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35" windowWidth="12240" windowHeight="5190"/>
  </bookViews>
  <sheets>
    <sheet name="FACTURACIÓN" sheetId="1" r:id="rId1"/>
    <sheet name="INGENIERIA" sheetId="2" r:id="rId2"/>
    <sheet name="SIND" sheetId="3" r:id="rId3"/>
  </sheets>
  <calcPr calcId="124519"/>
</workbook>
</file>

<file path=xl/calcChain.xml><?xml version="1.0" encoding="utf-8"?>
<calcChain xmlns="http://schemas.openxmlformats.org/spreadsheetml/2006/main">
  <c r="J13" i="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12"/>
  <c r="N12" i="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11"/>
  <c r="AK100"/>
  <c r="AL100" s="1"/>
  <c r="AK99"/>
  <c r="AL99" s="1"/>
  <c r="AL96"/>
  <c r="AK96"/>
  <c r="AM50"/>
  <c r="AM49"/>
  <c r="X48"/>
  <c r="AE48" s="1"/>
  <c r="AM46"/>
  <c r="AF46"/>
  <c r="AM45"/>
  <c r="AJ45"/>
  <c r="AJ46" s="1"/>
  <c r="AM44"/>
  <c r="AM43"/>
  <c r="AD42"/>
  <c r="AC42"/>
  <c r="AB42"/>
  <c r="AA42"/>
  <c r="Z42"/>
  <c r="Y42"/>
  <c r="W42"/>
  <c r="V42"/>
  <c r="U42"/>
  <c r="AM41"/>
  <c r="AI40"/>
  <c r="X40"/>
  <c r="AI39"/>
  <c r="X39"/>
  <c r="AI38"/>
  <c r="X38"/>
  <c r="AI37"/>
  <c r="X37"/>
  <c r="AI36"/>
  <c r="X36"/>
  <c r="AI35"/>
  <c r="X35"/>
  <c r="AI34"/>
  <c r="X34"/>
  <c r="AI33"/>
  <c r="X33"/>
  <c r="AE33" s="1"/>
  <c r="AI32"/>
  <c r="X32"/>
  <c r="AE32" s="1"/>
  <c r="AI31"/>
  <c r="X31"/>
  <c r="AE31" s="1"/>
  <c r="AI30"/>
  <c r="X30"/>
  <c r="AI29"/>
  <c r="X29"/>
  <c r="AI28"/>
  <c r="X28"/>
  <c r="AI27"/>
  <c r="X27"/>
  <c r="AI26"/>
  <c r="X26"/>
  <c r="AI25"/>
  <c r="X25"/>
  <c r="X24"/>
  <c r="AH24" s="1"/>
  <c r="AI23"/>
  <c r="X23"/>
  <c r="AI22"/>
  <c r="X22"/>
  <c r="AI21"/>
  <c r="X21"/>
  <c r="AI20"/>
  <c r="X20"/>
  <c r="AI19"/>
  <c r="T19"/>
  <c r="T42" s="1"/>
  <c r="AI18"/>
  <c r="X18"/>
  <c r="AE18" s="1"/>
  <c r="AI17"/>
  <c r="X17"/>
  <c r="AE17" s="1"/>
  <c r="AI16"/>
  <c r="X16"/>
  <c r="AE16" s="1"/>
  <c r="AI15"/>
  <c r="X15"/>
  <c r="AE15" s="1"/>
  <c r="AI14"/>
  <c r="X14"/>
  <c r="AI13"/>
  <c r="X13"/>
  <c r="AI12"/>
  <c r="X12"/>
  <c r="AI11"/>
  <c r="X11"/>
  <c r="N44" i="1"/>
  <c r="N11"/>
  <c r="K11"/>
  <c r="X19" i="2" l="1"/>
  <c r="X42" s="1"/>
  <c r="AF15"/>
  <c r="AG15" s="1"/>
  <c r="AE11"/>
  <c r="AE12"/>
  <c r="AE13"/>
  <c r="AE14"/>
  <c r="AH15"/>
  <c r="AJ15" s="1"/>
  <c r="AF11"/>
  <c r="AH11"/>
  <c r="AJ11" s="1"/>
  <c r="AF12"/>
  <c r="AH12"/>
  <c r="AJ12" s="1"/>
  <c r="AF13"/>
  <c r="AH13"/>
  <c r="AJ13" s="1"/>
  <c r="AF14"/>
  <c r="AH14"/>
  <c r="AJ14" s="1"/>
  <c r="AH48"/>
  <c r="AF48"/>
  <c r="AJ48"/>
  <c r="AG48"/>
  <c r="AM48" s="1"/>
  <c r="AF16"/>
  <c r="AG16" s="1"/>
  <c r="AM16" s="1"/>
  <c r="AH16"/>
  <c r="AJ16" s="1"/>
  <c r="AF17"/>
  <c r="AG17" s="1"/>
  <c r="AM17" s="1"/>
  <c r="AH17"/>
  <c r="AJ17" s="1"/>
  <c r="AF18"/>
  <c r="AG18" s="1"/>
  <c r="AM18" s="1"/>
  <c r="AH18"/>
  <c r="AJ18" s="1"/>
  <c r="AE20"/>
  <c r="AE21"/>
  <c r="AE22"/>
  <c r="AE23"/>
  <c r="AE24"/>
  <c r="AG24" s="1"/>
  <c r="AE25"/>
  <c r="AE26"/>
  <c r="AE27"/>
  <c r="AE28"/>
  <c r="AE29"/>
  <c r="AE30"/>
  <c r="AF31"/>
  <c r="AG31" s="1"/>
  <c r="AM31" s="1"/>
  <c r="AH31"/>
  <c r="AJ31" s="1"/>
  <c r="AF32"/>
  <c r="AG32" s="1"/>
  <c r="AM32" s="1"/>
  <c r="AH32"/>
  <c r="AJ32" s="1"/>
  <c r="AF33"/>
  <c r="AG33" s="1"/>
  <c r="AH33"/>
  <c r="AJ33" s="1"/>
  <c r="AE34"/>
  <c r="AE35"/>
  <c r="AE36"/>
  <c r="AE37"/>
  <c r="AE38"/>
  <c r="AE39"/>
  <c r="AE40"/>
  <c r="AH19"/>
  <c r="AJ19" s="1"/>
  <c r="AF20"/>
  <c r="AH20"/>
  <c r="AJ20" s="1"/>
  <c r="AF21"/>
  <c r="AH21"/>
  <c r="AJ21" s="1"/>
  <c r="AF22"/>
  <c r="AH22"/>
  <c r="AJ22" s="1"/>
  <c r="AF23"/>
  <c r="AH23"/>
  <c r="AJ23" s="1"/>
  <c r="AF25"/>
  <c r="AH25"/>
  <c r="AJ25" s="1"/>
  <c r="AF26"/>
  <c r="AH26"/>
  <c r="AJ26" s="1"/>
  <c r="AF27"/>
  <c r="AH27"/>
  <c r="AJ27" s="1"/>
  <c r="AF28"/>
  <c r="AH28"/>
  <c r="AJ28" s="1"/>
  <c r="AF29"/>
  <c r="AH29"/>
  <c r="AJ29" s="1"/>
  <c r="AF30"/>
  <c r="AH30"/>
  <c r="AJ30" s="1"/>
  <c r="AF34"/>
  <c r="AH34"/>
  <c r="AJ34" s="1"/>
  <c r="AF35"/>
  <c r="AH35"/>
  <c r="AJ35" s="1"/>
  <c r="AF36"/>
  <c r="AH36"/>
  <c r="AJ36" s="1"/>
  <c r="AF37"/>
  <c r="AH37"/>
  <c r="AJ37" s="1"/>
  <c r="AJ49" s="1"/>
  <c r="AF38"/>
  <c r="AH38"/>
  <c r="AJ38" s="1"/>
  <c r="AF39"/>
  <c r="AH39"/>
  <c r="AJ39" s="1"/>
  <c r="AF40"/>
  <c r="AH40"/>
  <c r="AJ40" s="1"/>
  <c r="AF19" l="1"/>
  <c r="AF42" s="1"/>
  <c r="AE19"/>
  <c r="AE42" s="1"/>
  <c r="AG40"/>
  <c r="AM40" s="1"/>
  <c r="AG38"/>
  <c r="AM38" s="1"/>
  <c r="AG36"/>
  <c r="AM36" s="1"/>
  <c r="AG34"/>
  <c r="AM34" s="1"/>
  <c r="AG30"/>
  <c r="AG28"/>
  <c r="AM28" s="1"/>
  <c r="AG26"/>
  <c r="AM26" s="1"/>
  <c r="AG22"/>
  <c r="AM22" s="1"/>
  <c r="AG20"/>
  <c r="AM20" s="1"/>
  <c r="AG13"/>
  <c r="AM13" s="1"/>
  <c r="AG11"/>
  <c r="AG39"/>
  <c r="AM39" s="1"/>
  <c r="AG37"/>
  <c r="AM37" s="1"/>
  <c r="AG35"/>
  <c r="AM35" s="1"/>
  <c r="AG29"/>
  <c r="AM29" s="1"/>
  <c r="AG27"/>
  <c r="AM27" s="1"/>
  <c r="AG25"/>
  <c r="AM25" s="1"/>
  <c r="AG23"/>
  <c r="AM23" s="1"/>
  <c r="AG21"/>
  <c r="AM21" s="1"/>
  <c r="AJ50"/>
  <c r="AH42"/>
  <c r="AG14"/>
  <c r="AM14" s="1"/>
  <c r="AG12"/>
  <c r="AM12" s="1"/>
  <c r="AG19" l="1"/>
  <c r="AM19" s="1"/>
  <c r="AM11"/>
  <c r="AG42" l="1"/>
  <c r="AM42" s="1"/>
  <c r="N12" i="1" l="1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AI42"/>
  <c r="AJ42"/>
  <c r="AK42"/>
  <c r="AL42"/>
  <c r="AM42"/>
  <c r="AN42"/>
  <c r="AO42"/>
  <c r="AP42"/>
  <c r="AQ42"/>
  <c r="AR42"/>
  <c r="AS42"/>
  <c r="AF42"/>
  <c r="AG42"/>
  <c r="AH42"/>
  <c r="AE42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11"/>
  <c r="G44" i="2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E12"/>
  <c r="M12" i="1" s="1"/>
  <c r="E13" i="2"/>
  <c r="M13" i="1" s="1"/>
  <c r="E14" i="2"/>
  <c r="M14" i="1" s="1"/>
  <c r="E15" i="2"/>
  <c r="M15" i="1" s="1"/>
  <c r="E16" i="2"/>
  <c r="M16" i="1" s="1"/>
  <c r="E17" i="2"/>
  <c r="M17" i="1" s="1"/>
  <c r="E18" i="2"/>
  <c r="M18" i="1" s="1"/>
  <c r="E19" i="2"/>
  <c r="M19" i="1" s="1"/>
  <c r="E20" i="2"/>
  <c r="M20" i="1" s="1"/>
  <c r="E21" i="2"/>
  <c r="M21" i="1" s="1"/>
  <c r="E22" i="2"/>
  <c r="M22" i="1" s="1"/>
  <c r="E23" i="2"/>
  <c r="M23" i="1" s="1"/>
  <c r="E25" i="2"/>
  <c r="M25" i="1" s="1"/>
  <c r="E26" i="2"/>
  <c r="M26" i="1" s="1"/>
  <c r="E27" i="2"/>
  <c r="M27" i="1" s="1"/>
  <c r="E28" i="2"/>
  <c r="M28" i="1" s="1"/>
  <c r="E29" i="2"/>
  <c r="M29" i="1" s="1"/>
  <c r="E30" i="2"/>
  <c r="M30" i="1" s="1"/>
  <c r="E31" i="2"/>
  <c r="M31" i="1" s="1"/>
  <c r="E32" i="2"/>
  <c r="M32" i="1" s="1"/>
  <c r="E33" i="2"/>
  <c r="M33" i="1" s="1"/>
  <c r="E34" i="2"/>
  <c r="M34" i="1" s="1"/>
  <c r="E35" i="2"/>
  <c r="M35" i="1" s="1"/>
  <c r="E36" i="2"/>
  <c r="M36" i="1" s="1"/>
  <c r="E37" i="2"/>
  <c r="M37" i="1" s="1"/>
  <c r="E38" i="2"/>
  <c r="M38" i="1" s="1"/>
  <c r="E39" i="2"/>
  <c r="M39" i="1" s="1"/>
  <c r="E40" i="2"/>
  <c r="M40" i="1" s="1"/>
  <c r="E11" i="2"/>
  <c r="K11"/>
  <c r="C44"/>
  <c r="D24"/>
  <c r="E24" s="1"/>
  <c r="B4" i="3"/>
  <c r="B4" i="2"/>
  <c r="D45" i="3"/>
  <c r="G45"/>
  <c r="F44" i="2"/>
  <c r="H44"/>
  <c r="J44"/>
  <c r="I12"/>
  <c r="I13"/>
  <c r="L13" s="1"/>
  <c r="I14"/>
  <c r="I15"/>
  <c r="L15" s="1"/>
  <c r="I16"/>
  <c r="I17"/>
  <c r="L17" s="1"/>
  <c r="I18"/>
  <c r="I19"/>
  <c r="L19" s="1"/>
  <c r="I20"/>
  <c r="I21"/>
  <c r="L21" s="1"/>
  <c r="I22"/>
  <c r="I23"/>
  <c r="L23" s="1"/>
  <c r="I24"/>
  <c r="I25"/>
  <c r="L25" s="1"/>
  <c r="M25" s="1"/>
  <c r="I26"/>
  <c r="I27"/>
  <c r="L27" s="1"/>
  <c r="M27" s="1"/>
  <c r="I28"/>
  <c r="I29"/>
  <c r="L29" s="1"/>
  <c r="M29" s="1"/>
  <c r="I30"/>
  <c r="I31"/>
  <c r="L31" s="1"/>
  <c r="M31" s="1"/>
  <c r="I32"/>
  <c r="I33"/>
  <c r="L33" s="1"/>
  <c r="M33" s="1"/>
  <c r="I34"/>
  <c r="I35"/>
  <c r="L35" s="1"/>
  <c r="M35" s="1"/>
  <c r="I36"/>
  <c r="I37"/>
  <c r="L37" s="1"/>
  <c r="M37" s="1"/>
  <c r="I38"/>
  <c r="I39"/>
  <c r="L39" s="1"/>
  <c r="M39" s="1"/>
  <c r="I40"/>
  <c r="I11"/>
  <c r="K12" i="1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D44"/>
  <c r="E44"/>
  <c r="F44"/>
  <c r="G44"/>
  <c r="H44"/>
  <c r="I44"/>
  <c r="J44"/>
  <c r="K44"/>
  <c r="C13" i="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12"/>
  <c r="M11" i="1"/>
  <c r="AV100"/>
  <c r="AW100" s="1"/>
  <c r="AV99"/>
  <c r="AW99" s="1"/>
  <c r="AW96"/>
  <c r="AV96"/>
  <c r="AX50"/>
  <c r="AX49"/>
  <c r="AI48"/>
  <c r="AP48" s="1"/>
  <c r="AX46"/>
  <c r="AX45"/>
  <c r="AX44"/>
  <c r="AX43"/>
  <c r="AX42"/>
  <c r="AX41"/>
  <c r="AT40"/>
  <c r="AI40"/>
  <c r="AP40" s="1"/>
  <c r="AT39"/>
  <c r="AI39"/>
  <c r="AP39" s="1"/>
  <c r="AT38"/>
  <c r="AI38"/>
  <c r="AP38" s="1"/>
  <c r="AT37"/>
  <c r="AP37"/>
  <c r="AI37"/>
  <c r="AT36"/>
  <c r="AI36"/>
  <c r="AP36" s="1"/>
  <c r="AT35"/>
  <c r="AI35"/>
  <c r="AP35" s="1"/>
  <c r="AT34"/>
  <c r="AI34"/>
  <c r="AP34" s="1"/>
  <c r="AT33"/>
  <c r="AI33"/>
  <c r="AP33" s="1"/>
  <c r="AT32"/>
  <c r="AI32"/>
  <c r="AP32" s="1"/>
  <c r="AT31"/>
  <c r="AI31"/>
  <c r="AP31" s="1"/>
  <c r="AT30"/>
  <c r="AI30"/>
  <c r="AP30" s="1"/>
  <c r="AT29"/>
  <c r="AI29"/>
  <c r="AP29" s="1"/>
  <c r="AT28"/>
  <c r="AI28"/>
  <c r="AP28" s="1"/>
  <c r="AT27"/>
  <c r="AI27"/>
  <c r="AP27" s="1"/>
  <c r="AT26"/>
  <c r="AI26"/>
  <c r="AP26" s="1"/>
  <c r="AT25"/>
  <c r="AI25"/>
  <c r="AP25" s="1"/>
  <c r="AI24"/>
  <c r="AP24" s="1"/>
  <c r="AR24" s="1"/>
  <c r="AT23"/>
  <c r="AI23"/>
  <c r="AP23" s="1"/>
  <c r="AT22"/>
  <c r="AI22"/>
  <c r="AP22" s="1"/>
  <c r="AT21"/>
  <c r="AI21"/>
  <c r="AP21" s="1"/>
  <c r="AT20"/>
  <c r="AI20"/>
  <c r="AP20" s="1"/>
  <c r="AT19"/>
  <c r="AE19"/>
  <c r="AT18"/>
  <c r="AI18"/>
  <c r="AP18" s="1"/>
  <c r="AT17"/>
  <c r="AI17"/>
  <c r="AP17" s="1"/>
  <c r="AT16"/>
  <c r="AI16"/>
  <c r="AP16" s="1"/>
  <c r="AT15"/>
  <c r="AI15"/>
  <c r="AP15" s="1"/>
  <c r="AT14"/>
  <c r="AI14"/>
  <c r="AP14" s="1"/>
  <c r="AT13"/>
  <c r="AI13"/>
  <c r="AP13" s="1"/>
  <c r="AT12"/>
  <c r="AI12"/>
  <c r="AP12" s="1"/>
  <c r="AT11"/>
  <c r="AI11"/>
  <c r="AP11" s="1"/>
  <c r="K44" i="2" l="1"/>
  <c r="I44"/>
  <c r="M23"/>
  <c r="M21"/>
  <c r="M19"/>
  <c r="M17"/>
  <c r="M15"/>
  <c r="M13"/>
  <c r="L40"/>
  <c r="M40" s="1"/>
  <c r="L38"/>
  <c r="M38" s="1"/>
  <c r="L36"/>
  <c r="M36" s="1"/>
  <c r="L34"/>
  <c r="M34" s="1"/>
  <c r="L32"/>
  <c r="M32" s="1"/>
  <c r="L30"/>
  <c r="M30" s="1"/>
  <c r="L28"/>
  <c r="M28" s="1"/>
  <c r="L26"/>
  <c r="M26" s="1"/>
  <c r="L24"/>
  <c r="M24" s="1"/>
  <c r="L22"/>
  <c r="M22" s="1"/>
  <c r="L20"/>
  <c r="M20" s="1"/>
  <c r="L18"/>
  <c r="M18" s="1"/>
  <c r="L16"/>
  <c r="M16" s="1"/>
  <c r="L14"/>
  <c r="M14" s="1"/>
  <c r="L12"/>
  <c r="M12" s="1"/>
  <c r="D44"/>
  <c r="M24" i="1"/>
  <c r="M44" s="1"/>
  <c r="E44" i="2"/>
  <c r="P40" i="1"/>
  <c r="O40"/>
  <c r="O38"/>
  <c r="P38"/>
  <c r="P36"/>
  <c r="O36"/>
  <c r="O34"/>
  <c r="P34"/>
  <c r="P32"/>
  <c r="O32"/>
  <c r="O30"/>
  <c r="P30"/>
  <c r="P28"/>
  <c r="O28"/>
  <c r="O26"/>
  <c r="P26"/>
  <c r="P23"/>
  <c r="O23"/>
  <c r="P21"/>
  <c r="O21"/>
  <c r="P19"/>
  <c r="O19"/>
  <c r="P17"/>
  <c r="O17"/>
  <c r="P15"/>
  <c r="O15"/>
  <c r="P13"/>
  <c r="O13"/>
  <c r="P39"/>
  <c r="O39"/>
  <c r="P37"/>
  <c r="O37"/>
  <c r="P35"/>
  <c r="O35"/>
  <c r="P33"/>
  <c r="O33"/>
  <c r="P31"/>
  <c r="O31"/>
  <c r="P29"/>
  <c r="O29"/>
  <c r="P27"/>
  <c r="O27"/>
  <c r="P25"/>
  <c r="O25"/>
  <c r="O22"/>
  <c r="P22"/>
  <c r="P20"/>
  <c r="O20"/>
  <c r="O18"/>
  <c r="P18"/>
  <c r="P16"/>
  <c r="O16"/>
  <c r="O14"/>
  <c r="P14"/>
  <c r="P12"/>
  <c r="O12"/>
  <c r="O11"/>
  <c r="L11" i="2"/>
  <c r="C45" i="3"/>
  <c r="P11" i="1"/>
  <c r="Q11" s="1"/>
  <c r="AQ32"/>
  <c r="AR32" s="1"/>
  <c r="AX32" s="1"/>
  <c r="AQ17"/>
  <c r="AS24"/>
  <c r="AS16"/>
  <c r="AU16" s="1"/>
  <c r="AS18"/>
  <c r="AU18" s="1"/>
  <c r="AS31"/>
  <c r="AU31"/>
  <c r="AS33"/>
  <c r="AU33" s="1"/>
  <c r="AR48"/>
  <c r="AX48" s="1"/>
  <c r="AS48"/>
  <c r="AU48" s="1"/>
  <c r="AQ48"/>
  <c r="AQ11"/>
  <c r="AS11"/>
  <c r="AQ12"/>
  <c r="AR12" s="1"/>
  <c r="AX12" s="1"/>
  <c r="AS12"/>
  <c r="AU12" s="1"/>
  <c r="AQ13"/>
  <c r="AR13" s="1"/>
  <c r="AX13" s="1"/>
  <c r="AS13"/>
  <c r="AU13" s="1"/>
  <c r="AQ14"/>
  <c r="AR14" s="1"/>
  <c r="AX14" s="1"/>
  <c r="AS14"/>
  <c r="AU14" s="1"/>
  <c r="AQ16"/>
  <c r="AR16" s="1"/>
  <c r="AX16" s="1"/>
  <c r="AR17"/>
  <c r="AX17" s="1"/>
  <c r="AS17"/>
  <c r="AU17" s="1"/>
  <c r="AQ18"/>
  <c r="AR18" s="1"/>
  <c r="AX18" s="1"/>
  <c r="AI19"/>
  <c r="AQ31"/>
  <c r="AR31" s="1"/>
  <c r="AX31" s="1"/>
  <c r="AS32"/>
  <c r="AU32" s="1"/>
  <c r="AQ33"/>
  <c r="AR33" s="1"/>
  <c r="AQ15"/>
  <c r="AR15" s="1"/>
  <c r="AS15"/>
  <c r="AU15" s="1"/>
  <c r="AQ20"/>
  <c r="AR20" s="1"/>
  <c r="AX20" s="1"/>
  <c r="AS20"/>
  <c r="AU20" s="1"/>
  <c r="AQ21"/>
  <c r="AR21" s="1"/>
  <c r="AX21" s="1"/>
  <c r="AS21"/>
  <c r="AU21" s="1"/>
  <c r="AQ22"/>
  <c r="AR22" s="1"/>
  <c r="AX22" s="1"/>
  <c r="AS22"/>
  <c r="AU22" s="1"/>
  <c r="AQ23"/>
  <c r="AR23" s="1"/>
  <c r="AX23" s="1"/>
  <c r="AS23"/>
  <c r="AU23" s="1"/>
  <c r="AQ25"/>
  <c r="AR25" s="1"/>
  <c r="AX25" s="1"/>
  <c r="AS25"/>
  <c r="AU25" s="1"/>
  <c r="AQ26"/>
  <c r="AR26" s="1"/>
  <c r="AX26" s="1"/>
  <c r="AS26"/>
  <c r="AU26" s="1"/>
  <c r="AQ27"/>
  <c r="AR27" s="1"/>
  <c r="AX27" s="1"/>
  <c r="AS27"/>
  <c r="AU27" s="1"/>
  <c r="AQ28"/>
  <c r="AR28" s="1"/>
  <c r="AX28" s="1"/>
  <c r="AS28"/>
  <c r="AU28" s="1"/>
  <c r="AQ29"/>
  <c r="AR29" s="1"/>
  <c r="AX29" s="1"/>
  <c r="AS29"/>
  <c r="AU29" s="1"/>
  <c r="AQ30"/>
  <c r="AR30" s="1"/>
  <c r="AS30"/>
  <c r="AU30" s="1"/>
  <c r="AQ34"/>
  <c r="AR34" s="1"/>
  <c r="AX34" s="1"/>
  <c r="AS34"/>
  <c r="AU34" s="1"/>
  <c r="AQ35"/>
  <c r="AR35" s="1"/>
  <c r="AX35" s="1"/>
  <c r="AS35"/>
  <c r="AU35" s="1"/>
  <c r="AQ36"/>
  <c r="AR36" s="1"/>
  <c r="AX36" s="1"/>
  <c r="AS36"/>
  <c r="AU36" s="1"/>
  <c r="AQ37"/>
  <c r="AR37" s="1"/>
  <c r="AX37" s="1"/>
  <c r="AS37"/>
  <c r="AU37" s="1"/>
  <c r="AQ38"/>
  <c r="AR38" s="1"/>
  <c r="AX38" s="1"/>
  <c r="AS38"/>
  <c r="AU38" s="1"/>
  <c r="AU49" s="1"/>
  <c r="AQ39"/>
  <c r="AR39" s="1"/>
  <c r="AX39" s="1"/>
  <c r="AS39"/>
  <c r="AU39" s="1"/>
  <c r="AQ40"/>
  <c r="AR40" s="1"/>
  <c r="AX40" s="1"/>
  <c r="AS40"/>
  <c r="AU40" s="1"/>
  <c r="Q25" l="1"/>
  <c r="R25" s="1"/>
  <c r="S25" s="1"/>
  <c r="Q13"/>
  <c r="R13" s="1"/>
  <c r="S13" s="1"/>
  <c r="Q15"/>
  <c r="R15" s="1"/>
  <c r="S15" s="1"/>
  <c r="Q17"/>
  <c r="R17" s="1"/>
  <c r="S17" s="1"/>
  <c r="Q21"/>
  <c r="R21" s="1"/>
  <c r="S21" s="1"/>
  <c r="Q27"/>
  <c r="R27" s="1"/>
  <c r="S27" s="1"/>
  <c r="Q29"/>
  <c r="R29" s="1"/>
  <c r="S29" s="1"/>
  <c r="Q33"/>
  <c r="R33" s="1"/>
  <c r="S33" s="1"/>
  <c r="Q35"/>
  <c r="R35" s="1"/>
  <c r="S35" s="1"/>
  <c r="Q37"/>
  <c r="R37" s="1"/>
  <c r="S37" s="1"/>
  <c r="Q23"/>
  <c r="R23" s="1"/>
  <c r="S23" s="1"/>
  <c r="Q28"/>
  <c r="R28" s="1"/>
  <c r="S28" s="1"/>
  <c r="Q32"/>
  <c r="R32" s="1"/>
  <c r="S32" s="1"/>
  <c r="Q36"/>
  <c r="R36" s="1"/>
  <c r="S36" s="1"/>
  <c r="Q40"/>
  <c r="R40" s="1"/>
  <c r="S40" s="1"/>
  <c r="Q12"/>
  <c r="R12" s="1"/>
  <c r="S12" s="1"/>
  <c r="Q14"/>
  <c r="R14" s="1"/>
  <c r="S14" s="1"/>
  <c r="Q16"/>
  <c r="R16" s="1"/>
  <c r="S16" s="1"/>
  <c r="Q18"/>
  <c r="R18" s="1"/>
  <c r="S18" s="1"/>
  <c r="Q20"/>
  <c r="R20" s="1"/>
  <c r="S20" s="1"/>
  <c r="Q22"/>
  <c r="R22" s="1"/>
  <c r="S22" s="1"/>
  <c r="Q31"/>
  <c r="R31" s="1"/>
  <c r="S31" s="1"/>
  <c r="Q39"/>
  <c r="R39" s="1"/>
  <c r="S39" s="1"/>
  <c r="Q19"/>
  <c r="R19" s="1"/>
  <c r="S19" s="1"/>
  <c r="Q26"/>
  <c r="R26" s="1"/>
  <c r="S26" s="1"/>
  <c r="Q30"/>
  <c r="R30" s="1"/>
  <c r="S30" s="1"/>
  <c r="Q34"/>
  <c r="R34" s="1"/>
  <c r="S34" s="1"/>
  <c r="Q38"/>
  <c r="R38" s="1"/>
  <c r="S38" s="1"/>
  <c r="P24"/>
  <c r="P44" s="1"/>
  <c r="O24"/>
  <c r="O44" s="1"/>
  <c r="M11" i="2"/>
  <c r="M44" s="1"/>
  <c r="L44"/>
  <c r="R11" i="1"/>
  <c r="AU50"/>
  <c r="AS19"/>
  <c r="AQ19"/>
  <c r="AQ46" s="1"/>
  <c r="AP19"/>
  <c r="AU11"/>
  <c r="AR11"/>
  <c r="E13" i="3"/>
  <c r="U12" i="1" s="1"/>
  <c r="V12" s="1"/>
  <c r="W12" s="1"/>
  <c r="E14" i="3"/>
  <c r="U13" i="1" s="1"/>
  <c r="V13" s="1"/>
  <c r="W13" s="1"/>
  <c r="E15" i="3"/>
  <c r="U14" i="1" s="1"/>
  <c r="V14" s="1"/>
  <c r="W14" s="1"/>
  <c r="F16" i="3"/>
  <c r="H16" s="1"/>
  <c r="E17"/>
  <c r="U16" i="1" s="1"/>
  <c r="V16" s="1"/>
  <c r="W16" s="1"/>
  <c r="F18" i="3"/>
  <c r="H18" s="1"/>
  <c r="F20"/>
  <c r="H20" s="1"/>
  <c r="E21"/>
  <c r="U20" i="1" s="1"/>
  <c r="V20" s="1"/>
  <c r="W20" s="1"/>
  <c r="F22" i="3"/>
  <c r="H22" s="1"/>
  <c r="E23"/>
  <c r="U22" i="1" s="1"/>
  <c r="V22" s="1"/>
  <c r="W22" s="1"/>
  <c r="F24" i="3"/>
  <c r="H24" s="1"/>
  <c r="E25"/>
  <c r="U24" i="1" s="1"/>
  <c r="V24" s="1"/>
  <c r="W24" s="1"/>
  <c r="F26" i="3"/>
  <c r="H26" s="1"/>
  <c r="E27"/>
  <c r="U26" i="1" s="1"/>
  <c r="V26" s="1"/>
  <c r="W26" s="1"/>
  <c r="F28" i="3"/>
  <c r="H28" s="1"/>
  <c r="E29"/>
  <c r="U28" i="1" s="1"/>
  <c r="V28" s="1"/>
  <c r="W28" s="1"/>
  <c r="F30" i="3"/>
  <c r="H30" s="1"/>
  <c r="E31"/>
  <c r="U30" i="1" s="1"/>
  <c r="V30" s="1"/>
  <c r="W30" s="1"/>
  <c r="F32" i="3"/>
  <c r="H32" s="1"/>
  <c r="E33"/>
  <c r="U32" i="1" s="1"/>
  <c r="V32" s="1"/>
  <c r="W32" s="1"/>
  <c r="F34" i="3"/>
  <c r="H34" s="1"/>
  <c r="E35"/>
  <c r="U34" i="1" s="1"/>
  <c r="V34" s="1"/>
  <c r="W34" s="1"/>
  <c r="F36" i="3"/>
  <c r="H36" s="1"/>
  <c r="E37"/>
  <c r="U36" i="1" s="1"/>
  <c r="V36" s="1"/>
  <c r="W36" s="1"/>
  <c r="F38" i="3"/>
  <c r="H38" s="1"/>
  <c r="E39"/>
  <c r="U38" i="1" s="1"/>
  <c r="V38" s="1"/>
  <c r="W38" s="1"/>
  <c r="E40" i="3"/>
  <c r="U39" i="1" s="1"/>
  <c r="V39" s="1"/>
  <c r="W39" s="1"/>
  <c r="E41" i="3"/>
  <c r="U40" i="1" s="1"/>
  <c r="V40" s="1"/>
  <c r="W40" s="1"/>
  <c r="F12" i="3"/>
  <c r="I11" i="1"/>
  <c r="J11" s="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C44"/>
  <c r="Q24" l="1"/>
  <c r="S11"/>
  <c r="H12" i="3"/>
  <c r="AX11" i="1"/>
  <c r="AU45"/>
  <c r="AU46" s="1"/>
  <c r="AU19"/>
  <c r="AR19"/>
  <c r="AX19" s="1"/>
  <c r="E19" i="3"/>
  <c r="U18" i="1" s="1"/>
  <c r="V18" s="1"/>
  <c r="W18" s="1"/>
  <c r="F39" i="3"/>
  <c r="H39" s="1"/>
  <c r="I39" s="1"/>
  <c r="F35"/>
  <c r="H35" s="1"/>
  <c r="I35" s="1"/>
  <c r="F31"/>
  <c r="H31" s="1"/>
  <c r="I31" s="1"/>
  <c r="F27"/>
  <c r="H27" s="1"/>
  <c r="I27" s="1"/>
  <c r="F23"/>
  <c r="H23" s="1"/>
  <c r="I23" s="1"/>
  <c r="F19"/>
  <c r="F15"/>
  <c r="H15" s="1"/>
  <c r="I15" s="1"/>
  <c r="F41"/>
  <c r="H41" s="1"/>
  <c r="I41" s="1"/>
  <c r="F37"/>
  <c r="H37" s="1"/>
  <c r="I37" s="1"/>
  <c r="F33"/>
  <c r="H33" s="1"/>
  <c r="I33" s="1"/>
  <c r="F29"/>
  <c r="H29" s="1"/>
  <c r="I29" s="1"/>
  <c r="F25"/>
  <c r="H25" s="1"/>
  <c r="I25" s="1"/>
  <c r="F21"/>
  <c r="H21" s="1"/>
  <c r="I21" s="1"/>
  <c r="F17"/>
  <c r="H17" s="1"/>
  <c r="I17" s="1"/>
  <c r="F13"/>
  <c r="H13" s="1"/>
  <c r="I13" s="1"/>
  <c r="E12"/>
  <c r="E38"/>
  <c r="E36"/>
  <c r="E34"/>
  <c r="E32"/>
  <c r="E30"/>
  <c r="E28"/>
  <c r="E26"/>
  <c r="E24"/>
  <c r="E22"/>
  <c r="E20"/>
  <c r="E18"/>
  <c r="E16"/>
  <c r="F40"/>
  <c r="H40" s="1"/>
  <c r="I40" s="1"/>
  <c r="F14"/>
  <c r="H14" s="1"/>
  <c r="I14" s="1"/>
  <c r="R24" i="1" l="1"/>
  <c r="Q44"/>
  <c r="I16" i="3"/>
  <c r="U15" i="1"/>
  <c r="V15" s="1"/>
  <c r="W15" s="1"/>
  <c r="I24" i="3"/>
  <c r="U23" i="1"/>
  <c r="V23" s="1"/>
  <c r="W23" s="1"/>
  <c r="I32" i="3"/>
  <c r="U31" i="1"/>
  <c r="V31" s="1"/>
  <c r="W31" s="1"/>
  <c r="I18" i="3"/>
  <c r="U17" i="1"/>
  <c r="V17" s="1"/>
  <c r="W17" s="1"/>
  <c r="I22" i="3"/>
  <c r="U21" i="1"/>
  <c r="V21" s="1"/>
  <c r="W21" s="1"/>
  <c r="I26" i="3"/>
  <c r="U25" i="1"/>
  <c r="V25" s="1"/>
  <c r="W25" s="1"/>
  <c r="I30" i="3"/>
  <c r="U29" i="1"/>
  <c r="V29" s="1"/>
  <c r="W29" s="1"/>
  <c r="I34" i="3"/>
  <c r="U33" i="1"/>
  <c r="V33" s="1"/>
  <c r="W33" s="1"/>
  <c r="I38" i="3"/>
  <c r="U37" i="1"/>
  <c r="V37" s="1"/>
  <c r="W37" s="1"/>
  <c r="F45" i="3"/>
  <c r="I20"/>
  <c r="U19" i="1"/>
  <c r="V19" s="1"/>
  <c r="W19" s="1"/>
  <c r="I28" i="3"/>
  <c r="U27" i="1"/>
  <c r="V27" s="1"/>
  <c r="W27" s="1"/>
  <c r="I36" i="3"/>
  <c r="U35" i="1"/>
  <c r="V35" s="1"/>
  <c r="W35" s="1"/>
  <c r="I12" i="3"/>
  <c r="U11" i="1"/>
  <c r="E45" i="3"/>
  <c r="H19"/>
  <c r="H45" s="1"/>
  <c r="S24" i="1" l="1"/>
  <c r="S44" s="1"/>
  <c r="R44"/>
  <c r="V11"/>
  <c r="V44" s="1"/>
  <c r="U44"/>
  <c r="I19" i="3"/>
  <c r="I45" s="1"/>
  <c r="W11" i="1" l="1"/>
  <c r="W44" s="1"/>
</calcChain>
</file>

<file path=xl/sharedStrings.xml><?xml version="1.0" encoding="utf-8"?>
<sst xmlns="http://schemas.openxmlformats.org/spreadsheetml/2006/main" count="720" uniqueCount="220">
  <si>
    <t>CONTPAQ i</t>
  </si>
  <si>
    <t xml:space="preserve">      NÓMINAS</t>
  </si>
  <si>
    <t>05 INGENIERIA FISCAL LABORAL SC</t>
  </si>
  <si>
    <t>Lista de Raya (forma tabular)</t>
  </si>
  <si>
    <t xml:space="preserve">RFC: IFL -130502-TN8 </t>
  </si>
  <si>
    <t>Código</t>
  </si>
  <si>
    <t>Empleado</t>
  </si>
  <si>
    <t>Sueldo</t>
  </si>
  <si>
    <t>Séptimo día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</si>
  <si>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</si>
  <si>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</si>
  <si>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</si>
  <si>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</si>
  <si>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</si>
  <si>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</si>
  <si>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</si>
  <si>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</si>
  <si>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</si>
  <si>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</si>
  <si>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</si>
  <si>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</si>
  <si>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</si>
  <si>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</si>
  <si>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</si>
  <si>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</si>
  <si>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</si>
  <si>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</si>
  <si>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0CG22</t>
  </si>
  <si>
    <t>Camarena Gamez Guillermo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</si>
  <si>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</si>
  <si>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</si>
  <si>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</si>
  <si>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</si>
  <si>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</si>
  <si>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</si>
  <si>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</si>
  <si>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</si>
  <si>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0GT22</t>
  </si>
  <si>
    <t>Gomez Torres Rosaura</t>
  </si>
  <si>
    <t>0GD09</t>
  </si>
  <si>
    <t>Gonzalez  Duarte David</t>
  </si>
  <si>
    <t>0GG14</t>
  </si>
  <si>
    <t>Gonzalez Garcia Luis Roberto</t>
  </si>
  <si>
    <t>GO001</t>
  </si>
  <si>
    <t>Gutierrez Olvera Marihuri</t>
  </si>
  <si>
    <t>00010</t>
  </si>
  <si>
    <t>Guzman Espiller Sergio Luis Alberto</t>
  </si>
  <si>
    <t>HEH01</t>
  </si>
  <si>
    <t>Hernandez Aquiles Heriberto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</si>
  <si>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</si>
  <si>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</si>
  <si>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</si>
  <si>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</si>
  <si>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</si>
  <si>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</si>
  <si>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MGK07</t>
  </si>
  <si>
    <t>Martinez Gomez Kent Martin</t>
  </si>
  <si>
    <t>MMJ18</t>
  </si>
  <si>
    <t>Monzon Marroquin Juan Arcadio</t>
  </si>
  <si>
    <t>OMM01</t>
  </si>
  <si>
    <t>Oliveros Maldonado Miguel</t>
  </si>
  <si>
    <t>OSG21</t>
  </si>
  <si>
    <t>Ortega Sosa Guillermo</t>
  </si>
  <si>
    <t>0RL14</t>
  </si>
  <si>
    <t>Ramirez Latour Victor Manuel Martin</t>
  </si>
  <si>
    <t>0RMR2</t>
  </si>
  <si>
    <t>Ramirez Mondragon Ricardo Heriberto</t>
  </si>
  <si>
    <t>0TE10</t>
  </si>
  <si>
    <t>Tierrafria Escaramusa Israel</t>
  </si>
  <si>
    <t>VGA07</t>
  </si>
  <si>
    <t>Valderrabano  Gomez  Alejandro</t>
  </si>
  <si>
    <t>0VV28</t>
  </si>
  <si>
    <t>Vazquez  Villalobos Ma Felisa</t>
  </si>
  <si>
    <t>VSE07</t>
  </si>
  <si>
    <t>Ventura Santamaria Efrain Enrique</t>
  </si>
  <si>
    <t>0ZM30</t>
  </si>
  <si>
    <t>Zarate Martinez Ricardo</t>
  </si>
  <si>
    <t xml:space="preserve">  =============</t>
  </si>
  <si>
    <t>Total Gral.</t>
  </si>
  <si>
    <t xml:space="preserve"> </t>
  </si>
  <si>
    <t>Prestamo Infonavit</t>
  </si>
  <si>
    <t>Consultores &amp; Asesores Integrales S.C.</t>
  </si>
  <si>
    <t>Servicios Prestados a :  ALECSA CELAYA S DE RL DE CV</t>
  </si>
  <si>
    <t>devuelto a empresa</t>
  </si>
  <si>
    <t>Periodo Semana 32</t>
  </si>
  <si>
    <t>03/08/2016 AL 09/08/2016</t>
  </si>
  <si>
    <t>Area</t>
  </si>
  <si>
    <t>Nombre</t>
  </si>
  <si>
    <t>Suc</t>
  </si>
  <si>
    <t>Puesto</t>
  </si>
  <si>
    <t>Prima Vacacional</t>
  </si>
  <si>
    <t>Dias de Vacaciones</t>
  </si>
  <si>
    <t>SGV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</si>
  <si>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</si>
  <si>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</si>
  <si>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</si>
  <si>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</si>
  <si>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</si>
  <si>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</si>
  <si>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</si>
  <si>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</si>
  <si>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</si>
  <si>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</si>
  <si>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</si>
  <si>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</si>
  <si>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DISPERSION</t>
  </si>
  <si>
    <t>OBSERVACIONES</t>
  </si>
  <si>
    <t>No. Cuenta</t>
  </si>
  <si>
    <t>Fecha de Ingreso</t>
  </si>
  <si>
    <t>CONSULTORES</t>
  </si>
  <si>
    <t>SINDICATO</t>
  </si>
  <si>
    <t>Comisiones</t>
  </si>
  <si>
    <t>FALTAS</t>
  </si>
  <si>
    <t>DIFERENCIA</t>
  </si>
  <si>
    <t>VENTAS</t>
  </si>
  <si>
    <t>ALFARO QUEZADA PABLO FRANCISCO</t>
  </si>
  <si>
    <t>AQ28</t>
  </si>
  <si>
    <t>ASESOR DE VENTAS</t>
  </si>
  <si>
    <t>CUENTA BANORTE</t>
  </si>
  <si>
    <t>2983764567</t>
  </si>
  <si>
    <t>ANDRADE RODRIGUEZ MIGUEL ANGEL</t>
  </si>
  <si>
    <t>AR02</t>
  </si>
  <si>
    <t>2948214670</t>
  </si>
  <si>
    <t>ARELLANO ALVAREZ JAVIER</t>
  </si>
  <si>
    <t>AA30</t>
  </si>
  <si>
    <t>1482165252</t>
  </si>
  <si>
    <t>CORPORATIVO</t>
  </si>
  <si>
    <t>BJ00</t>
  </si>
  <si>
    <t>JARDINERO</t>
  </si>
  <si>
    <t>2717430477</t>
  </si>
  <si>
    <t>SEMINUEVOS</t>
  </si>
  <si>
    <t>BLANCO AMEZQUITA CECILIA</t>
  </si>
  <si>
    <t>CAMARENA GAMEZ GUILLERMO</t>
  </si>
  <si>
    <t>CG22</t>
  </si>
  <si>
    <t>2799505563</t>
  </si>
  <si>
    <t>CARRANCO MANCERA VIRIDIANA</t>
  </si>
  <si>
    <t>CASAS VILLANUEVA MARIO</t>
  </si>
  <si>
    <t>COACH DE VENTAS</t>
  </si>
  <si>
    <t>2730894303</t>
  </si>
  <si>
    <t>CASTRO ROMERO LIZBETH</t>
  </si>
  <si>
    <t>CR06</t>
  </si>
  <si>
    <t>2952119943</t>
  </si>
  <si>
    <t>ADMON SERVICIO</t>
  </si>
  <si>
    <t>CAZARES CHAIRES ERIKA</t>
  </si>
  <si>
    <t>CC08</t>
  </si>
  <si>
    <t>ASESOR DE SERVICIO</t>
  </si>
  <si>
    <t>2763908836</t>
  </si>
  <si>
    <t>GOMEZ TORRES ROSAURA</t>
  </si>
  <si>
    <t>GT22</t>
  </si>
  <si>
    <t>2863632784</t>
  </si>
  <si>
    <t>GD09</t>
  </si>
  <si>
    <t>2845119553</t>
  </si>
  <si>
    <t>GONZALEZ GARCIA LUIS ROBERTO</t>
  </si>
  <si>
    <t>GG14</t>
  </si>
  <si>
    <t>2875214688</t>
  </si>
  <si>
    <t>HERNANDEZ AQUILES HERIBERTO</t>
  </si>
  <si>
    <t>HERNANDEZ QUINTERO MARIA DE LA LUZ</t>
  </si>
  <si>
    <t>HQ10</t>
  </si>
  <si>
    <t>1457482116</t>
  </si>
  <si>
    <t>HERRERA PARRA LUIS ENRIQUE</t>
  </si>
  <si>
    <t>HP01</t>
  </si>
  <si>
    <t>2872328917</t>
  </si>
  <si>
    <t>LEON CABELLO LUIS ALBERTO</t>
  </si>
  <si>
    <t>LC03</t>
  </si>
  <si>
    <t>2735539994</t>
  </si>
  <si>
    <t>MARTINEZ GOMEZ KENT MARTIN</t>
  </si>
  <si>
    <t>INGRESO 06/07/2016 Y TIENE CUENTA BANORTE</t>
  </si>
  <si>
    <t>MONZON MARROQUIN JUAN ARCADIO</t>
  </si>
  <si>
    <t>Ingreso 14/04/16</t>
  </si>
  <si>
    <t>0208632386 BANORTE</t>
  </si>
  <si>
    <t>OLIVEROS MALDONADO MIGUEL</t>
  </si>
  <si>
    <t>ORTEGA SOSA GUILLERMO</t>
  </si>
  <si>
    <t>INGRESO EL 19 DE JULIO</t>
  </si>
  <si>
    <t>RL14</t>
  </si>
  <si>
    <t>2986347665</t>
  </si>
  <si>
    <t>RMR26</t>
  </si>
  <si>
    <t>2885838584</t>
  </si>
  <si>
    <t>TE10</t>
  </si>
  <si>
    <t>2906306063</t>
  </si>
  <si>
    <t>Ingreso 07/04/16</t>
  </si>
  <si>
    <t>VV28</t>
  </si>
  <si>
    <t>VENTURA SANTAMARIA EFRAIN ENRIQUE</t>
  </si>
  <si>
    <t>WEB MASTER</t>
  </si>
  <si>
    <t>ZARATE MARTINEZ RICARDO</t>
  </si>
  <si>
    <t>ZM30</t>
  </si>
  <si>
    <t>1473959848</t>
  </si>
  <si>
    <t>INCAPACIDAD</t>
  </si>
  <si>
    <t>700-070 VENTAS</t>
  </si>
  <si>
    <t>701-070 USADOS</t>
  </si>
  <si>
    <t>703-070 ADMON</t>
  </si>
  <si>
    <t>704-070 REFACC</t>
  </si>
  <si>
    <t>705-001-070 SERV</t>
  </si>
  <si>
    <t>683-001-001 COSTO</t>
  </si>
  <si>
    <t>GONZALEZ  DUARTE DAVID</t>
  </si>
  <si>
    <t>VALDERRABANO  GOMEZ  ALEJANDRO</t>
  </si>
  <si>
    <t>Reg Pat IMSS: Z3422423106</t>
  </si>
  <si>
    <t>2% NOMINA</t>
  </si>
  <si>
    <t>7.5 % COMISIÓN</t>
  </si>
  <si>
    <t>SUBTOTAL</t>
  </si>
  <si>
    <t>IVA</t>
  </si>
  <si>
    <t>TOTAL</t>
  </si>
  <si>
    <t>SUELDO BASE</t>
  </si>
  <si>
    <t>FACTURA</t>
  </si>
  <si>
    <t>COMISÓNES</t>
  </si>
  <si>
    <t>COMIONES</t>
  </si>
  <si>
    <t>05 SINDICATO ASOCIACIÓN</t>
  </si>
  <si>
    <t>APOYO</t>
  </si>
  <si>
    <t>otros</t>
  </si>
  <si>
    <t>GUTIERREZ OLVERA MARIHURI</t>
  </si>
  <si>
    <t>PASO DE QM A CELAYA</t>
  </si>
  <si>
    <t>1499469494</t>
  </si>
  <si>
    <t>BECERRA JIMENEZ ALEJANDRO BONIFACIO</t>
  </si>
  <si>
    <t>GUZMAN ESPILLER SERGIO LUIS ALBERTO</t>
  </si>
  <si>
    <t>RAMIREZ LATOUR VICTOR MANUEL MARTIN</t>
  </si>
  <si>
    <t>RAMIREZ MONDRAGON RICARDO HERIBERTO</t>
  </si>
  <si>
    <t>TIERRAFRIA ESCARAMUSA ISRAEL</t>
  </si>
  <si>
    <t>VAZQUEZ  VILLALOBOS MA FELISA</t>
  </si>
  <si>
    <t>Periodo 32 al 32 Semanal del 03/08/2016 al 09/08/2016</t>
  </si>
  <si>
    <t>Deduccion general</t>
  </si>
  <si>
    <t>descueno SGV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</si>
</sst>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name val="Arial"/>
      <family val="2"/>
    </font>
    <font>
      <b/>
      <sz val="11"/>
      <color indexed="60"/>
      <name val="Arial"/>
      <family val="2"/>
    </font>
    <font>
      <b/>
      <sz val="11"/>
      <name val="Arial"/>
      <family val="2"/>
    </font>
    <font>
      <b/>
      <sz val="11"/>
      <color indexed="48"/>
      <name val="Arial"/>
      <family val="2"/>
    </font>
    <font>
      <sz val="11"/>
      <color rgb="FFFF0000"/>
      <name val="Arial"/>
      <family val="2"/>
    </font>
    <font>
      <b/>
      <sz val="11"/>
      <color rgb="FF00B0F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EF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4" fillId="0" borderId="0"/>
    <xf numFmtId="0" fontId="16" fillId="0" borderId="0"/>
    <xf numFmtId="43" fontId="14" fillId="0" borderId="0" applyFill="0" applyBorder="0" applyAlignment="0" applyProtection="0"/>
    <xf numFmtId="44" fontId="14" fillId="0" borderId="0" applyFill="0" applyBorder="0" applyAlignment="0" applyProtection="0"/>
    <xf numFmtId="0" fontId="15" fillId="0" borderId="0"/>
    <xf numFmtId="0" fontId="1" fillId="0" borderId="0"/>
    <xf numFmtId="43" fontId="1" fillId="0" borderId="0" applyFont="0" applyFill="0" applyBorder="0" applyAlignment="0" applyProtection="0"/>
  </cellStyleXfs>
  <cellXfs count="179"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49" fontId="12" fillId="0" borderId="0" xfId="0" applyNumberFormat="1" applyFont="1"/>
    <xf numFmtId="164" fontId="3" fillId="0" borderId="0" xfId="0" applyNumberFormat="1" applyFont="1"/>
    <xf numFmtId="164" fontId="13" fillId="0" borderId="0" xfId="0" applyNumberFormat="1" applyFont="1"/>
    <xf numFmtId="49" fontId="3" fillId="0" borderId="0" xfId="0" applyNumberFormat="1" applyFont="1" applyAlignment="1">
      <alignment horizontal="right"/>
    </xf>
    <xf numFmtId="0" fontId="10" fillId="0" borderId="0" xfId="0" applyFont="1"/>
    <xf numFmtId="164" fontId="10" fillId="0" borderId="0" xfId="0" applyNumberFormat="1" applyFont="1"/>
    <xf numFmtId="49" fontId="10" fillId="0" borderId="0" xfId="0" applyNumberFormat="1" applyFont="1" applyAlignment="1">
      <alignment horizontal="left"/>
    </xf>
    <xf numFmtId="43" fontId="14" fillId="0" borderId="0" xfId="3" applyFont="1"/>
    <xf numFmtId="43" fontId="17" fillId="0" borderId="2" xfId="3" applyFont="1" applyBorder="1"/>
    <xf numFmtId="43" fontId="17" fillId="3" borderId="2" xfId="3" applyFont="1" applyFill="1" applyBorder="1"/>
    <xf numFmtId="43" fontId="17" fillId="0" borderId="0" xfId="3" applyFont="1"/>
    <xf numFmtId="0" fontId="18" fillId="0" borderId="0" xfId="5" applyFont="1" applyFill="1" applyAlignment="1" applyProtection="1">
      <alignment horizontal="left"/>
    </xf>
    <xf numFmtId="0" fontId="18" fillId="0" borderId="0" xfId="5" applyFont="1" applyFill="1" applyAlignment="1" applyProtection="1">
      <alignment horizontal="center"/>
    </xf>
    <xf numFmtId="43" fontId="17" fillId="0" borderId="0" xfId="3" applyFont="1" applyFill="1" applyAlignment="1" applyProtection="1">
      <alignment horizontal="center"/>
    </xf>
    <xf numFmtId="43" fontId="19" fillId="0" borderId="0" xfId="3" applyFont="1" applyFill="1" applyAlignment="1" applyProtection="1">
      <alignment horizontal="center"/>
    </xf>
    <xf numFmtId="0" fontId="20" fillId="0" borderId="0" xfId="5" applyFont="1" applyFill="1" applyAlignment="1" applyProtection="1">
      <alignment horizontal="left"/>
    </xf>
    <xf numFmtId="0" fontId="20" fillId="0" borderId="0" xfId="5" applyFont="1" applyFill="1" applyAlignment="1" applyProtection="1">
      <alignment horizontal="center"/>
    </xf>
    <xf numFmtId="15" fontId="18" fillId="0" borderId="0" xfId="5" applyNumberFormat="1" applyFont="1" applyFill="1" applyAlignment="1" applyProtection="1">
      <alignment horizontal="left"/>
    </xf>
    <xf numFmtId="15" fontId="18" fillId="0" borderId="0" xfId="5" applyNumberFormat="1" applyFont="1" applyFill="1" applyAlignment="1" applyProtection="1">
      <alignment horizontal="center"/>
    </xf>
    <xf numFmtId="43" fontId="19" fillId="0" borderId="0" xfId="3" applyFont="1"/>
    <xf numFmtId="43" fontId="19" fillId="4" borderId="2" xfId="3" applyFont="1" applyFill="1" applyBorder="1" applyAlignment="1">
      <alignment horizontal="center" wrapText="1"/>
    </xf>
    <xf numFmtId="43" fontId="19" fillId="4" borderId="3" xfId="3" applyFont="1" applyFill="1" applyBorder="1" applyAlignment="1">
      <alignment horizontal="center" wrapText="1"/>
    </xf>
    <xf numFmtId="43" fontId="19" fillId="4" borderId="4" xfId="3" applyFont="1" applyFill="1" applyBorder="1" applyAlignment="1">
      <alignment horizontal="center" vertical="center" wrapText="1"/>
    </xf>
    <xf numFmtId="43" fontId="21" fillId="3" borderId="2" xfId="3" applyFont="1" applyFill="1" applyBorder="1"/>
    <xf numFmtId="43" fontId="19" fillId="5" borderId="2" xfId="3" applyFont="1" applyFill="1" applyBorder="1"/>
    <xf numFmtId="43" fontId="17" fillId="6" borderId="2" xfId="3" applyFont="1" applyFill="1" applyBorder="1"/>
    <xf numFmtId="43" fontId="17" fillId="7" borderId="2" xfId="3" applyFont="1" applyFill="1" applyBorder="1" applyAlignment="1">
      <alignment horizontal="center"/>
    </xf>
    <xf numFmtId="43" fontId="17" fillId="0" borderId="2" xfId="3" applyFont="1" applyFill="1" applyBorder="1" applyAlignment="1">
      <alignment horizontal="center"/>
    </xf>
    <xf numFmtId="43" fontId="17" fillId="8" borderId="2" xfId="3" applyFont="1" applyFill="1" applyBorder="1" applyAlignment="1">
      <alignment horizontal="center"/>
    </xf>
    <xf numFmtId="43" fontId="17" fillId="0" borderId="5" xfId="3" applyFont="1" applyFill="1" applyBorder="1"/>
    <xf numFmtId="43" fontId="19" fillId="0" borderId="6" xfId="3" applyFont="1" applyBorder="1"/>
    <xf numFmtId="43" fontId="19" fillId="0" borderId="0" xfId="3" applyFont="1" applyBorder="1"/>
    <xf numFmtId="43" fontId="19" fillId="5" borderId="0" xfId="3" applyFont="1" applyFill="1" applyBorder="1"/>
    <xf numFmtId="43" fontId="19" fillId="4" borderId="5" xfId="3" applyFont="1" applyFill="1" applyBorder="1" applyAlignment="1">
      <alignment horizontal="center" vertical="center" wrapText="1"/>
    </xf>
    <xf numFmtId="43" fontId="17" fillId="0" borderId="7" xfId="3" applyFont="1" applyBorder="1"/>
    <xf numFmtId="43" fontId="21" fillId="3" borderId="7" xfId="3" applyFont="1" applyFill="1" applyBorder="1"/>
    <xf numFmtId="43" fontId="19" fillId="5" borderId="7" xfId="3" applyFont="1" applyFill="1" applyBorder="1"/>
    <xf numFmtId="43" fontId="17" fillId="6" borderId="7" xfId="3" applyFont="1" applyFill="1" applyBorder="1"/>
    <xf numFmtId="43" fontId="17" fillId="7" borderId="7" xfId="3" applyFont="1" applyFill="1" applyBorder="1" applyAlignment="1">
      <alignment horizontal="center"/>
    </xf>
    <xf numFmtId="43" fontId="17" fillId="0" borderId="7" xfId="3" applyFont="1" applyFill="1" applyBorder="1" applyAlignment="1">
      <alignment horizontal="center"/>
    </xf>
    <xf numFmtId="43" fontId="17" fillId="8" borderId="7" xfId="3" applyFont="1" applyFill="1" applyBorder="1" applyAlignment="1">
      <alignment horizontal="center"/>
    </xf>
    <xf numFmtId="43" fontId="17" fillId="0" borderId="8" xfId="3" applyFont="1" applyBorder="1"/>
    <xf numFmtId="43" fontId="17" fillId="3" borderId="8" xfId="3" applyFont="1" applyFill="1" applyBorder="1"/>
    <xf numFmtId="43" fontId="21" fillId="3" borderId="8" xfId="3" applyFont="1" applyFill="1" applyBorder="1"/>
    <xf numFmtId="43" fontId="19" fillId="5" borderId="8" xfId="3" applyFont="1" applyFill="1" applyBorder="1"/>
    <xf numFmtId="43" fontId="17" fillId="6" borderId="8" xfId="3" applyFont="1" applyFill="1" applyBorder="1"/>
    <xf numFmtId="43" fontId="17" fillId="7" borderId="8" xfId="3" applyFont="1" applyFill="1" applyBorder="1" applyAlignment="1">
      <alignment horizontal="center"/>
    </xf>
    <xf numFmtId="43" fontId="17" fillId="0" borderId="8" xfId="3" applyFont="1" applyFill="1" applyBorder="1" applyAlignment="1">
      <alignment horizontal="center"/>
    </xf>
    <xf numFmtId="43" fontId="17" fillId="8" borderId="8" xfId="3" applyFont="1" applyFill="1" applyBorder="1" applyAlignment="1">
      <alignment horizontal="center"/>
    </xf>
    <xf numFmtId="43" fontId="17" fillId="0" borderId="8" xfId="3" applyFont="1" applyFill="1" applyBorder="1"/>
    <xf numFmtId="12" fontId="17" fillId="3" borderId="8" xfId="3" applyNumberFormat="1" applyFont="1" applyFill="1" applyBorder="1"/>
    <xf numFmtId="43" fontId="14" fillId="0" borderId="8" xfId="3" applyBorder="1"/>
    <xf numFmtId="43" fontId="14" fillId="0" borderId="8" xfId="3" applyFill="1" applyBorder="1"/>
    <xf numFmtId="43" fontId="21" fillId="0" borderId="8" xfId="3" applyFont="1" applyFill="1" applyBorder="1"/>
    <xf numFmtId="43" fontId="14" fillId="0" borderId="8" xfId="3" applyFont="1" applyFill="1" applyBorder="1"/>
    <xf numFmtId="43" fontId="14" fillId="0" borderId="8" xfId="3" applyFont="1" applyBorder="1"/>
    <xf numFmtId="43" fontId="19" fillId="4" borderId="0" xfId="3" applyFont="1" applyFill="1" applyBorder="1" applyAlignment="1">
      <alignment horizontal="center" wrapText="1"/>
    </xf>
    <xf numFmtId="43" fontId="19" fillId="4" borderId="0" xfId="3" applyFont="1" applyFill="1" applyBorder="1" applyAlignment="1">
      <alignment horizontal="center" vertical="center" wrapText="1"/>
    </xf>
    <xf numFmtId="43" fontId="14" fillId="0" borderId="0" xfId="3" applyBorder="1"/>
    <xf numFmtId="43" fontId="14" fillId="0" borderId="0" xfId="3" applyFill="1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11" fillId="2" borderId="13" xfId="0" applyFont="1" applyFill="1" applyBorder="1" applyAlignment="1">
      <alignment horizontal="center" vertical="center" wrapText="1"/>
    </xf>
    <xf numFmtId="43" fontId="19" fillId="4" borderId="5" xfId="3" applyFont="1" applyFill="1" applyBorder="1" applyAlignment="1">
      <alignment horizontal="center" wrapText="1"/>
    </xf>
    <xf numFmtId="43" fontId="3" fillId="0" borderId="0" xfId="7" applyFont="1"/>
    <xf numFmtId="0" fontId="17" fillId="0" borderId="0" xfId="0" applyFont="1" applyProtection="1"/>
    <xf numFmtId="0" fontId="17" fillId="0" borderId="0" xfId="0" applyFont="1" applyFill="1" applyProtection="1"/>
    <xf numFmtId="0" fontId="19" fillId="0" borderId="0" xfId="0" applyFont="1"/>
    <xf numFmtId="3" fontId="19" fillId="4" borderId="2" xfId="0" applyNumberFormat="1" applyFont="1" applyFill="1" applyBorder="1"/>
    <xf numFmtId="0" fontId="19" fillId="0" borderId="0" xfId="0" applyFont="1" applyFill="1"/>
    <xf numFmtId="3" fontId="19" fillId="4" borderId="5" xfId="0" applyNumberFormat="1" applyFont="1" applyFill="1" applyBorder="1"/>
    <xf numFmtId="0" fontId="17" fillId="0" borderId="8" xfId="0" applyFont="1" applyBorder="1"/>
    <xf numFmtId="0" fontId="17" fillId="0" borderId="8" xfId="0" applyFont="1" applyFill="1" applyBorder="1"/>
    <xf numFmtId="0" fontId="17" fillId="0" borderId="8" xfId="0" applyFont="1" applyBorder="1" applyAlignment="1">
      <alignment horizontal="right"/>
    </xf>
    <xf numFmtId="165" fontId="2" fillId="0" borderId="8" xfId="0" applyNumberFormat="1" applyFont="1" applyFill="1" applyBorder="1" applyAlignment="1">
      <alignment horizontal="left" vertical="center"/>
    </xf>
    <xf numFmtId="0" fontId="17" fillId="0" borderId="8" xfId="0" applyFont="1" applyBorder="1" applyAlignment="1">
      <alignment wrapText="1"/>
    </xf>
    <xf numFmtId="4" fontId="17" fillId="0" borderId="8" xfId="0" applyNumberFormat="1" applyFont="1" applyBorder="1" applyAlignment="1">
      <alignment wrapText="1"/>
    </xf>
    <xf numFmtId="43" fontId="17" fillId="0" borderId="8" xfId="0" applyNumberFormat="1" applyFont="1" applyFill="1" applyBorder="1"/>
    <xf numFmtId="0" fontId="19" fillId="0" borderId="8" xfId="0" applyFont="1" applyFill="1" applyBorder="1"/>
    <xf numFmtId="0" fontId="17" fillId="0" borderId="0" xfId="0" applyFont="1" applyFill="1"/>
    <xf numFmtId="0" fontId="17" fillId="11" borderId="8" xfId="0" applyFont="1" applyFill="1" applyBorder="1" applyAlignment="1">
      <alignment wrapText="1"/>
    </xf>
    <xf numFmtId="4" fontId="17" fillId="11" borderId="8" xfId="0" applyNumberFormat="1" applyFont="1" applyFill="1" applyBorder="1" applyAlignment="1">
      <alignment wrapText="1"/>
    </xf>
    <xf numFmtId="43" fontId="17" fillId="11" borderId="8" xfId="0" applyNumberFormat="1" applyFont="1" applyFill="1" applyBorder="1"/>
    <xf numFmtId="0" fontId="17" fillId="11" borderId="0" xfId="0" applyFont="1" applyFill="1"/>
    <xf numFmtId="43" fontId="14" fillId="0" borderId="8" xfId="3" applyFont="1" applyFill="1" applyBorder="1" applyAlignment="1">
      <alignment vertical="center"/>
    </xf>
    <xf numFmtId="0" fontId="17" fillId="0" borderId="8" xfId="0" applyFont="1" applyFill="1" applyBorder="1" applyAlignment="1">
      <alignment horizontal="right"/>
    </xf>
    <xf numFmtId="0" fontId="17" fillId="0" borderId="8" xfId="0" applyFont="1" applyFill="1" applyBorder="1" applyAlignment="1">
      <alignment horizontal="left"/>
    </xf>
    <xf numFmtId="14" fontId="17" fillId="0" borderId="8" xfId="0" applyNumberFormat="1" applyFont="1" applyFill="1" applyBorder="1" applyAlignment="1">
      <alignment horizontal="left" vertical="center"/>
    </xf>
    <xf numFmtId="0" fontId="17" fillId="9" borderId="8" xfId="0" applyFont="1" applyFill="1" applyBorder="1"/>
    <xf numFmtId="4" fontId="23" fillId="10" borderId="8" xfId="0" applyNumberFormat="1" applyFont="1" applyFill="1" applyBorder="1" applyAlignment="1">
      <alignment horizontal="right" wrapText="1"/>
    </xf>
    <xf numFmtId="14" fontId="19" fillId="0" borderId="8" xfId="0" applyNumberFormat="1" applyFont="1" applyFill="1" applyBorder="1"/>
    <xf numFmtId="0" fontId="17" fillId="0" borderId="0" xfId="0" applyFont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43" fontId="17" fillId="0" borderId="0" xfId="0" applyNumberFormat="1" applyFont="1" applyFill="1"/>
    <xf numFmtId="0" fontId="17" fillId="0" borderId="2" xfId="0" applyFont="1" applyBorder="1"/>
    <xf numFmtId="0" fontId="22" fillId="0" borderId="0" xfId="0" applyFont="1"/>
    <xf numFmtId="0" fontId="17" fillId="9" borderId="0" xfId="0" applyFont="1" applyFill="1"/>
    <xf numFmtId="3" fontId="19" fillId="4" borderId="0" xfId="0" applyNumberFormat="1" applyFont="1" applyFill="1" applyBorder="1"/>
    <xf numFmtId="0" fontId="19" fillId="12" borderId="0" xfId="0" applyFont="1" applyFill="1" applyBorder="1" applyAlignment="1">
      <alignment horizontal="center"/>
    </xf>
    <xf numFmtId="0" fontId="19" fillId="0" borderId="0" xfId="0" applyFont="1" applyFill="1" applyBorder="1"/>
    <xf numFmtId="0" fontId="19" fillId="12" borderId="2" xfId="0" applyFont="1" applyFill="1" applyBorder="1" applyAlignment="1"/>
    <xf numFmtId="0" fontId="19" fillId="0" borderId="9" xfId="0" applyFont="1" applyFill="1" applyBorder="1"/>
    <xf numFmtId="0" fontId="17" fillId="0" borderId="2" xfId="0" applyFont="1" applyFill="1" applyBorder="1"/>
    <xf numFmtId="0" fontId="17" fillId="0" borderId="0" xfId="0" applyFont="1" applyBorder="1"/>
    <xf numFmtId="0" fontId="17" fillId="3" borderId="0" xfId="0" applyFont="1" applyFill="1" applyBorder="1"/>
    <xf numFmtId="0" fontId="17" fillId="0" borderId="9" xfId="0" applyFont="1" applyFill="1" applyBorder="1"/>
    <xf numFmtId="0" fontId="17" fillId="0" borderId="5" xfId="0" applyFont="1" applyBorder="1"/>
    <xf numFmtId="0" fontId="17" fillId="0" borderId="6" xfId="0" applyFont="1" applyBorder="1"/>
    <xf numFmtId="0" fontId="17" fillId="0" borderId="2" xfId="0" applyFont="1" applyBorder="1" applyAlignment="1">
      <alignment horizontal="right"/>
    </xf>
    <xf numFmtId="0" fontId="17" fillId="0" borderId="0" xfId="0" applyFont="1" applyFill="1" applyBorder="1"/>
    <xf numFmtId="0" fontId="17" fillId="0" borderId="5" xfId="0" applyFont="1" applyBorder="1" applyAlignment="1">
      <alignment horizontal="right"/>
    </xf>
    <xf numFmtId="0" fontId="17" fillId="3" borderId="6" xfId="0" applyFont="1" applyFill="1" applyBorder="1"/>
    <xf numFmtId="0" fontId="17" fillId="0" borderId="2" xfId="0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left" vertical="center"/>
    </xf>
    <xf numFmtId="165" fontId="2" fillId="0" borderId="7" xfId="0" applyNumberFormat="1" applyFont="1" applyFill="1" applyBorder="1" applyAlignment="1">
      <alignment horizontal="left" vertical="center"/>
    </xf>
    <xf numFmtId="43" fontId="17" fillId="0" borderId="0" xfId="3" applyFont="1" applyBorder="1"/>
    <xf numFmtId="43" fontId="14" fillId="0" borderId="2" xfId="3" applyFont="1" applyBorder="1"/>
    <xf numFmtId="43" fontId="17" fillId="3" borderId="0" xfId="3" applyFont="1" applyFill="1" applyBorder="1"/>
    <xf numFmtId="43" fontId="17" fillId="0" borderId="0" xfId="3" applyFont="1" applyFill="1" applyBorder="1"/>
    <xf numFmtId="43" fontId="17" fillId="0" borderId="5" xfId="3" applyFont="1" applyBorder="1"/>
    <xf numFmtId="43" fontId="14" fillId="0" borderId="7" xfId="3" applyFont="1" applyBorder="1"/>
    <xf numFmtId="43" fontId="14" fillId="0" borderId="0" xfId="3" applyFont="1" applyBorder="1"/>
    <xf numFmtId="43" fontId="14" fillId="0" borderId="0" xfId="3" applyFont="1" applyFill="1" applyBorder="1"/>
    <xf numFmtId="43" fontId="17" fillId="0" borderId="6" xfId="3" applyFont="1" applyBorder="1"/>
    <xf numFmtId="43" fontId="14" fillId="0" borderId="2" xfId="3" applyFill="1" applyBorder="1"/>
    <xf numFmtId="43" fontId="17" fillId="3" borderId="5" xfId="3" applyFont="1" applyFill="1" applyBorder="1"/>
    <xf numFmtId="43" fontId="17" fillId="0" borderId="7" xfId="3" applyFont="1" applyFill="1" applyBorder="1"/>
    <xf numFmtId="43" fontId="17" fillId="0" borderId="2" xfId="3" applyFont="1" applyFill="1" applyBorder="1"/>
    <xf numFmtId="43" fontId="21" fillId="3" borderId="0" xfId="3" applyFont="1" applyFill="1" applyBorder="1"/>
    <xf numFmtId="43" fontId="21" fillId="3" borderId="5" xfId="3" applyFont="1" applyFill="1" applyBorder="1"/>
    <xf numFmtId="43" fontId="19" fillId="0" borderId="2" xfId="3" applyFont="1" applyBorder="1"/>
    <xf numFmtId="43" fontId="19" fillId="0" borderId="0" xfId="3" applyFont="1" applyFill="1" applyBorder="1"/>
    <xf numFmtId="43" fontId="19" fillId="5" borderId="6" xfId="3" applyFont="1" applyFill="1" applyBorder="1"/>
    <xf numFmtId="43" fontId="17" fillId="6" borderId="0" xfId="3" applyFont="1" applyFill="1" applyBorder="1"/>
    <xf numFmtId="43" fontId="17" fillId="6" borderId="5" xfId="3" applyFont="1" applyFill="1" applyBorder="1"/>
    <xf numFmtId="43" fontId="17" fillId="7" borderId="0" xfId="3" applyFont="1" applyFill="1" applyBorder="1" applyAlignment="1">
      <alignment horizontal="center"/>
    </xf>
    <xf numFmtId="43" fontId="17" fillId="0" borderId="0" xfId="3" applyFont="1" applyFill="1" applyBorder="1" applyAlignment="1">
      <alignment horizontal="center"/>
    </xf>
    <xf numFmtId="43" fontId="19" fillId="5" borderId="5" xfId="3" applyFont="1" applyFill="1" applyBorder="1"/>
    <xf numFmtId="43" fontId="17" fillId="0" borderId="6" xfId="3" applyFont="1" applyFill="1" applyBorder="1" applyAlignment="1">
      <alignment horizontal="center"/>
    </xf>
    <xf numFmtId="43" fontId="17" fillId="5" borderId="7" xfId="3" applyFont="1" applyFill="1" applyBorder="1"/>
    <xf numFmtId="43" fontId="17" fillId="5" borderId="2" xfId="3" applyFont="1" applyFill="1" applyBorder="1"/>
    <xf numFmtId="43" fontId="17" fillId="8" borderId="0" xfId="3" applyFont="1" applyFill="1" applyBorder="1" applyAlignment="1">
      <alignment horizontal="center"/>
    </xf>
    <xf numFmtId="0" fontId="17" fillId="0" borderId="0" xfId="0" applyFont="1" applyBorder="1" applyAlignment="1">
      <alignment wrapText="1"/>
    </xf>
    <xf numFmtId="4" fontId="17" fillId="0" borderId="0" xfId="0" applyNumberFormat="1" applyFont="1" applyBorder="1" applyAlignment="1">
      <alignment wrapText="1"/>
    </xf>
    <xf numFmtId="43" fontId="17" fillId="0" borderId="0" xfId="0" applyNumberFormat="1" applyFont="1" applyFill="1" applyBorder="1"/>
    <xf numFmtId="14" fontId="19" fillId="0" borderId="0" xfId="0" applyNumberFormat="1" applyFont="1" applyFill="1" applyBorder="1"/>
    <xf numFmtId="0" fontId="17" fillId="0" borderId="0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43" fontId="19" fillId="4" borderId="2" xfId="3" applyFont="1" applyFill="1" applyBorder="1" applyAlignment="1">
      <alignment horizontal="center" wrapText="1"/>
    </xf>
    <xf numFmtId="43" fontId="19" fillId="4" borderId="5" xfId="3" applyFont="1" applyFill="1" applyBorder="1" applyAlignment="1">
      <alignment horizontal="center" wrapText="1"/>
    </xf>
    <xf numFmtId="43" fontId="19" fillId="4" borderId="11" xfId="3" applyFont="1" applyFill="1" applyBorder="1" applyAlignment="1">
      <alignment horizontal="center" wrapText="1"/>
    </xf>
    <xf numFmtId="43" fontId="19" fillId="4" borderId="12" xfId="3" applyFont="1" applyFill="1" applyBorder="1" applyAlignment="1">
      <alignment horizontal="center" wrapText="1"/>
    </xf>
    <xf numFmtId="0" fontId="19" fillId="12" borderId="4" xfId="0" applyFont="1" applyFill="1" applyBorder="1" applyAlignment="1">
      <alignment horizontal="center"/>
    </xf>
    <xf numFmtId="0" fontId="19" fillId="12" borderId="10" xfId="0" applyFont="1" applyFill="1" applyBorder="1" applyAlignment="1">
      <alignment horizontal="center"/>
    </xf>
    <xf numFmtId="3" fontId="19" fillId="4" borderId="2" xfId="0" applyNumberFormat="1" applyFont="1" applyFill="1" applyBorder="1"/>
    <xf numFmtId="3" fontId="19" fillId="4" borderId="5" xfId="0" applyNumberFormat="1" applyFont="1" applyFill="1" applyBorder="1"/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8">
    <cellStyle name="Excel Built-in Normal" xfId="2"/>
    <cellStyle name="Millares" xfId="7" builtinId="3"/>
    <cellStyle name="Millares 2" xfId="3"/>
    <cellStyle name="Moneda 2" xfId="4"/>
    <cellStyle name="Normal" xfId="0" builtinId="0"/>
    <cellStyle name="Normal 2" xfId="6"/>
    <cellStyle name="Normal 3" xfId="1"/>
    <cellStyle name="Normal_Hoja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00"/>
  <sheetViews>
    <sheetView tabSelected="1" zoomScaleSheetLayoutView="85" zoomScalePageLayoutView="85" workbookViewId="0">
      <pane xSplit="11" ySplit="8" topLeftCell="L9" activePane="bottomRight" state="frozen"/>
      <selection pane="topRight" activeCell="L1" sqref="L1"/>
      <selection pane="bottomLeft" activeCell="A9" sqref="A9"/>
      <selection pane="bottomRight" activeCell="A11" sqref="A11"/>
    </sheetView>
  </sheetViews>
  <sheetFormatPr baseColWidth="10" defaultRowHeight="15"/>
  <cols>
    <col min="1" max="1" width="12.28515625" style="2" customWidth="1"/>
    <col min="2" max="2" width="30.7109375" style="1" customWidth="1"/>
    <col min="3" max="3" width="13.5703125" style="1" bestFit="1" customWidth="1"/>
    <col min="4" max="6" width="13" style="1" hidden="1" customWidth="1"/>
    <col min="7" max="7" width="10.5703125" style="1" hidden="1" customWidth="1"/>
    <col min="8" max="8" width="8.140625" style="1" hidden="1" customWidth="1"/>
    <col min="9" max="10" width="13" style="1" hidden="1" customWidth="1"/>
    <col min="11" max="11" width="13" style="1" customWidth="1"/>
    <col min="12" max="12" width="4.140625" style="1" customWidth="1"/>
    <col min="13" max="13" width="11.42578125" style="1"/>
    <col min="14" max="14" width="8.140625" style="1" customWidth="1"/>
    <col min="15" max="19" width="11.42578125" style="1"/>
    <col min="20" max="20" width="5.28515625" style="1" customWidth="1"/>
    <col min="21" max="25" width="11.42578125" style="1"/>
    <col min="26" max="26" width="28.7109375" style="104" customWidth="1"/>
    <col min="27" max="27" width="43.85546875" style="104" customWidth="1"/>
    <col min="28" max="28" width="8.85546875" style="104" customWidth="1"/>
    <col min="29" max="29" width="21.140625" style="104" bestFit="1" customWidth="1"/>
    <col min="30" max="30" width="28.5703125" style="104" bestFit="1" customWidth="1"/>
    <col min="31" max="32" width="18.42578125" style="22" customWidth="1"/>
    <col min="33" max="34" width="13.5703125" style="22" customWidth="1"/>
    <col min="35" max="35" width="17" style="31" customWidth="1"/>
    <col min="36" max="41" width="13.5703125" style="22" customWidth="1"/>
    <col min="42" max="42" width="16.7109375" style="31" customWidth="1"/>
    <col min="43" max="43" width="16.7109375" style="22" customWidth="1"/>
    <col min="44" max="44" width="15.42578125" style="31" customWidth="1"/>
    <col min="45" max="46" width="13.5703125" style="22" customWidth="1"/>
    <col min="47" max="47" width="15.42578125" style="31" customWidth="1"/>
    <col min="48" max="48" width="23.140625" style="104" hidden="1" customWidth="1"/>
    <col min="49" max="49" width="17.85546875" style="104" hidden="1" customWidth="1"/>
    <col min="50" max="50" width="22.5703125" style="104" hidden="1" customWidth="1"/>
    <col min="51" max="51" width="50.85546875" style="104" bestFit="1" customWidth="1"/>
    <col min="52" max="52" width="28.42578125" style="104" customWidth="1"/>
    <col min="53" max="59" width="11.42578125" style="104"/>
    <col min="60" max="16384" width="11.42578125" style="1"/>
  </cols>
  <sheetData>
    <row r="1" spans="1:60" ht="18" customHeight="1">
      <c r="A1" s="3" t="s">
        <v>0</v>
      </c>
      <c r="B1" s="72" t="s">
        <v>79</v>
      </c>
      <c r="Z1" s="23" t="s">
        <v>81</v>
      </c>
      <c r="AA1" s="23"/>
      <c r="AB1" s="23"/>
      <c r="AC1" s="23"/>
      <c r="AD1" s="24"/>
      <c r="AE1" s="25"/>
      <c r="AF1" s="25"/>
      <c r="AG1" s="25"/>
      <c r="AH1" s="25"/>
      <c r="AI1" s="26"/>
      <c r="AJ1" s="25"/>
      <c r="AK1" s="25"/>
      <c r="AL1" s="25"/>
      <c r="AM1" s="25"/>
      <c r="AN1" s="25"/>
      <c r="AO1" s="25"/>
      <c r="AP1" s="26"/>
      <c r="AQ1" s="25"/>
      <c r="AR1" s="26"/>
      <c r="AS1" s="25"/>
      <c r="AT1" s="25"/>
      <c r="AU1" s="26"/>
      <c r="AV1" s="78"/>
      <c r="AW1" s="78"/>
      <c r="AX1" s="78"/>
      <c r="AY1" s="79"/>
      <c r="AZ1" s="78"/>
      <c r="BA1" s="78"/>
      <c r="BB1" s="78"/>
      <c r="BC1" s="78"/>
      <c r="BD1" s="78"/>
      <c r="BE1" s="78"/>
      <c r="BF1" s="78"/>
      <c r="BG1" s="78"/>
    </row>
    <row r="2" spans="1:60" ht="24.95" customHeight="1">
      <c r="A2" s="4" t="s">
        <v>1</v>
      </c>
      <c r="B2" s="74" t="s">
        <v>2</v>
      </c>
      <c r="Z2" s="27" t="s">
        <v>82</v>
      </c>
      <c r="AA2" s="27"/>
      <c r="AB2" s="27"/>
      <c r="AC2" s="27"/>
      <c r="AD2" s="28"/>
      <c r="AE2" s="25"/>
      <c r="AF2" s="25"/>
      <c r="AG2" s="25"/>
      <c r="AH2" s="25"/>
      <c r="AI2" s="26"/>
      <c r="AJ2" s="25" t="s">
        <v>83</v>
      </c>
      <c r="AK2" s="25"/>
      <c r="AL2" s="25"/>
      <c r="AM2" s="25"/>
      <c r="AN2" s="25"/>
      <c r="AO2" s="25"/>
      <c r="AP2" s="26"/>
      <c r="AQ2" s="25"/>
      <c r="AR2" s="26"/>
      <c r="AS2" s="25"/>
      <c r="AT2" s="25"/>
      <c r="AU2" s="26"/>
      <c r="AV2" s="78"/>
      <c r="AW2" s="78"/>
      <c r="AX2" s="78"/>
      <c r="AY2" s="79"/>
      <c r="AZ2" s="78"/>
      <c r="BA2" s="78"/>
      <c r="BB2" s="78"/>
      <c r="BC2" s="78"/>
      <c r="BD2" s="78"/>
      <c r="BE2" s="78"/>
      <c r="BF2" s="78"/>
      <c r="BG2" s="78"/>
    </row>
    <row r="3" spans="1:60" ht="15.75">
      <c r="B3" s="73" t="s">
        <v>3</v>
      </c>
      <c r="Z3" s="29" t="s">
        <v>84</v>
      </c>
      <c r="AA3" s="29"/>
      <c r="AB3" s="29"/>
      <c r="AC3" s="29"/>
      <c r="AD3" s="30"/>
      <c r="AE3" s="25"/>
      <c r="AF3" s="25"/>
      <c r="AG3" s="25"/>
      <c r="AH3" s="25"/>
      <c r="AI3" s="26"/>
      <c r="AJ3" s="25"/>
      <c r="AK3" s="25"/>
      <c r="AL3" s="25"/>
      <c r="AM3" s="25"/>
      <c r="AN3" s="25"/>
      <c r="AO3" s="25"/>
      <c r="AP3" s="26"/>
      <c r="AQ3" s="25"/>
      <c r="AR3" s="26"/>
      <c r="AS3" s="25"/>
      <c r="AT3" s="25"/>
      <c r="AU3" s="26"/>
      <c r="AV3" s="78"/>
      <c r="AW3" s="78"/>
      <c r="AX3" s="78"/>
      <c r="AY3" s="79"/>
      <c r="AZ3" s="78"/>
      <c r="BA3" s="78"/>
      <c r="BB3" s="78"/>
      <c r="BC3" s="78"/>
      <c r="BD3" s="78"/>
      <c r="BE3" s="78"/>
      <c r="BF3" s="78"/>
      <c r="BG3" s="78"/>
    </row>
    <row r="4" spans="1:60">
      <c r="B4" s="161" t="s">
        <v>217</v>
      </c>
      <c r="Z4" s="80" t="s">
        <v>85</v>
      </c>
      <c r="AA4" s="80"/>
      <c r="AB4" s="80"/>
      <c r="AC4" s="80"/>
      <c r="AD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</row>
    <row r="5" spans="1:60" ht="15" customHeight="1">
      <c r="B5" s="6" t="s">
        <v>195</v>
      </c>
      <c r="Z5" s="168" t="s">
        <v>86</v>
      </c>
      <c r="AA5" s="168" t="s">
        <v>87</v>
      </c>
      <c r="AB5" s="168" t="s">
        <v>88</v>
      </c>
      <c r="AC5" s="81"/>
      <c r="AD5" s="168" t="s">
        <v>89</v>
      </c>
      <c r="AE5" s="32"/>
      <c r="AF5" s="162" t="s">
        <v>90</v>
      </c>
      <c r="AG5" s="162" t="s">
        <v>91</v>
      </c>
      <c r="AH5" s="162" t="s">
        <v>92</v>
      </c>
      <c r="AI5" s="162" t="s">
        <v>93</v>
      </c>
      <c r="AJ5" s="162" t="s">
        <v>94</v>
      </c>
      <c r="AK5" s="32"/>
      <c r="AL5" s="162" t="s">
        <v>95</v>
      </c>
      <c r="AM5" s="162" t="s">
        <v>96</v>
      </c>
      <c r="AN5" s="162" t="s">
        <v>97</v>
      </c>
      <c r="AO5" s="162" t="s">
        <v>98</v>
      </c>
      <c r="AP5" s="162" t="s">
        <v>99</v>
      </c>
      <c r="AQ5" s="162" t="s">
        <v>100</v>
      </c>
      <c r="AR5" s="162" t="s">
        <v>101</v>
      </c>
      <c r="AS5" s="162" t="s">
        <v>102</v>
      </c>
      <c r="AT5" s="162" t="s">
        <v>103</v>
      </c>
      <c r="AU5" s="162" t="s">
        <v>104</v>
      </c>
      <c r="AV5" s="164" t="s">
        <v>105</v>
      </c>
      <c r="AW5" s="165"/>
      <c r="AX5" s="33"/>
      <c r="AY5" s="166" t="s">
        <v>106</v>
      </c>
      <c r="AZ5" s="167" t="s">
        <v>107</v>
      </c>
      <c r="BA5" s="82"/>
      <c r="BB5" s="82"/>
      <c r="BC5" s="82"/>
      <c r="BD5" s="82"/>
      <c r="BE5" s="82"/>
      <c r="BF5" s="82"/>
      <c r="BG5" s="82"/>
    </row>
    <row r="6" spans="1:60" ht="11.25" customHeight="1">
      <c r="B6" s="6" t="s">
        <v>4</v>
      </c>
      <c r="Z6" s="169"/>
      <c r="AA6" s="169"/>
      <c r="AB6" s="169"/>
      <c r="AC6" s="83" t="s">
        <v>108</v>
      </c>
      <c r="AD6" s="169"/>
      <c r="AE6" s="76" t="s">
        <v>111</v>
      </c>
      <c r="AF6" s="163"/>
      <c r="AG6" s="163"/>
      <c r="AH6" s="163"/>
      <c r="AI6" s="163"/>
      <c r="AJ6" s="163"/>
      <c r="AK6" s="76" t="s">
        <v>112</v>
      </c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45" t="s">
        <v>109</v>
      </c>
      <c r="AW6" s="45" t="s">
        <v>110</v>
      </c>
      <c r="AX6" s="34" t="s">
        <v>113</v>
      </c>
      <c r="AY6" s="166"/>
      <c r="AZ6" s="167"/>
      <c r="BA6" s="82"/>
      <c r="BB6" s="82"/>
      <c r="BC6" s="82"/>
      <c r="BD6" s="82"/>
      <c r="BE6" s="82"/>
      <c r="BF6" s="82"/>
      <c r="BG6" s="82"/>
    </row>
    <row r="7" spans="1:60">
      <c r="M7" s="170" t="s">
        <v>202</v>
      </c>
      <c r="N7" s="171"/>
      <c r="O7" s="171"/>
      <c r="P7" s="171"/>
      <c r="Q7" s="171"/>
      <c r="R7" s="171"/>
      <c r="S7" s="172"/>
      <c r="U7" s="170" t="s">
        <v>202</v>
      </c>
      <c r="V7" s="171"/>
      <c r="W7" s="172"/>
      <c r="Z7" s="111"/>
      <c r="AA7" s="111"/>
      <c r="AB7" s="111"/>
      <c r="AC7" s="111"/>
      <c r="AD7" s="111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9"/>
      <c r="AW7" s="69"/>
      <c r="AX7" s="69"/>
      <c r="AY7" s="112"/>
      <c r="AZ7" s="112"/>
      <c r="BA7" s="82"/>
      <c r="BB7" s="82"/>
      <c r="BC7" s="82"/>
      <c r="BD7" s="82"/>
      <c r="BE7" s="82"/>
      <c r="BF7" s="82"/>
      <c r="BG7" s="82"/>
    </row>
    <row r="8" spans="1:60" s="5" customFormat="1" ht="34.5" thickBot="1">
      <c r="A8" s="8" t="s">
        <v>5</v>
      </c>
      <c r="B8" s="9" t="s">
        <v>6</v>
      </c>
      <c r="C8" s="10" t="s">
        <v>201</v>
      </c>
      <c r="D8" s="9" t="s">
        <v>10</v>
      </c>
      <c r="E8" s="9" t="s">
        <v>11</v>
      </c>
      <c r="F8" s="9" t="s">
        <v>12</v>
      </c>
      <c r="G8" s="9" t="s">
        <v>80</v>
      </c>
      <c r="H8" s="9" t="s">
        <v>13</v>
      </c>
      <c r="I8" s="10" t="s">
        <v>14</v>
      </c>
      <c r="J8" s="11" t="s">
        <v>15</v>
      </c>
      <c r="K8" s="10" t="s">
        <v>203</v>
      </c>
      <c r="M8" s="75" t="s">
        <v>9</v>
      </c>
      <c r="N8" s="75" t="s">
        <v>219</v>
      </c>
      <c r="O8" s="75" t="s">
        <v>196</v>
      </c>
      <c r="P8" s="75" t="s">
        <v>197</v>
      </c>
      <c r="Q8" s="75" t="s">
        <v>198</v>
      </c>
      <c r="R8" s="75" t="s">
        <v>199</v>
      </c>
      <c r="S8" s="75" t="s">
        <v>200</v>
      </c>
      <c r="U8" s="75" t="s">
        <v>204</v>
      </c>
      <c r="V8" s="75" t="s">
        <v>199</v>
      </c>
      <c r="W8" s="75" t="s">
        <v>200</v>
      </c>
      <c r="Z8" s="111"/>
      <c r="AA8" s="111"/>
      <c r="AB8" s="111"/>
      <c r="AC8" s="111"/>
      <c r="AD8" s="111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9"/>
      <c r="AW8" s="69"/>
      <c r="AX8" s="69"/>
      <c r="AY8" s="112"/>
      <c r="AZ8" s="112"/>
      <c r="BA8" s="82"/>
      <c r="BB8" s="82"/>
      <c r="BC8" s="82"/>
      <c r="BD8" s="82"/>
      <c r="BE8" s="82"/>
      <c r="BF8" s="82"/>
      <c r="BG8" s="82"/>
      <c r="BH8" s="1"/>
    </row>
    <row r="9" spans="1:60" ht="15.75" thickTop="1">
      <c r="A9" s="12" t="s">
        <v>16</v>
      </c>
      <c r="Z9" s="111"/>
      <c r="AA9" s="111"/>
      <c r="AB9" s="111"/>
      <c r="AC9" s="111"/>
      <c r="AD9" s="111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9"/>
      <c r="AW9" s="69"/>
      <c r="AX9" s="69"/>
      <c r="AY9" s="112"/>
      <c r="AZ9" s="112"/>
      <c r="BA9" s="82"/>
      <c r="BB9" s="82"/>
      <c r="BC9" s="82"/>
      <c r="BD9" s="82"/>
      <c r="BE9" s="82"/>
      <c r="BF9" s="82"/>
      <c r="BG9" s="82"/>
    </row>
    <row r="10" spans="1:60">
      <c r="Z10" s="111"/>
      <c r="AA10" s="111"/>
      <c r="AB10" s="111"/>
      <c r="AC10" s="111"/>
      <c r="AD10" s="111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9"/>
      <c r="AW10" s="69"/>
      <c r="AX10" s="69"/>
      <c r="AY10" s="112"/>
      <c r="AZ10" s="112"/>
      <c r="BA10" s="82"/>
      <c r="BB10" s="82"/>
      <c r="BC10" s="82"/>
      <c r="BD10" s="82"/>
      <c r="BE10" s="82"/>
      <c r="BF10" s="82"/>
      <c r="BG10" s="82"/>
    </row>
    <row r="11" spans="1:60">
      <c r="A11" s="2" t="s">
        <v>17</v>
      </c>
      <c r="B11" s="1" t="s">
        <v>18</v>
      </c>
      <c r="C11" s="13">
        <v>1026.76</v>
      </c>
      <c r="D11" s="14">
        <v>-18.41</v>
      </c>
      <c r="E11" s="13">
        <v>0</v>
      </c>
      <c r="F11" s="13">
        <v>25.55</v>
      </c>
      <c r="G11" s="13">
        <v>0</v>
      </c>
      <c r="H11" s="13">
        <v>0.02</v>
      </c>
      <c r="I11" s="13">
        <f>SUM(D11:H11)</f>
        <v>7.16</v>
      </c>
      <c r="J11" s="13">
        <f>+C11-I11</f>
        <v>1019.6</v>
      </c>
      <c r="K11" s="13">
        <f>+AE11</f>
        <v>4453.8</v>
      </c>
      <c r="L11" s="13"/>
      <c r="M11" s="13">
        <f>+INGENIERIA!E11</f>
        <v>1026.76</v>
      </c>
      <c r="N11" s="13">
        <f>-AH11</f>
        <v>-45.13</v>
      </c>
      <c r="O11" s="13">
        <f>+M11*0.02</f>
        <v>20.5352</v>
      </c>
      <c r="P11" s="13">
        <f>+M11*7.5%</f>
        <v>77.006999999999991</v>
      </c>
      <c r="Q11" s="13">
        <f>+M11+O11+P11+N11</f>
        <v>1079.1722</v>
      </c>
      <c r="R11" s="13">
        <f>+Q11*0.16</f>
        <v>172.667552</v>
      </c>
      <c r="S11" s="13">
        <f>+Q11+R11</f>
        <v>1251.8397519999999</v>
      </c>
      <c r="T11" s="13"/>
      <c r="U11" s="13">
        <f>+SIND!E12</f>
        <v>4453.8</v>
      </c>
      <c r="V11" s="13">
        <f>+U11*0.16</f>
        <v>712.60800000000006</v>
      </c>
      <c r="W11" s="13">
        <f>+U11+V11</f>
        <v>5166.4080000000004</v>
      </c>
      <c r="Y11" s="1" t="str">
        <f>IF(B11=AA11,"si","no")</f>
        <v>si</v>
      </c>
      <c r="Z11" s="84" t="s">
        <v>114</v>
      </c>
      <c r="AA11" s="85" t="s">
        <v>115</v>
      </c>
      <c r="AB11" s="86" t="s">
        <v>116</v>
      </c>
      <c r="AC11" s="87">
        <v>41575</v>
      </c>
      <c r="AD11" s="84" t="s">
        <v>117</v>
      </c>
      <c r="AE11" s="19">
        <v>4453.8</v>
      </c>
      <c r="AF11" s="54"/>
      <c r="AG11" s="54"/>
      <c r="AH11" s="55">
        <v>45.13</v>
      </c>
      <c r="AI11" s="56">
        <f t="shared" ref="AI11:AI40" si="0">SUM(AE11:AG11)-AH11</f>
        <v>4408.67</v>
      </c>
      <c r="AJ11" s="57"/>
      <c r="AK11" s="61"/>
      <c r="AL11" s="58"/>
      <c r="AM11" s="58"/>
      <c r="AN11" s="53"/>
      <c r="AO11" s="53">
        <v>0</v>
      </c>
      <c r="AP11" s="56">
        <f t="shared" ref="AP11:AP40" si="1">+AI11-SUM(AJ11:AO11)</f>
        <v>4408.67</v>
      </c>
      <c r="AQ11" s="59">
        <f t="shared" ref="AQ11:AQ23" si="2">IF(AI11&gt;2250,AI11*0.1,0)</f>
        <v>440.86700000000002</v>
      </c>
      <c r="AR11" s="56">
        <f t="shared" ref="AR11:AR40" si="3">+AP11-AQ11</f>
        <v>3967.8029999999999</v>
      </c>
      <c r="AS11" s="60">
        <f t="shared" ref="AS11:AS40" si="4">IF(AI11&lt;2250,AI11*0.1,0)</f>
        <v>0</v>
      </c>
      <c r="AT11" s="59" t="e">
        <f>#REF!*0.02</f>
        <v>#REF!</v>
      </c>
      <c r="AU11" s="56" t="e">
        <f t="shared" ref="AU11:AU23" si="5">+AI11+AS11+AT11</f>
        <v>#REF!</v>
      </c>
      <c r="AV11" s="88"/>
      <c r="AW11" s="89"/>
      <c r="AX11" s="90">
        <f>+AV11+AW11-AR11</f>
        <v>-3967.8029999999999</v>
      </c>
      <c r="AY11" s="91" t="s">
        <v>118</v>
      </c>
      <c r="AZ11" s="85" t="s">
        <v>119</v>
      </c>
      <c r="BA11" s="92"/>
      <c r="BB11" s="92"/>
      <c r="BC11" s="92"/>
      <c r="BD11" s="92"/>
      <c r="BE11" s="92"/>
      <c r="BF11" s="92"/>
      <c r="BG11" s="92"/>
    </row>
    <row r="12" spans="1:60">
      <c r="A12" s="2" t="s">
        <v>19</v>
      </c>
      <c r="B12" s="1" t="s">
        <v>20</v>
      </c>
      <c r="C12" s="13">
        <v>1026.76</v>
      </c>
      <c r="D12" s="14">
        <v>-18.41</v>
      </c>
      <c r="E12" s="13">
        <v>0</v>
      </c>
      <c r="F12" s="13">
        <v>25.48</v>
      </c>
      <c r="G12" s="13">
        <v>0</v>
      </c>
      <c r="H12" s="14">
        <v>-0.11</v>
      </c>
      <c r="I12" s="13">
        <v>6.96</v>
      </c>
      <c r="J12" s="13">
        <f t="shared" ref="J12:J40" si="6">+C12-I12</f>
        <v>1019.8</v>
      </c>
      <c r="K12" s="13">
        <f t="shared" ref="K12:K40" si="7">+AE12</f>
        <v>0</v>
      </c>
      <c r="M12" s="13">
        <f>+INGENIERIA!E12</f>
        <v>1026.76</v>
      </c>
      <c r="N12" s="13">
        <f t="shared" ref="N12:N40" si="8">-AH12</f>
        <v>-45.13</v>
      </c>
      <c r="O12" s="13">
        <f t="shared" ref="O12:O40" si="9">+M12*0.02</f>
        <v>20.5352</v>
      </c>
      <c r="P12" s="13">
        <f t="shared" ref="P12:P40" si="10">+M12*7.5%</f>
        <v>77.006999999999991</v>
      </c>
      <c r="Q12" s="13">
        <f t="shared" ref="Q12:Q40" si="11">+M12+O12+P12+N12</f>
        <v>1079.1722</v>
      </c>
      <c r="R12" s="13">
        <f t="shared" ref="R12:R40" si="12">+Q12*0.16</f>
        <v>172.667552</v>
      </c>
      <c r="S12" s="13">
        <f t="shared" ref="S12:S40" si="13">+Q12+R12</f>
        <v>1251.8397519999999</v>
      </c>
      <c r="U12" s="13">
        <f>+SIND!E13</f>
        <v>0</v>
      </c>
      <c r="V12" s="13">
        <f t="shared" ref="V12:V40" si="14">+U12*0.16</f>
        <v>0</v>
      </c>
      <c r="W12" s="13">
        <f t="shared" ref="W12:W40" si="15">+U12+V12</f>
        <v>0</v>
      </c>
      <c r="Y12" s="1" t="str">
        <f t="shared" ref="Y12:Y40" si="16">IF(B12=AA12,"si","no")</f>
        <v>si</v>
      </c>
      <c r="Z12" s="84" t="s">
        <v>114</v>
      </c>
      <c r="AA12" s="85" t="s">
        <v>120</v>
      </c>
      <c r="AB12" s="86" t="s">
        <v>121</v>
      </c>
      <c r="AC12" s="87">
        <v>42310</v>
      </c>
      <c r="AD12" s="84" t="s">
        <v>117</v>
      </c>
      <c r="AE12" s="63"/>
      <c r="AF12" s="53"/>
      <c r="AG12" s="53"/>
      <c r="AH12" s="55">
        <v>45.13</v>
      </c>
      <c r="AI12" s="56">
        <f t="shared" si="0"/>
        <v>-45.13</v>
      </c>
      <c r="AJ12" s="57"/>
      <c r="AK12" s="61"/>
      <c r="AL12" s="58"/>
      <c r="AM12" s="58"/>
      <c r="AN12" s="53"/>
      <c r="AO12" s="53">
        <v>0</v>
      </c>
      <c r="AP12" s="56">
        <f t="shared" si="1"/>
        <v>-45.13</v>
      </c>
      <c r="AQ12" s="59">
        <f t="shared" si="2"/>
        <v>0</v>
      </c>
      <c r="AR12" s="56">
        <f t="shared" si="3"/>
        <v>-45.13</v>
      </c>
      <c r="AS12" s="60">
        <f t="shared" si="4"/>
        <v>-4.5130000000000008</v>
      </c>
      <c r="AT12" s="59" t="e">
        <f>#REF!*0.02</f>
        <v>#REF!</v>
      </c>
      <c r="AU12" s="56" t="e">
        <f t="shared" si="5"/>
        <v>#REF!</v>
      </c>
      <c r="AV12" s="88"/>
      <c r="AW12" s="89"/>
      <c r="AX12" s="90">
        <f>+AV12+AW12-AR12</f>
        <v>45.13</v>
      </c>
      <c r="AY12" s="85"/>
      <c r="AZ12" s="85" t="s">
        <v>122</v>
      </c>
      <c r="BA12" s="92"/>
      <c r="BB12" s="92"/>
      <c r="BC12" s="92"/>
      <c r="BD12" s="92"/>
      <c r="BE12" s="92"/>
      <c r="BF12" s="92"/>
      <c r="BG12" s="92"/>
      <c r="BH12" s="5"/>
    </row>
    <row r="13" spans="1:60">
      <c r="A13" s="2" t="s">
        <v>21</v>
      </c>
      <c r="B13" s="1" t="s">
        <v>22</v>
      </c>
      <c r="C13" s="13">
        <v>1026.76</v>
      </c>
      <c r="D13" s="14">
        <v>-18.41</v>
      </c>
      <c r="E13" s="13">
        <v>0</v>
      </c>
      <c r="F13" s="13">
        <v>25.53</v>
      </c>
      <c r="G13" s="13">
        <v>684.17</v>
      </c>
      <c r="H13" s="13">
        <v>0.04</v>
      </c>
      <c r="I13" s="13">
        <v>7.16</v>
      </c>
      <c r="J13" s="13">
        <f t="shared" si="6"/>
        <v>1019.6</v>
      </c>
      <c r="K13" s="13">
        <f t="shared" si="7"/>
        <v>6586.25</v>
      </c>
      <c r="M13" s="13">
        <f>+INGENIERIA!E13</f>
        <v>1026.76</v>
      </c>
      <c r="N13" s="13">
        <f t="shared" si="8"/>
        <v>-45.13</v>
      </c>
      <c r="O13" s="13">
        <f t="shared" si="9"/>
        <v>20.5352</v>
      </c>
      <c r="P13" s="13">
        <f t="shared" si="10"/>
        <v>77.006999999999991</v>
      </c>
      <c r="Q13" s="13">
        <f t="shared" si="11"/>
        <v>1079.1722</v>
      </c>
      <c r="R13" s="13">
        <f t="shared" si="12"/>
        <v>172.667552</v>
      </c>
      <c r="S13" s="13">
        <f t="shared" si="13"/>
        <v>1251.8397519999999</v>
      </c>
      <c r="U13" s="13">
        <f>+SIND!E14</f>
        <v>6586.25</v>
      </c>
      <c r="V13" s="13">
        <f t="shared" si="14"/>
        <v>1053.8</v>
      </c>
      <c r="W13" s="13">
        <f t="shared" si="15"/>
        <v>7640.05</v>
      </c>
      <c r="Y13" s="1" t="str">
        <f t="shared" si="16"/>
        <v>si</v>
      </c>
      <c r="Z13" s="84" t="s">
        <v>114</v>
      </c>
      <c r="AA13" s="85" t="s">
        <v>123</v>
      </c>
      <c r="AB13" s="86" t="s">
        <v>124</v>
      </c>
      <c r="AC13" s="87">
        <v>42215</v>
      </c>
      <c r="AD13" s="84" t="s">
        <v>117</v>
      </c>
      <c r="AE13" s="19">
        <v>6586.25</v>
      </c>
      <c r="AF13" s="53"/>
      <c r="AG13" s="53"/>
      <c r="AH13" s="55">
        <v>45.13</v>
      </c>
      <c r="AI13" s="56">
        <f t="shared" si="0"/>
        <v>6541.12</v>
      </c>
      <c r="AJ13" s="57"/>
      <c r="AK13" s="61"/>
      <c r="AL13" s="58"/>
      <c r="AM13" s="58"/>
      <c r="AN13" s="53"/>
      <c r="AO13" s="53">
        <v>684.17</v>
      </c>
      <c r="AP13" s="56">
        <f t="shared" si="1"/>
        <v>5856.95</v>
      </c>
      <c r="AQ13" s="59">
        <f t="shared" si="2"/>
        <v>654.11200000000008</v>
      </c>
      <c r="AR13" s="56">
        <f t="shared" si="3"/>
        <v>5202.8379999999997</v>
      </c>
      <c r="AS13" s="60">
        <f t="shared" si="4"/>
        <v>0</v>
      </c>
      <c r="AT13" s="59" t="e">
        <f>#REF!*0.02</f>
        <v>#REF!</v>
      </c>
      <c r="AU13" s="56" t="e">
        <f t="shared" si="5"/>
        <v>#REF!</v>
      </c>
      <c r="AV13" s="88"/>
      <c r="AW13" s="89"/>
      <c r="AX13" s="90">
        <f>+AV13+AW13-AR13</f>
        <v>-5202.8379999999997</v>
      </c>
      <c r="AY13" s="85"/>
      <c r="AZ13" s="85" t="s">
        <v>125</v>
      </c>
      <c r="BA13" s="92"/>
      <c r="BB13" s="92"/>
      <c r="BC13" s="92"/>
      <c r="BD13" s="92"/>
      <c r="BE13" s="92"/>
      <c r="BF13" s="92"/>
      <c r="BG13" s="92"/>
    </row>
    <row r="14" spans="1:60">
      <c r="A14" s="2" t="s">
        <v>23</v>
      </c>
      <c r="B14" s="1" t="s">
        <v>24</v>
      </c>
      <c r="C14" s="13">
        <v>1750</v>
      </c>
      <c r="D14" s="13">
        <v>0</v>
      </c>
      <c r="E14" s="13">
        <v>144.21</v>
      </c>
      <c r="F14" s="13">
        <v>44.9</v>
      </c>
      <c r="G14" s="13">
        <v>0</v>
      </c>
      <c r="H14" s="14">
        <v>-0.11</v>
      </c>
      <c r="I14" s="13">
        <v>189</v>
      </c>
      <c r="J14" s="13">
        <f t="shared" si="6"/>
        <v>1561</v>
      </c>
      <c r="K14" s="13">
        <f t="shared" si="7"/>
        <v>0</v>
      </c>
      <c r="M14" s="13">
        <f>+INGENIERIA!E14</f>
        <v>1750</v>
      </c>
      <c r="N14" s="13">
        <f t="shared" si="8"/>
        <v>-45.13</v>
      </c>
      <c r="O14" s="13">
        <f t="shared" si="9"/>
        <v>35</v>
      </c>
      <c r="P14" s="13">
        <f t="shared" si="10"/>
        <v>131.25</v>
      </c>
      <c r="Q14" s="13">
        <f t="shared" si="11"/>
        <v>1871.12</v>
      </c>
      <c r="R14" s="13">
        <f t="shared" si="12"/>
        <v>299.37919999999997</v>
      </c>
      <c r="S14" s="13">
        <f t="shared" si="13"/>
        <v>2170.4991999999997</v>
      </c>
      <c r="U14" s="13">
        <f>+SIND!E15</f>
        <v>0</v>
      </c>
      <c r="V14" s="13">
        <f t="shared" si="14"/>
        <v>0</v>
      </c>
      <c r="W14" s="13">
        <f t="shared" si="15"/>
        <v>0</v>
      </c>
      <c r="Y14" s="1" t="str">
        <f t="shared" si="16"/>
        <v>si</v>
      </c>
      <c r="Z14" s="84" t="s">
        <v>126</v>
      </c>
      <c r="AA14" s="85" t="s">
        <v>211</v>
      </c>
      <c r="AB14" s="86" t="s">
        <v>127</v>
      </c>
      <c r="AC14" s="87">
        <v>40147</v>
      </c>
      <c r="AD14" s="84" t="s">
        <v>128</v>
      </c>
      <c r="AE14" s="63"/>
      <c r="AF14" s="54"/>
      <c r="AG14" s="54"/>
      <c r="AH14" s="55">
        <v>45.13</v>
      </c>
      <c r="AI14" s="56">
        <f t="shared" si="0"/>
        <v>-45.13</v>
      </c>
      <c r="AJ14" s="57"/>
      <c r="AK14" s="61"/>
      <c r="AL14" s="58"/>
      <c r="AM14" s="58"/>
      <c r="AN14" s="53"/>
      <c r="AO14" s="53">
        <v>0</v>
      </c>
      <c r="AP14" s="56">
        <f t="shared" si="1"/>
        <v>-45.13</v>
      </c>
      <c r="AQ14" s="59">
        <f t="shared" si="2"/>
        <v>0</v>
      </c>
      <c r="AR14" s="56">
        <f t="shared" si="3"/>
        <v>-45.13</v>
      </c>
      <c r="AS14" s="60">
        <f t="shared" si="4"/>
        <v>-4.5130000000000008</v>
      </c>
      <c r="AT14" s="59" t="e">
        <f>#REF!*0.02</f>
        <v>#REF!</v>
      </c>
      <c r="AU14" s="56" t="e">
        <f t="shared" si="5"/>
        <v>#REF!</v>
      </c>
      <c r="AV14" s="88"/>
      <c r="AW14" s="89"/>
      <c r="AX14" s="90">
        <f>+AV14+AW14-AR14</f>
        <v>45.13</v>
      </c>
      <c r="AY14" s="85"/>
      <c r="AZ14" s="85" t="s">
        <v>129</v>
      </c>
      <c r="BA14" s="92"/>
      <c r="BB14" s="92"/>
      <c r="BC14" s="92"/>
      <c r="BD14" s="96"/>
      <c r="BE14" s="96"/>
      <c r="BF14" s="96"/>
      <c r="BG14" s="96"/>
    </row>
    <row r="15" spans="1:60">
      <c r="A15" s="2" t="s">
        <v>25</v>
      </c>
      <c r="B15" s="1" t="s">
        <v>26</v>
      </c>
      <c r="C15" s="13">
        <v>1026.76</v>
      </c>
      <c r="D15" s="14">
        <v>-18.41</v>
      </c>
      <c r="E15" s="13">
        <v>0</v>
      </c>
      <c r="F15" s="13">
        <v>25.48</v>
      </c>
      <c r="G15" s="13">
        <v>0</v>
      </c>
      <c r="H15" s="13">
        <v>0.09</v>
      </c>
      <c r="I15" s="13">
        <v>7.16</v>
      </c>
      <c r="J15" s="13">
        <f t="shared" si="6"/>
        <v>1019.6</v>
      </c>
      <c r="K15" s="13">
        <f t="shared" si="7"/>
        <v>0</v>
      </c>
      <c r="M15" s="13">
        <f>+INGENIERIA!E15</f>
        <v>1026.76</v>
      </c>
      <c r="N15" s="13">
        <f t="shared" si="8"/>
        <v>-45.13</v>
      </c>
      <c r="O15" s="13">
        <f t="shared" si="9"/>
        <v>20.5352</v>
      </c>
      <c r="P15" s="13">
        <f t="shared" si="10"/>
        <v>77.006999999999991</v>
      </c>
      <c r="Q15" s="13">
        <f t="shared" si="11"/>
        <v>1079.1722</v>
      </c>
      <c r="R15" s="13">
        <f t="shared" si="12"/>
        <v>172.667552</v>
      </c>
      <c r="S15" s="13">
        <f t="shared" si="13"/>
        <v>1251.8397519999999</v>
      </c>
      <c r="U15" s="13">
        <f>+SIND!E16</f>
        <v>0</v>
      </c>
      <c r="V15" s="13">
        <f t="shared" si="14"/>
        <v>0</v>
      </c>
      <c r="W15" s="13">
        <f t="shared" si="15"/>
        <v>0</v>
      </c>
      <c r="Y15" s="1" t="str">
        <f t="shared" si="16"/>
        <v>si</v>
      </c>
      <c r="Z15" s="84" t="s">
        <v>130</v>
      </c>
      <c r="AA15" s="85" t="s">
        <v>131</v>
      </c>
      <c r="AB15" s="86"/>
      <c r="AC15" s="87">
        <v>42548</v>
      </c>
      <c r="AD15" s="84" t="s">
        <v>117</v>
      </c>
      <c r="AE15" s="63"/>
      <c r="AF15" s="54"/>
      <c r="AG15" s="54"/>
      <c r="AH15" s="55">
        <v>45.13</v>
      </c>
      <c r="AI15" s="56">
        <f t="shared" si="0"/>
        <v>-45.13</v>
      </c>
      <c r="AJ15" s="57"/>
      <c r="AK15" s="61"/>
      <c r="AL15" s="58"/>
      <c r="AM15" s="58"/>
      <c r="AN15" s="53"/>
      <c r="AO15" s="53">
        <v>0</v>
      </c>
      <c r="AP15" s="56">
        <f t="shared" si="1"/>
        <v>-45.13</v>
      </c>
      <c r="AQ15" s="59">
        <f t="shared" si="2"/>
        <v>0</v>
      </c>
      <c r="AR15" s="56">
        <f t="shared" si="3"/>
        <v>-45.13</v>
      </c>
      <c r="AS15" s="60">
        <f t="shared" si="4"/>
        <v>-4.5130000000000008</v>
      </c>
      <c r="AT15" s="59" t="e">
        <f>#REF!*0.02</f>
        <v>#REF!</v>
      </c>
      <c r="AU15" s="56" t="e">
        <f t="shared" si="5"/>
        <v>#REF!</v>
      </c>
      <c r="AV15" s="93"/>
      <c r="AW15" s="94"/>
      <c r="AX15" s="95"/>
      <c r="AY15" s="85"/>
      <c r="AZ15" s="85">
        <v>1167172540</v>
      </c>
      <c r="BA15" s="92"/>
      <c r="BB15" s="92"/>
      <c r="BC15" s="92"/>
      <c r="BD15" s="92"/>
      <c r="BE15" s="92"/>
      <c r="BF15" s="92"/>
      <c r="BG15" s="92"/>
    </row>
    <row r="16" spans="1:60">
      <c r="A16" s="2" t="s">
        <v>27</v>
      </c>
      <c r="B16" s="1" t="s">
        <v>28</v>
      </c>
      <c r="C16" s="13">
        <v>1026.76</v>
      </c>
      <c r="D16" s="14">
        <v>-18.41</v>
      </c>
      <c r="E16" s="13">
        <v>0</v>
      </c>
      <c r="F16" s="13">
        <v>25.55</v>
      </c>
      <c r="G16" s="13">
        <v>0</v>
      </c>
      <c r="H16" s="13">
        <v>0.02</v>
      </c>
      <c r="I16" s="13">
        <v>7.16</v>
      </c>
      <c r="J16" s="13">
        <f t="shared" si="6"/>
        <v>1019.6</v>
      </c>
      <c r="K16" s="13">
        <f t="shared" si="7"/>
        <v>1374.9</v>
      </c>
      <c r="M16" s="13">
        <f>+INGENIERIA!E16</f>
        <v>1026.76</v>
      </c>
      <c r="N16" s="13">
        <f t="shared" si="8"/>
        <v>-45.13</v>
      </c>
      <c r="O16" s="13">
        <f t="shared" si="9"/>
        <v>20.5352</v>
      </c>
      <c r="P16" s="13">
        <f t="shared" si="10"/>
        <v>77.006999999999991</v>
      </c>
      <c r="Q16" s="13">
        <f t="shared" si="11"/>
        <v>1079.1722</v>
      </c>
      <c r="R16" s="13">
        <f t="shared" si="12"/>
        <v>172.667552</v>
      </c>
      <c r="S16" s="13">
        <f t="shared" si="13"/>
        <v>1251.8397519999999</v>
      </c>
      <c r="U16" s="13">
        <f>+SIND!E17</f>
        <v>1374.9</v>
      </c>
      <c r="V16" s="13">
        <f t="shared" si="14"/>
        <v>219.98400000000001</v>
      </c>
      <c r="W16" s="13">
        <f t="shared" si="15"/>
        <v>1594.884</v>
      </c>
      <c r="Y16" s="1" t="str">
        <f t="shared" si="16"/>
        <v>si</v>
      </c>
      <c r="Z16" s="84" t="s">
        <v>130</v>
      </c>
      <c r="AA16" s="85" t="s">
        <v>132</v>
      </c>
      <c r="AB16" s="86" t="s">
        <v>133</v>
      </c>
      <c r="AC16" s="87">
        <v>41842</v>
      </c>
      <c r="AD16" s="84" t="s">
        <v>117</v>
      </c>
      <c r="AE16" s="97">
        <v>1374.9</v>
      </c>
      <c r="AF16" s="53"/>
      <c r="AG16" s="53"/>
      <c r="AH16" s="55">
        <v>45.13</v>
      </c>
      <c r="AI16" s="56">
        <f t="shared" si="0"/>
        <v>1329.77</v>
      </c>
      <c r="AJ16" s="57"/>
      <c r="AK16" s="61"/>
      <c r="AL16" s="58"/>
      <c r="AM16" s="58"/>
      <c r="AN16" s="53"/>
      <c r="AO16" s="53">
        <v>0</v>
      </c>
      <c r="AP16" s="56">
        <f t="shared" si="1"/>
        <v>1329.77</v>
      </c>
      <c r="AQ16" s="59">
        <f t="shared" si="2"/>
        <v>0</v>
      </c>
      <c r="AR16" s="56">
        <f t="shared" si="3"/>
        <v>1329.77</v>
      </c>
      <c r="AS16" s="60">
        <f t="shared" si="4"/>
        <v>132.977</v>
      </c>
      <c r="AT16" s="59" t="e">
        <f>#REF!*0.02</f>
        <v>#REF!</v>
      </c>
      <c r="AU16" s="56" t="e">
        <f t="shared" si="5"/>
        <v>#REF!</v>
      </c>
      <c r="AV16" s="88"/>
      <c r="AW16" s="88"/>
      <c r="AX16" s="90">
        <f t="shared" ref="AX16:AX23" si="17">+AV16+AW16-AR16</f>
        <v>-1329.77</v>
      </c>
      <c r="AY16" s="85"/>
      <c r="AZ16" s="85" t="s">
        <v>134</v>
      </c>
      <c r="BA16" s="92"/>
      <c r="BB16" s="92"/>
      <c r="BC16" s="92"/>
      <c r="BD16" s="92"/>
      <c r="BE16" s="92"/>
      <c r="BF16" s="92"/>
      <c r="BG16" s="92"/>
    </row>
    <row r="17" spans="1:59">
      <c r="A17" s="2" t="s">
        <v>29</v>
      </c>
      <c r="B17" s="1" t="s">
        <v>30</v>
      </c>
      <c r="C17" s="13">
        <v>1026.76</v>
      </c>
      <c r="D17" s="14">
        <v>-18.41</v>
      </c>
      <c r="E17" s="13">
        <v>0</v>
      </c>
      <c r="F17" s="13">
        <v>25.53</v>
      </c>
      <c r="G17" s="13">
        <v>0</v>
      </c>
      <c r="H17" s="14">
        <v>-0.16</v>
      </c>
      <c r="I17" s="13">
        <v>6.96</v>
      </c>
      <c r="J17" s="13">
        <f t="shared" si="6"/>
        <v>1019.8</v>
      </c>
      <c r="K17" s="13">
        <f t="shared" si="7"/>
        <v>0</v>
      </c>
      <c r="M17" s="13">
        <f>+INGENIERIA!E17</f>
        <v>1026.76</v>
      </c>
      <c r="N17" s="13">
        <f t="shared" si="8"/>
        <v>-45.13</v>
      </c>
      <c r="O17" s="13">
        <f t="shared" si="9"/>
        <v>20.5352</v>
      </c>
      <c r="P17" s="13">
        <f t="shared" si="10"/>
        <v>77.006999999999991</v>
      </c>
      <c r="Q17" s="13">
        <f t="shared" si="11"/>
        <v>1079.1722</v>
      </c>
      <c r="R17" s="13">
        <f t="shared" si="12"/>
        <v>172.667552</v>
      </c>
      <c r="S17" s="13">
        <f t="shared" si="13"/>
        <v>1251.8397519999999</v>
      </c>
      <c r="U17" s="13">
        <f>+SIND!E18</f>
        <v>0</v>
      </c>
      <c r="V17" s="13">
        <f t="shared" si="14"/>
        <v>0</v>
      </c>
      <c r="W17" s="13">
        <f t="shared" si="15"/>
        <v>0</v>
      </c>
      <c r="Y17" s="1" t="str">
        <f t="shared" si="16"/>
        <v>si</v>
      </c>
      <c r="Z17" s="84" t="s">
        <v>130</v>
      </c>
      <c r="AA17" s="85" t="s">
        <v>135</v>
      </c>
      <c r="AB17" s="98"/>
      <c r="AC17" s="87">
        <v>42167</v>
      </c>
      <c r="AD17" s="85" t="s">
        <v>117</v>
      </c>
      <c r="AE17" s="64"/>
      <c r="AF17" s="53"/>
      <c r="AG17" s="53"/>
      <c r="AH17" s="55">
        <v>45.13</v>
      </c>
      <c r="AI17" s="56">
        <f t="shared" si="0"/>
        <v>-45.13</v>
      </c>
      <c r="AJ17" s="57"/>
      <c r="AK17" s="61"/>
      <c r="AL17" s="58"/>
      <c r="AM17" s="58"/>
      <c r="AN17" s="53"/>
      <c r="AO17" s="53">
        <v>0</v>
      </c>
      <c r="AP17" s="56">
        <f t="shared" si="1"/>
        <v>-45.13</v>
      </c>
      <c r="AQ17" s="59">
        <f t="shared" si="2"/>
        <v>0</v>
      </c>
      <c r="AR17" s="56">
        <f t="shared" si="3"/>
        <v>-45.13</v>
      </c>
      <c r="AS17" s="60">
        <f t="shared" si="4"/>
        <v>-4.5130000000000008</v>
      </c>
      <c r="AT17" s="59" t="e">
        <f>#REF!*0.02</f>
        <v>#REF!</v>
      </c>
      <c r="AU17" s="56" t="e">
        <f t="shared" si="5"/>
        <v>#REF!</v>
      </c>
      <c r="AV17" s="88"/>
      <c r="AW17" s="89"/>
      <c r="AX17" s="90">
        <f t="shared" si="17"/>
        <v>45.13</v>
      </c>
      <c r="AY17" s="85"/>
      <c r="AZ17" s="99">
        <v>1449517286</v>
      </c>
      <c r="BA17" s="92"/>
      <c r="BB17" s="92"/>
      <c r="BC17" s="92"/>
      <c r="BD17" s="92"/>
      <c r="BE17" s="92"/>
      <c r="BF17" s="92"/>
      <c r="BG17" s="92"/>
    </row>
    <row r="18" spans="1:59">
      <c r="A18" s="2" t="s">
        <v>31</v>
      </c>
      <c r="B18" s="1" t="s">
        <v>32</v>
      </c>
      <c r="C18" s="13">
        <v>4666.76</v>
      </c>
      <c r="D18" s="13">
        <v>0</v>
      </c>
      <c r="E18" s="13">
        <v>741.43</v>
      </c>
      <c r="F18" s="13">
        <v>129.94</v>
      </c>
      <c r="G18" s="13">
        <v>0</v>
      </c>
      <c r="H18" s="14">
        <v>-0.01</v>
      </c>
      <c r="I18" s="13">
        <v>871.36</v>
      </c>
      <c r="J18" s="13">
        <f t="shared" si="6"/>
        <v>3795.4</v>
      </c>
      <c r="K18" s="13">
        <f t="shared" si="7"/>
        <v>3589.18</v>
      </c>
      <c r="M18" s="13">
        <f>+INGENIERIA!E18</f>
        <v>4666.76</v>
      </c>
      <c r="N18" s="13">
        <f t="shared" si="8"/>
        <v>-45.13</v>
      </c>
      <c r="O18" s="13">
        <f t="shared" si="9"/>
        <v>93.3352</v>
      </c>
      <c r="P18" s="13">
        <f t="shared" si="10"/>
        <v>350.00700000000001</v>
      </c>
      <c r="Q18" s="13">
        <f t="shared" si="11"/>
        <v>5064.9722000000002</v>
      </c>
      <c r="R18" s="13">
        <f t="shared" si="12"/>
        <v>810.39555200000007</v>
      </c>
      <c r="S18" s="13">
        <f t="shared" si="13"/>
        <v>5875.3677520000001</v>
      </c>
      <c r="U18" s="13">
        <f>+SIND!E19</f>
        <v>3589.18</v>
      </c>
      <c r="V18" s="13">
        <f t="shared" si="14"/>
        <v>574.26879999999994</v>
      </c>
      <c r="W18" s="13">
        <f t="shared" si="15"/>
        <v>4163.4488000000001</v>
      </c>
      <c r="Y18" s="1" t="str">
        <f t="shared" si="16"/>
        <v>si</v>
      </c>
      <c r="Z18" s="84" t="s">
        <v>114</v>
      </c>
      <c r="AA18" s="85" t="s">
        <v>136</v>
      </c>
      <c r="AB18" s="98">
        <v>5</v>
      </c>
      <c r="AC18" s="87">
        <v>40310</v>
      </c>
      <c r="AD18" s="85" t="s">
        <v>137</v>
      </c>
      <c r="AE18" s="136">
        <v>3589.18</v>
      </c>
      <c r="AF18" s="62"/>
      <c r="AG18" s="54"/>
      <c r="AH18" s="55">
        <v>45.13</v>
      </c>
      <c r="AI18" s="56">
        <f t="shared" si="0"/>
        <v>3544.0499999999997</v>
      </c>
      <c r="AJ18" s="57"/>
      <c r="AK18" s="61"/>
      <c r="AL18" s="58"/>
      <c r="AM18" s="58"/>
      <c r="AN18" s="53"/>
      <c r="AO18" s="53">
        <v>0</v>
      </c>
      <c r="AP18" s="56">
        <f t="shared" si="1"/>
        <v>3544.0499999999997</v>
      </c>
      <c r="AQ18" s="59">
        <f t="shared" si="2"/>
        <v>354.40499999999997</v>
      </c>
      <c r="AR18" s="56">
        <f t="shared" si="3"/>
        <v>3189.6449999999995</v>
      </c>
      <c r="AS18" s="60">
        <f t="shared" si="4"/>
        <v>0</v>
      </c>
      <c r="AT18" s="59" t="e">
        <f>#REF!*0.02</f>
        <v>#REF!</v>
      </c>
      <c r="AU18" s="56" t="e">
        <f t="shared" si="5"/>
        <v>#REF!</v>
      </c>
      <c r="AV18" s="88"/>
      <c r="AW18" s="89"/>
      <c r="AX18" s="90">
        <f t="shared" si="17"/>
        <v>-3189.6449999999995</v>
      </c>
      <c r="AY18" s="85"/>
      <c r="AZ18" s="85" t="s">
        <v>138</v>
      </c>
      <c r="BA18" s="92"/>
      <c r="BB18" s="92"/>
      <c r="BC18" s="92"/>
      <c r="BD18" s="92"/>
      <c r="BE18" s="92"/>
      <c r="BF18" s="92"/>
      <c r="BG18" s="92"/>
    </row>
    <row r="19" spans="1:59">
      <c r="A19" s="2" t="s">
        <v>33</v>
      </c>
      <c r="B19" s="1" t="s">
        <v>34</v>
      </c>
      <c r="C19" s="13">
        <v>1026.76</v>
      </c>
      <c r="D19" s="14">
        <v>-18.41</v>
      </c>
      <c r="E19" s="13">
        <v>0</v>
      </c>
      <c r="F19" s="13">
        <v>25.58</v>
      </c>
      <c r="G19" s="13">
        <v>0</v>
      </c>
      <c r="H19" s="14">
        <v>-0.01</v>
      </c>
      <c r="I19" s="13">
        <v>7.16</v>
      </c>
      <c r="J19" s="13">
        <f t="shared" si="6"/>
        <v>1019.6</v>
      </c>
      <c r="K19" s="13">
        <f t="shared" si="7"/>
        <v>4198.38</v>
      </c>
      <c r="M19" s="13">
        <f>+INGENIERIA!E19</f>
        <v>1026.76</v>
      </c>
      <c r="N19" s="13">
        <f t="shared" si="8"/>
        <v>-45.13</v>
      </c>
      <c r="O19" s="13">
        <f t="shared" si="9"/>
        <v>20.5352</v>
      </c>
      <c r="P19" s="13">
        <f t="shared" si="10"/>
        <v>77.006999999999991</v>
      </c>
      <c r="Q19" s="13">
        <f t="shared" si="11"/>
        <v>1079.1722</v>
      </c>
      <c r="R19" s="13">
        <f t="shared" si="12"/>
        <v>172.667552</v>
      </c>
      <c r="S19" s="13">
        <f t="shared" si="13"/>
        <v>1251.8397519999999</v>
      </c>
      <c r="U19" s="13">
        <f>+SIND!E20</f>
        <v>4198.38</v>
      </c>
      <c r="V19" s="13">
        <f t="shared" si="14"/>
        <v>671.74080000000004</v>
      </c>
      <c r="W19" s="13">
        <f t="shared" si="15"/>
        <v>4870.1208000000006</v>
      </c>
      <c r="Y19" s="1" t="str">
        <f t="shared" si="16"/>
        <v>si</v>
      </c>
      <c r="Z19" s="84" t="s">
        <v>114</v>
      </c>
      <c r="AA19" s="85" t="s">
        <v>139</v>
      </c>
      <c r="AB19" s="86" t="s">
        <v>140</v>
      </c>
      <c r="AC19" s="100">
        <v>41311</v>
      </c>
      <c r="AD19" s="84" t="s">
        <v>117</v>
      </c>
      <c r="AE19" s="63">
        <f>4000+198.38</f>
        <v>4198.38</v>
      </c>
      <c r="AF19" s="53"/>
      <c r="AG19" s="53"/>
      <c r="AH19" s="55">
        <v>45.13</v>
      </c>
      <c r="AI19" s="56">
        <f t="shared" si="0"/>
        <v>4153.25</v>
      </c>
      <c r="AJ19" s="57"/>
      <c r="AK19" s="61"/>
      <c r="AL19" s="58"/>
      <c r="AM19" s="58"/>
      <c r="AN19" s="53"/>
      <c r="AO19" s="53">
        <v>0</v>
      </c>
      <c r="AP19" s="56">
        <f t="shared" si="1"/>
        <v>4153.25</v>
      </c>
      <c r="AQ19" s="59">
        <f t="shared" si="2"/>
        <v>415.32500000000005</v>
      </c>
      <c r="AR19" s="56">
        <f t="shared" si="3"/>
        <v>3737.9250000000002</v>
      </c>
      <c r="AS19" s="60">
        <f t="shared" si="4"/>
        <v>0</v>
      </c>
      <c r="AT19" s="59" t="e">
        <f>#REF!*0.02</f>
        <v>#REF!</v>
      </c>
      <c r="AU19" s="56" t="e">
        <f t="shared" si="5"/>
        <v>#REF!</v>
      </c>
      <c r="AV19" s="88"/>
      <c r="AW19" s="89"/>
      <c r="AX19" s="90">
        <f t="shared" si="17"/>
        <v>-3737.9250000000002</v>
      </c>
      <c r="AY19" s="85"/>
      <c r="AZ19" s="85" t="s">
        <v>141</v>
      </c>
      <c r="BA19" s="92"/>
      <c r="BB19" s="92"/>
      <c r="BC19" s="92"/>
      <c r="BD19" s="92"/>
      <c r="BE19" s="92"/>
      <c r="BF19" s="92"/>
      <c r="BG19" s="92"/>
    </row>
    <row r="20" spans="1:59">
      <c r="A20" s="2" t="s">
        <v>35</v>
      </c>
      <c r="B20" s="1" t="s">
        <v>36</v>
      </c>
      <c r="C20" s="13">
        <v>1166.76</v>
      </c>
      <c r="D20" s="13">
        <v>0</v>
      </c>
      <c r="E20" s="13">
        <v>3.59</v>
      </c>
      <c r="F20" s="13">
        <v>29.11</v>
      </c>
      <c r="G20" s="13">
        <v>492.9</v>
      </c>
      <c r="H20" s="13">
        <v>0.06</v>
      </c>
      <c r="I20" s="13">
        <v>32.76</v>
      </c>
      <c r="J20" s="13">
        <f t="shared" si="6"/>
        <v>1134</v>
      </c>
      <c r="K20" s="13">
        <f t="shared" si="7"/>
        <v>470.47</v>
      </c>
      <c r="M20" s="13">
        <f>+INGENIERIA!E20</f>
        <v>1166.76</v>
      </c>
      <c r="N20" s="13">
        <f t="shared" si="8"/>
        <v>-45.13</v>
      </c>
      <c r="O20" s="13">
        <f t="shared" si="9"/>
        <v>23.3352</v>
      </c>
      <c r="P20" s="13">
        <f t="shared" si="10"/>
        <v>87.506999999999991</v>
      </c>
      <c r="Q20" s="13">
        <f t="shared" si="11"/>
        <v>1232.4721999999999</v>
      </c>
      <c r="R20" s="13">
        <f t="shared" si="12"/>
        <v>197.19555199999999</v>
      </c>
      <c r="S20" s="13">
        <f t="shared" si="13"/>
        <v>1429.6677519999998</v>
      </c>
      <c r="U20" s="13">
        <f>+SIND!E21</f>
        <v>470.47</v>
      </c>
      <c r="V20" s="13">
        <f t="shared" si="14"/>
        <v>75.275200000000012</v>
      </c>
      <c r="W20" s="13">
        <f t="shared" si="15"/>
        <v>545.74520000000007</v>
      </c>
      <c r="Y20" s="1" t="str">
        <f t="shared" si="16"/>
        <v>si</v>
      </c>
      <c r="Z20" s="84" t="s">
        <v>142</v>
      </c>
      <c r="AA20" s="85" t="s">
        <v>143</v>
      </c>
      <c r="AB20" s="86" t="s">
        <v>144</v>
      </c>
      <c r="AC20" s="87">
        <v>40610</v>
      </c>
      <c r="AD20" s="84" t="s">
        <v>145</v>
      </c>
      <c r="AE20" s="71">
        <v>470.47</v>
      </c>
      <c r="AF20" s="53"/>
      <c r="AG20" s="53"/>
      <c r="AH20" s="55">
        <v>45.13</v>
      </c>
      <c r="AI20" s="56">
        <f t="shared" si="0"/>
        <v>425.34000000000003</v>
      </c>
      <c r="AJ20" s="57"/>
      <c r="AK20" s="61"/>
      <c r="AL20" s="58"/>
      <c r="AM20" s="58"/>
      <c r="AN20" s="53"/>
      <c r="AO20" s="53">
        <v>492.9</v>
      </c>
      <c r="AP20" s="56">
        <f t="shared" si="1"/>
        <v>-67.559999999999945</v>
      </c>
      <c r="AQ20" s="59">
        <f t="shared" si="2"/>
        <v>0</v>
      </c>
      <c r="AR20" s="56">
        <f t="shared" si="3"/>
        <v>-67.559999999999945</v>
      </c>
      <c r="AS20" s="60">
        <f t="shared" si="4"/>
        <v>42.534000000000006</v>
      </c>
      <c r="AT20" s="59" t="e">
        <f>#REF!*0.02</f>
        <v>#REF!</v>
      </c>
      <c r="AU20" s="56" t="e">
        <f t="shared" si="5"/>
        <v>#REF!</v>
      </c>
      <c r="AV20" s="88"/>
      <c r="AW20" s="89"/>
      <c r="AX20" s="90">
        <f t="shared" si="17"/>
        <v>67.559999999999945</v>
      </c>
      <c r="AY20" s="85"/>
      <c r="AZ20" s="85" t="s">
        <v>146</v>
      </c>
      <c r="BA20" s="92"/>
      <c r="BB20" s="92"/>
      <c r="BC20" s="92"/>
      <c r="BD20" s="92"/>
      <c r="BE20" s="92"/>
      <c r="BF20" s="92"/>
      <c r="BG20" s="92"/>
    </row>
    <row r="21" spans="1:59">
      <c r="A21" s="2" t="s">
        <v>37</v>
      </c>
      <c r="B21" s="1" t="s">
        <v>38</v>
      </c>
      <c r="C21" s="13">
        <v>1026.76</v>
      </c>
      <c r="D21" s="14">
        <v>-18.41</v>
      </c>
      <c r="E21" s="13">
        <v>0</v>
      </c>
      <c r="F21" s="13">
        <v>25.55</v>
      </c>
      <c r="G21" s="13">
        <v>0</v>
      </c>
      <c r="H21" s="13">
        <v>0.02</v>
      </c>
      <c r="I21" s="13">
        <v>7.16</v>
      </c>
      <c r="J21" s="13">
        <f t="shared" si="6"/>
        <v>1019.6</v>
      </c>
      <c r="K21" s="13">
        <f t="shared" si="7"/>
        <v>835.14</v>
      </c>
      <c r="M21" s="13">
        <f>+INGENIERIA!E21</f>
        <v>1026.76</v>
      </c>
      <c r="N21" s="13">
        <f t="shared" si="8"/>
        <v>-45.13</v>
      </c>
      <c r="O21" s="13">
        <f t="shared" si="9"/>
        <v>20.5352</v>
      </c>
      <c r="P21" s="13">
        <f t="shared" si="10"/>
        <v>77.006999999999991</v>
      </c>
      <c r="Q21" s="13">
        <f t="shared" si="11"/>
        <v>1079.1722</v>
      </c>
      <c r="R21" s="13">
        <f t="shared" si="12"/>
        <v>172.667552</v>
      </c>
      <c r="S21" s="13">
        <f t="shared" si="13"/>
        <v>1251.8397519999999</v>
      </c>
      <c r="U21" s="13">
        <f>+SIND!E22</f>
        <v>835.14</v>
      </c>
      <c r="V21" s="13">
        <f t="shared" si="14"/>
        <v>133.6224</v>
      </c>
      <c r="W21" s="13">
        <f t="shared" si="15"/>
        <v>968.76239999999996</v>
      </c>
      <c r="Y21" s="1" t="str">
        <f t="shared" si="16"/>
        <v>si</v>
      </c>
      <c r="Z21" s="84" t="s">
        <v>114</v>
      </c>
      <c r="AA21" s="85" t="s">
        <v>147</v>
      </c>
      <c r="AB21" s="86" t="s">
        <v>148</v>
      </c>
      <c r="AC21" s="87">
        <v>41842</v>
      </c>
      <c r="AD21" s="84" t="s">
        <v>117</v>
      </c>
      <c r="AE21" s="67">
        <v>835.14</v>
      </c>
      <c r="AF21" s="54"/>
      <c r="AG21" s="54"/>
      <c r="AH21" s="55">
        <v>45.13</v>
      </c>
      <c r="AI21" s="56">
        <f t="shared" si="0"/>
        <v>790.01</v>
      </c>
      <c r="AJ21" s="57"/>
      <c r="AK21" s="61"/>
      <c r="AL21" s="58"/>
      <c r="AM21" s="58"/>
      <c r="AN21" s="53"/>
      <c r="AO21" s="53">
        <v>0</v>
      </c>
      <c r="AP21" s="56">
        <f t="shared" si="1"/>
        <v>790.01</v>
      </c>
      <c r="AQ21" s="59">
        <f t="shared" si="2"/>
        <v>0</v>
      </c>
      <c r="AR21" s="56">
        <f t="shared" si="3"/>
        <v>790.01</v>
      </c>
      <c r="AS21" s="60">
        <f t="shared" si="4"/>
        <v>79.001000000000005</v>
      </c>
      <c r="AT21" s="59" t="e">
        <f>#REF!*0.02</f>
        <v>#REF!</v>
      </c>
      <c r="AU21" s="56" t="e">
        <f t="shared" si="5"/>
        <v>#REF!</v>
      </c>
      <c r="AV21" s="88"/>
      <c r="AW21" s="89"/>
      <c r="AX21" s="90">
        <f t="shared" si="17"/>
        <v>-790.01</v>
      </c>
      <c r="AY21" s="85"/>
      <c r="AZ21" s="85" t="s">
        <v>149</v>
      </c>
      <c r="BA21" s="92"/>
      <c r="BB21" s="92"/>
      <c r="BC21" s="92"/>
      <c r="BD21" s="92"/>
      <c r="BE21" s="92"/>
      <c r="BF21" s="92"/>
      <c r="BG21" s="92"/>
    </row>
    <row r="22" spans="1:59">
      <c r="A22" s="2" t="s">
        <v>39</v>
      </c>
      <c r="B22" s="1" t="s">
        <v>40</v>
      </c>
      <c r="C22" s="13">
        <v>1026.76</v>
      </c>
      <c r="D22" s="14">
        <v>-18.41</v>
      </c>
      <c r="E22" s="13">
        <v>0</v>
      </c>
      <c r="F22" s="13">
        <v>25.55</v>
      </c>
      <c r="G22" s="13">
        <v>0</v>
      </c>
      <c r="H22" s="14">
        <v>-0.18</v>
      </c>
      <c r="I22" s="13">
        <v>6.96</v>
      </c>
      <c r="J22" s="13">
        <f t="shared" si="6"/>
        <v>1019.8</v>
      </c>
      <c r="K22" s="13">
        <f t="shared" si="7"/>
        <v>891.38</v>
      </c>
      <c r="M22" s="13">
        <f>+INGENIERIA!E22</f>
        <v>1026.76</v>
      </c>
      <c r="N22" s="13">
        <f t="shared" si="8"/>
        <v>-45.13</v>
      </c>
      <c r="O22" s="13">
        <f t="shared" si="9"/>
        <v>20.5352</v>
      </c>
      <c r="P22" s="13">
        <f t="shared" si="10"/>
        <v>77.006999999999991</v>
      </c>
      <c r="Q22" s="13">
        <f t="shared" si="11"/>
        <v>1079.1722</v>
      </c>
      <c r="R22" s="13">
        <f t="shared" si="12"/>
        <v>172.667552</v>
      </c>
      <c r="S22" s="13">
        <f t="shared" si="13"/>
        <v>1251.8397519999999</v>
      </c>
      <c r="U22" s="13">
        <f>+SIND!E23</f>
        <v>891.38</v>
      </c>
      <c r="V22" s="13">
        <f t="shared" si="14"/>
        <v>142.6208</v>
      </c>
      <c r="W22" s="13">
        <f t="shared" si="15"/>
        <v>1034.0008</v>
      </c>
      <c r="Y22" s="1" t="str">
        <f t="shared" si="16"/>
        <v>si</v>
      </c>
      <c r="Z22" s="84" t="s">
        <v>114</v>
      </c>
      <c r="AA22" s="85" t="s">
        <v>193</v>
      </c>
      <c r="AB22" s="86" t="s">
        <v>150</v>
      </c>
      <c r="AC22" s="87">
        <v>41768</v>
      </c>
      <c r="AD22" s="84" t="s">
        <v>117</v>
      </c>
      <c r="AE22" s="135">
        <v>891.38</v>
      </c>
      <c r="AF22" s="54"/>
      <c r="AG22" s="54"/>
      <c r="AH22" s="55">
        <v>45.13</v>
      </c>
      <c r="AI22" s="56">
        <f t="shared" si="0"/>
        <v>846.25</v>
      </c>
      <c r="AJ22" s="57"/>
      <c r="AK22" s="61"/>
      <c r="AL22" s="58"/>
      <c r="AM22" s="58"/>
      <c r="AN22" s="53"/>
      <c r="AO22" s="53">
        <v>0</v>
      </c>
      <c r="AP22" s="56">
        <f t="shared" si="1"/>
        <v>846.25</v>
      </c>
      <c r="AQ22" s="59">
        <f t="shared" si="2"/>
        <v>0</v>
      </c>
      <c r="AR22" s="56">
        <f t="shared" si="3"/>
        <v>846.25</v>
      </c>
      <c r="AS22" s="60">
        <f t="shared" si="4"/>
        <v>84.625</v>
      </c>
      <c r="AT22" s="59" t="e">
        <f>#REF!*0.02</f>
        <v>#REF!</v>
      </c>
      <c r="AU22" s="56" t="e">
        <f t="shared" si="5"/>
        <v>#REF!</v>
      </c>
      <c r="AV22" s="88"/>
      <c r="AW22" s="89"/>
      <c r="AX22" s="90">
        <f t="shared" si="17"/>
        <v>-846.25</v>
      </c>
      <c r="AY22" s="85"/>
      <c r="AZ22" s="85" t="s">
        <v>151</v>
      </c>
      <c r="BA22" s="92"/>
      <c r="BB22" s="92"/>
      <c r="BC22" s="92"/>
      <c r="BD22" s="92"/>
      <c r="BE22" s="92"/>
      <c r="BF22" s="92"/>
      <c r="BG22" s="92"/>
    </row>
    <row r="23" spans="1:59">
      <c r="A23" s="2" t="s">
        <v>41</v>
      </c>
      <c r="B23" s="1" t="s">
        <v>42</v>
      </c>
      <c r="C23" s="13">
        <v>1026.76</v>
      </c>
      <c r="D23" s="14">
        <v>-18.41</v>
      </c>
      <c r="E23" s="13">
        <v>0</v>
      </c>
      <c r="F23" s="13">
        <v>25.53</v>
      </c>
      <c r="G23" s="13">
        <v>0</v>
      </c>
      <c r="H23" s="13">
        <v>0.04</v>
      </c>
      <c r="I23" s="13">
        <v>7.16</v>
      </c>
      <c r="J23" s="13">
        <f t="shared" si="6"/>
        <v>1019.6</v>
      </c>
      <c r="K23" s="13">
        <f t="shared" si="7"/>
        <v>1241.48</v>
      </c>
      <c r="M23" s="13">
        <f>+INGENIERIA!E23</f>
        <v>1026.76</v>
      </c>
      <c r="N23" s="13">
        <f t="shared" si="8"/>
        <v>-45.13</v>
      </c>
      <c r="O23" s="13">
        <f t="shared" si="9"/>
        <v>20.5352</v>
      </c>
      <c r="P23" s="13">
        <f t="shared" si="10"/>
        <v>77.006999999999991</v>
      </c>
      <c r="Q23" s="13">
        <f t="shared" si="11"/>
        <v>1079.1722</v>
      </c>
      <c r="R23" s="13">
        <f t="shared" si="12"/>
        <v>172.667552</v>
      </c>
      <c r="S23" s="13">
        <f t="shared" si="13"/>
        <v>1251.8397519999999</v>
      </c>
      <c r="U23" s="13">
        <f>+SIND!E24</f>
        <v>1241.48</v>
      </c>
      <c r="V23" s="13">
        <f t="shared" si="14"/>
        <v>198.63679999999999</v>
      </c>
      <c r="W23" s="13">
        <f t="shared" si="15"/>
        <v>1440.1168</v>
      </c>
      <c r="Y23" s="1" t="str">
        <f t="shared" si="16"/>
        <v>si</v>
      </c>
      <c r="Z23" s="85" t="s">
        <v>114</v>
      </c>
      <c r="AA23" s="85" t="s">
        <v>152</v>
      </c>
      <c r="AB23" s="98" t="s">
        <v>153</v>
      </c>
      <c r="AC23" s="87">
        <v>41957</v>
      </c>
      <c r="AD23" s="85" t="s">
        <v>117</v>
      </c>
      <c r="AE23" s="67">
        <v>1241.48</v>
      </c>
      <c r="AF23" s="61"/>
      <c r="AG23" s="61"/>
      <c r="AH23" s="55">
        <v>45.13</v>
      </c>
      <c r="AI23" s="56">
        <f t="shared" si="0"/>
        <v>1196.3499999999999</v>
      </c>
      <c r="AJ23" s="57"/>
      <c r="AK23" s="61"/>
      <c r="AL23" s="58"/>
      <c r="AM23" s="58"/>
      <c r="AN23" s="53"/>
      <c r="AO23" s="53">
        <v>0</v>
      </c>
      <c r="AP23" s="56">
        <f t="shared" si="1"/>
        <v>1196.3499999999999</v>
      </c>
      <c r="AQ23" s="59">
        <f t="shared" si="2"/>
        <v>0</v>
      </c>
      <c r="AR23" s="56">
        <f t="shared" si="3"/>
        <v>1196.3499999999999</v>
      </c>
      <c r="AS23" s="60">
        <f t="shared" si="4"/>
        <v>119.63499999999999</v>
      </c>
      <c r="AT23" s="59" t="e">
        <f>#REF!*0.02</f>
        <v>#REF!</v>
      </c>
      <c r="AU23" s="56" t="e">
        <f t="shared" si="5"/>
        <v>#REF!</v>
      </c>
      <c r="AV23" s="88"/>
      <c r="AW23" s="89"/>
      <c r="AX23" s="90">
        <f t="shared" si="17"/>
        <v>-1196.3499999999999</v>
      </c>
      <c r="AY23" s="85"/>
      <c r="AZ23" s="85" t="s">
        <v>154</v>
      </c>
      <c r="BA23" s="92"/>
      <c r="BB23" s="92"/>
      <c r="BC23" s="92"/>
      <c r="BD23" s="92"/>
      <c r="BE23" s="92"/>
      <c r="BF23" s="92"/>
      <c r="BG23" s="92"/>
    </row>
    <row r="24" spans="1:59">
      <c r="A24" s="2" t="s">
        <v>43</v>
      </c>
      <c r="B24" s="1" t="s">
        <v>44</v>
      </c>
      <c r="C24" s="13">
        <v>4666.6899999999996</v>
      </c>
      <c r="D24" s="13">
        <v>0</v>
      </c>
      <c r="E24" s="13">
        <v>741.42</v>
      </c>
      <c r="F24" s="13">
        <v>129.41</v>
      </c>
      <c r="G24" s="13">
        <v>349.07</v>
      </c>
      <c r="H24" s="13">
        <v>0.06</v>
      </c>
      <c r="I24" s="13">
        <v>870.89</v>
      </c>
      <c r="J24" s="13">
        <f t="shared" si="6"/>
        <v>3795.7999999999997</v>
      </c>
      <c r="K24" s="13">
        <f t="shared" si="7"/>
        <v>666.91</v>
      </c>
      <c r="M24" s="13">
        <f>+INGENIERIA!E24</f>
        <v>4666.6899999999996</v>
      </c>
      <c r="N24" s="13">
        <f t="shared" si="8"/>
        <v>-45.13</v>
      </c>
      <c r="O24" s="13">
        <f t="shared" si="9"/>
        <v>93.333799999999997</v>
      </c>
      <c r="P24" s="13">
        <f t="shared" si="10"/>
        <v>350.00174999999996</v>
      </c>
      <c r="Q24" s="13">
        <f t="shared" si="11"/>
        <v>5064.8955500000002</v>
      </c>
      <c r="R24" s="13">
        <f t="shared" si="12"/>
        <v>810.38328799999999</v>
      </c>
      <c r="S24" s="13">
        <f t="shared" si="13"/>
        <v>5875.2788380000002</v>
      </c>
      <c r="U24" s="13">
        <f>+SIND!E25</f>
        <v>666.91</v>
      </c>
      <c r="V24" s="13">
        <f t="shared" si="14"/>
        <v>106.7056</v>
      </c>
      <c r="W24" s="13">
        <f t="shared" si="15"/>
        <v>773.61559999999997</v>
      </c>
      <c r="Y24" s="1" t="str">
        <f t="shared" si="16"/>
        <v>si</v>
      </c>
      <c r="Z24" s="85"/>
      <c r="AA24" s="101" t="s">
        <v>208</v>
      </c>
      <c r="AB24" s="98"/>
      <c r="AC24" s="87">
        <v>41906</v>
      </c>
      <c r="AD24" s="85" t="s">
        <v>137</v>
      </c>
      <c r="AE24" s="64">
        <v>666.91</v>
      </c>
      <c r="AF24" s="61"/>
      <c r="AG24" s="61"/>
      <c r="AH24" s="55">
        <v>45.13</v>
      </c>
      <c r="AI24" s="56">
        <f t="shared" si="0"/>
        <v>621.78</v>
      </c>
      <c r="AJ24" s="57"/>
      <c r="AK24" s="61"/>
      <c r="AL24" s="58"/>
      <c r="AM24" s="58"/>
      <c r="AN24" s="53"/>
      <c r="AO24" s="53">
        <v>350</v>
      </c>
      <c r="AP24" s="56">
        <f t="shared" si="1"/>
        <v>271.77999999999997</v>
      </c>
      <c r="AQ24" s="59"/>
      <c r="AR24" s="56">
        <f t="shared" si="3"/>
        <v>271.77999999999997</v>
      </c>
      <c r="AS24" s="60">
        <f t="shared" si="4"/>
        <v>62.177999999999997</v>
      </c>
      <c r="AT24" s="59"/>
      <c r="AU24" s="56"/>
      <c r="AV24" s="88"/>
      <c r="AW24" s="89"/>
      <c r="AX24" s="90"/>
      <c r="AY24" s="101" t="s">
        <v>209</v>
      </c>
      <c r="AZ24" s="85"/>
      <c r="BA24" s="92"/>
      <c r="BB24" s="92"/>
      <c r="BC24" s="92"/>
      <c r="BD24" s="92"/>
      <c r="BE24" s="92"/>
      <c r="BF24" s="92"/>
      <c r="BG24" s="92"/>
    </row>
    <row r="25" spans="1:59">
      <c r="A25" s="2" t="s">
        <v>45</v>
      </c>
      <c r="B25" s="1" t="s">
        <v>46</v>
      </c>
      <c r="C25" s="13">
        <v>1166.76</v>
      </c>
      <c r="D25" s="13">
        <v>0</v>
      </c>
      <c r="E25" s="13">
        <v>3.59</v>
      </c>
      <c r="F25" s="13">
        <v>29.11</v>
      </c>
      <c r="G25" s="13">
        <v>83.6</v>
      </c>
      <c r="H25" s="13">
        <v>0.06</v>
      </c>
      <c r="I25" s="13">
        <v>32.76</v>
      </c>
      <c r="J25" s="13">
        <f t="shared" si="6"/>
        <v>1134</v>
      </c>
      <c r="K25" s="13">
        <f t="shared" si="7"/>
        <v>1930.08</v>
      </c>
      <c r="M25" s="13">
        <f>+INGENIERIA!E25</f>
        <v>1166.76</v>
      </c>
      <c r="N25" s="13">
        <f t="shared" si="8"/>
        <v>-45.13</v>
      </c>
      <c r="O25" s="13">
        <f t="shared" si="9"/>
        <v>23.3352</v>
      </c>
      <c r="P25" s="13">
        <f t="shared" si="10"/>
        <v>87.506999999999991</v>
      </c>
      <c r="Q25" s="13">
        <f t="shared" si="11"/>
        <v>1232.4721999999999</v>
      </c>
      <c r="R25" s="13">
        <f t="shared" si="12"/>
        <v>197.19555199999999</v>
      </c>
      <c r="S25" s="13">
        <f t="shared" si="13"/>
        <v>1429.6677519999998</v>
      </c>
      <c r="U25" s="13">
        <f>+SIND!E26</f>
        <v>1930.08</v>
      </c>
      <c r="V25" s="13">
        <f t="shared" si="14"/>
        <v>308.81279999999998</v>
      </c>
      <c r="W25" s="13">
        <f t="shared" si="15"/>
        <v>2238.8928000000001</v>
      </c>
      <c r="Y25" s="1" t="str">
        <f t="shared" si="16"/>
        <v>si</v>
      </c>
      <c r="Z25" s="84" t="s">
        <v>142</v>
      </c>
      <c r="AA25" s="85" t="s">
        <v>212</v>
      </c>
      <c r="AB25" s="86">
        <v>21</v>
      </c>
      <c r="AC25" s="87">
        <v>39332</v>
      </c>
      <c r="AD25" s="84" t="s">
        <v>145</v>
      </c>
      <c r="AE25" s="136">
        <v>1930.08</v>
      </c>
      <c r="AF25" s="53"/>
      <c r="AG25" s="53"/>
      <c r="AH25" s="55">
        <v>45.13</v>
      </c>
      <c r="AI25" s="56">
        <f t="shared" si="0"/>
        <v>1884.9499999999998</v>
      </c>
      <c r="AJ25" s="57"/>
      <c r="AK25" s="61"/>
      <c r="AL25" s="58"/>
      <c r="AM25" s="58"/>
      <c r="AN25" s="53"/>
      <c r="AO25" s="53">
        <v>83.6</v>
      </c>
      <c r="AP25" s="56">
        <f t="shared" si="1"/>
        <v>1801.35</v>
      </c>
      <c r="AQ25" s="59">
        <f t="shared" ref="AQ25:AQ40" si="18">IF(AI25&gt;2250,AI25*0.1,0)</f>
        <v>0</v>
      </c>
      <c r="AR25" s="56">
        <f t="shared" si="3"/>
        <v>1801.35</v>
      </c>
      <c r="AS25" s="60">
        <f t="shared" si="4"/>
        <v>188.495</v>
      </c>
      <c r="AT25" s="59" t="e">
        <f>#REF!*0.02</f>
        <v>#REF!</v>
      </c>
      <c r="AU25" s="56" t="e">
        <f t="shared" ref="AU25:AU40" si="19">+AI25+AS25+AT25</f>
        <v>#REF!</v>
      </c>
      <c r="AV25" s="88"/>
      <c r="AW25" s="89"/>
      <c r="AX25" s="90">
        <f>+AV25+AW25-AR25</f>
        <v>-1801.35</v>
      </c>
      <c r="AY25" s="85"/>
      <c r="AZ25" s="85" t="s">
        <v>210</v>
      </c>
      <c r="BA25" s="92"/>
      <c r="BB25" s="92"/>
      <c r="BC25" s="92"/>
      <c r="BD25" s="92"/>
      <c r="BE25" s="92"/>
      <c r="BF25" s="92"/>
      <c r="BG25" s="92"/>
    </row>
    <row r="26" spans="1:59">
      <c r="A26" s="2" t="s">
        <v>47</v>
      </c>
      <c r="B26" s="1" t="s">
        <v>48</v>
      </c>
      <c r="C26" s="13">
        <v>1026.76</v>
      </c>
      <c r="D26" s="14">
        <v>-18.41</v>
      </c>
      <c r="E26" s="13">
        <v>0</v>
      </c>
      <c r="F26" s="13">
        <v>25.48</v>
      </c>
      <c r="G26" s="13">
        <v>0</v>
      </c>
      <c r="H26" s="14">
        <v>-0.11</v>
      </c>
      <c r="I26" s="13">
        <v>6.96</v>
      </c>
      <c r="J26" s="13">
        <f t="shared" si="6"/>
        <v>1019.8</v>
      </c>
      <c r="K26" s="13">
        <f t="shared" si="7"/>
        <v>0</v>
      </c>
      <c r="M26" s="13">
        <f>+INGENIERIA!E26</f>
        <v>1026.76</v>
      </c>
      <c r="N26" s="13">
        <f t="shared" si="8"/>
        <v>-45.13</v>
      </c>
      <c r="O26" s="13">
        <f t="shared" si="9"/>
        <v>20.5352</v>
      </c>
      <c r="P26" s="13">
        <f t="shared" si="10"/>
        <v>77.006999999999991</v>
      </c>
      <c r="Q26" s="13">
        <f t="shared" si="11"/>
        <v>1079.1722</v>
      </c>
      <c r="R26" s="13">
        <f t="shared" si="12"/>
        <v>172.667552</v>
      </c>
      <c r="S26" s="13">
        <f t="shared" si="13"/>
        <v>1251.8397519999999</v>
      </c>
      <c r="U26" s="13">
        <f>+SIND!E27</f>
        <v>0</v>
      </c>
      <c r="V26" s="13">
        <f t="shared" si="14"/>
        <v>0</v>
      </c>
      <c r="W26" s="13">
        <f t="shared" si="15"/>
        <v>0</v>
      </c>
      <c r="Y26" s="1" t="str">
        <f t="shared" si="16"/>
        <v>si</v>
      </c>
      <c r="Z26" s="85" t="s">
        <v>114</v>
      </c>
      <c r="AA26" s="85" t="s">
        <v>155</v>
      </c>
      <c r="AB26" s="98"/>
      <c r="AC26" s="87">
        <v>42430</v>
      </c>
      <c r="AD26" s="85" t="s">
        <v>117</v>
      </c>
      <c r="AE26" s="63"/>
      <c r="AF26" s="61"/>
      <c r="AG26" s="61"/>
      <c r="AH26" s="55">
        <v>45.13</v>
      </c>
      <c r="AI26" s="56">
        <f t="shared" si="0"/>
        <v>-45.13</v>
      </c>
      <c r="AJ26" s="57"/>
      <c r="AK26" s="61"/>
      <c r="AL26" s="58"/>
      <c r="AM26" s="58"/>
      <c r="AN26" s="53"/>
      <c r="AO26" s="53">
        <v>0</v>
      </c>
      <c r="AP26" s="56">
        <f t="shared" si="1"/>
        <v>-45.13</v>
      </c>
      <c r="AQ26" s="59">
        <f t="shared" si="18"/>
        <v>0</v>
      </c>
      <c r="AR26" s="56">
        <f t="shared" si="3"/>
        <v>-45.13</v>
      </c>
      <c r="AS26" s="60">
        <f t="shared" si="4"/>
        <v>-4.5130000000000008</v>
      </c>
      <c r="AT26" s="59" t="e">
        <f>#REF!*0.02</f>
        <v>#REF!</v>
      </c>
      <c r="AU26" s="56" t="e">
        <f t="shared" si="19"/>
        <v>#REF!</v>
      </c>
      <c r="AV26" s="88"/>
      <c r="AW26" s="89"/>
      <c r="AX26" s="90">
        <f>+AV26+AW26-AR26</f>
        <v>45.13</v>
      </c>
      <c r="AY26" s="85"/>
      <c r="AZ26" s="101"/>
      <c r="BA26" s="92"/>
      <c r="BB26" s="92"/>
      <c r="BC26" s="92"/>
      <c r="BD26" s="92"/>
      <c r="BE26" s="92"/>
      <c r="BF26" s="92"/>
      <c r="BG26" s="92"/>
    </row>
    <row r="27" spans="1:59">
      <c r="A27" s="2" t="s">
        <v>49</v>
      </c>
      <c r="B27" s="1" t="s">
        <v>50</v>
      </c>
      <c r="C27" s="13">
        <v>1026.76</v>
      </c>
      <c r="D27" s="14">
        <v>-18.41</v>
      </c>
      <c r="E27" s="13">
        <v>0</v>
      </c>
      <c r="F27" s="13">
        <v>25.55</v>
      </c>
      <c r="G27" s="13">
        <v>0</v>
      </c>
      <c r="H27" s="13">
        <v>0.02</v>
      </c>
      <c r="I27" s="13">
        <v>7.16</v>
      </c>
      <c r="J27" s="13">
        <f t="shared" si="6"/>
        <v>1019.6</v>
      </c>
      <c r="K27" s="13">
        <f t="shared" si="7"/>
        <v>2955.85</v>
      </c>
      <c r="M27" s="13">
        <f>+INGENIERIA!E27</f>
        <v>1026.76</v>
      </c>
      <c r="N27" s="13">
        <f t="shared" si="8"/>
        <v>-45.13</v>
      </c>
      <c r="O27" s="13">
        <f t="shared" si="9"/>
        <v>20.5352</v>
      </c>
      <c r="P27" s="13">
        <f t="shared" si="10"/>
        <v>77.006999999999991</v>
      </c>
      <c r="Q27" s="13">
        <f t="shared" si="11"/>
        <v>1079.1722</v>
      </c>
      <c r="R27" s="13">
        <f t="shared" si="12"/>
        <v>172.667552</v>
      </c>
      <c r="S27" s="13">
        <f t="shared" si="13"/>
        <v>1251.8397519999999</v>
      </c>
      <c r="U27" s="13">
        <f>+SIND!E28</f>
        <v>2955.85</v>
      </c>
      <c r="V27" s="13">
        <f t="shared" si="14"/>
        <v>472.93599999999998</v>
      </c>
      <c r="W27" s="13">
        <f t="shared" si="15"/>
        <v>3428.7860000000001</v>
      </c>
      <c r="Y27" s="1" t="str">
        <f t="shared" si="16"/>
        <v>si</v>
      </c>
      <c r="Z27" s="85" t="s">
        <v>114</v>
      </c>
      <c r="AA27" s="85" t="s">
        <v>156</v>
      </c>
      <c r="AB27" s="98" t="s">
        <v>157</v>
      </c>
      <c r="AC27" s="100">
        <v>41680</v>
      </c>
      <c r="AD27" s="85" t="s">
        <v>117</v>
      </c>
      <c r="AE27" s="135">
        <v>2955.85</v>
      </c>
      <c r="AF27" s="61"/>
      <c r="AG27" s="61"/>
      <c r="AH27" s="55">
        <v>45.13</v>
      </c>
      <c r="AI27" s="56">
        <f t="shared" si="0"/>
        <v>2910.72</v>
      </c>
      <c r="AJ27" s="57"/>
      <c r="AK27" s="61"/>
      <c r="AL27" s="58"/>
      <c r="AM27" s="58"/>
      <c r="AN27" s="53"/>
      <c r="AO27" s="53">
        <v>0</v>
      </c>
      <c r="AP27" s="56">
        <f t="shared" si="1"/>
        <v>2910.72</v>
      </c>
      <c r="AQ27" s="59">
        <f t="shared" si="18"/>
        <v>291.072</v>
      </c>
      <c r="AR27" s="56">
        <f t="shared" si="3"/>
        <v>2619.6479999999997</v>
      </c>
      <c r="AS27" s="60">
        <f t="shared" si="4"/>
        <v>0</v>
      </c>
      <c r="AT27" s="59" t="e">
        <f>#REF!*0.02</f>
        <v>#REF!</v>
      </c>
      <c r="AU27" s="56" t="e">
        <f t="shared" si="19"/>
        <v>#REF!</v>
      </c>
      <c r="AV27" s="88"/>
      <c r="AW27" s="89"/>
      <c r="AX27" s="90">
        <f>+AV27+AW27-AR27</f>
        <v>-2619.6479999999997</v>
      </c>
      <c r="AY27" s="85"/>
      <c r="AZ27" s="85" t="s">
        <v>158</v>
      </c>
      <c r="BA27" s="92"/>
      <c r="BB27" s="92"/>
      <c r="BC27" s="92"/>
      <c r="BD27" s="92"/>
      <c r="BE27" s="92"/>
      <c r="BF27" s="92"/>
      <c r="BG27" s="92"/>
    </row>
    <row r="28" spans="1:59">
      <c r="A28" s="2" t="s">
        <v>51</v>
      </c>
      <c r="B28" s="1" t="s">
        <v>52</v>
      </c>
      <c r="C28" s="13">
        <v>1026.76</v>
      </c>
      <c r="D28" s="14">
        <v>-18.41</v>
      </c>
      <c r="E28" s="13">
        <v>0</v>
      </c>
      <c r="F28" s="13">
        <v>25.53</v>
      </c>
      <c r="G28" s="13">
        <v>0</v>
      </c>
      <c r="H28" s="13">
        <v>0.04</v>
      </c>
      <c r="I28" s="13">
        <v>7.16</v>
      </c>
      <c r="J28" s="13">
        <f t="shared" si="6"/>
        <v>1019.6</v>
      </c>
      <c r="K28" s="13">
        <f t="shared" si="7"/>
        <v>3527.16</v>
      </c>
      <c r="M28" s="13">
        <f>+INGENIERIA!E28</f>
        <v>1026.76</v>
      </c>
      <c r="N28" s="13">
        <f t="shared" si="8"/>
        <v>-45.13</v>
      </c>
      <c r="O28" s="13">
        <f t="shared" si="9"/>
        <v>20.5352</v>
      </c>
      <c r="P28" s="13">
        <f t="shared" si="10"/>
        <v>77.006999999999991</v>
      </c>
      <c r="Q28" s="13">
        <f t="shared" si="11"/>
        <v>1079.1722</v>
      </c>
      <c r="R28" s="13">
        <f t="shared" si="12"/>
        <v>172.667552</v>
      </c>
      <c r="S28" s="13">
        <f t="shared" si="13"/>
        <v>1251.8397519999999</v>
      </c>
      <c r="U28" s="13">
        <f>+SIND!E29</f>
        <v>3527.16</v>
      </c>
      <c r="V28" s="13">
        <f t="shared" si="14"/>
        <v>564.34559999999999</v>
      </c>
      <c r="W28" s="13">
        <f t="shared" si="15"/>
        <v>4091.5056</v>
      </c>
      <c r="Y28" s="1" t="str">
        <f t="shared" si="16"/>
        <v>si</v>
      </c>
      <c r="Z28" s="85" t="s">
        <v>114</v>
      </c>
      <c r="AA28" s="85" t="s">
        <v>159</v>
      </c>
      <c r="AB28" s="98" t="s">
        <v>160</v>
      </c>
      <c r="AC28" s="100">
        <v>41944</v>
      </c>
      <c r="AD28" s="85" t="s">
        <v>117</v>
      </c>
      <c r="AE28" s="67">
        <v>3527.16</v>
      </c>
      <c r="AF28" s="61"/>
      <c r="AG28" s="61"/>
      <c r="AH28" s="55">
        <v>45.13</v>
      </c>
      <c r="AI28" s="56">
        <f t="shared" si="0"/>
        <v>3482.0299999999997</v>
      </c>
      <c r="AJ28" s="57"/>
      <c r="AK28" s="61"/>
      <c r="AL28" s="58"/>
      <c r="AM28" s="58"/>
      <c r="AN28" s="53"/>
      <c r="AO28" s="53">
        <v>0</v>
      </c>
      <c r="AP28" s="56">
        <f t="shared" si="1"/>
        <v>3482.0299999999997</v>
      </c>
      <c r="AQ28" s="59">
        <f t="shared" si="18"/>
        <v>348.20299999999997</v>
      </c>
      <c r="AR28" s="56">
        <f t="shared" si="3"/>
        <v>3133.8269999999998</v>
      </c>
      <c r="AS28" s="60">
        <f t="shared" si="4"/>
        <v>0</v>
      </c>
      <c r="AT28" s="59" t="e">
        <f>#REF!*0.02</f>
        <v>#REF!</v>
      </c>
      <c r="AU28" s="56" t="e">
        <f t="shared" si="19"/>
        <v>#REF!</v>
      </c>
      <c r="AV28" s="88"/>
      <c r="AW28" s="89"/>
      <c r="AX28" s="90">
        <f>+AV28+AW28-AR28</f>
        <v>-3133.8269999999998</v>
      </c>
      <c r="AY28" s="85"/>
      <c r="AZ28" s="85" t="s">
        <v>161</v>
      </c>
      <c r="BA28" s="92"/>
      <c r="BB28" s="92"/>
      <c r="BC28" s="92"/>
      <c r="BD28" s="92"/>
      <c r="BE28" s="92"/>
      <c r="BF28" s="92"/>
      <c r="BG28" s="92"/>
    </row>
    <row r="29" spans="1:59">
      <c r="A29" s="2" t="s">
        <v>53</v>
      </c>
      <c r="B29" s="1" t="s">
        <v>54</v>
      </c>
      <c r="C29" s="13">
        <v>1166.76</v>
      </c>
      <c r="D29" s="13">
        <v>0</v>
      </c>
      <c r="E29" s="13">
        <v>3.59</v>
      </c>
      <c r="F29" s="13">
        <v>29</v>
      </c>
      <c r="G29" s="13">
        <v>0</v>
      </c>
      <c r="H29" s="14">
        <v>-0.03</v>
      </c>
      <c r="I29" s="13">
        <v>32.56</v>
      </c>
      <c r="J29" s="13">
        <f t="shared" si="6"/>
        <v>1134.2</v>
      </c>
      <c r="K29" s="13">
        <f t="shared" si="7"/>
        <v>2467.36</v>
      </c>
      <c r="M29" s="13">
        <f>+INGENIERIA!E29</f>
        <v>1166.76</v>
      </c>
      <c r="N29" s="13">
        <f t="shared" si="8"/>
        <v>-45.13</v>
      </c>
      <c r="O29" s="13">
        <f t="shared" si="9"/>
        <v>23.3352</v>
      </c>
      <c r="P29" s="13">
        <f t="shared" si="10"/>
        <v>87.506999999999991</v>
      </c>
      <c r="Q29" s="13">
        <f t="shared" si="11"/>
        <v>1232.4721999999999</v>
      </c>
      <c r="R29" s="13">
        <f t="shared" si="12"/>
        <v>197.19555199999999</v>
      </c>
      <c r="S29" s="13">
        <f t="shared" si="13"/>
        <v>1429.6677519999998</v>
      </c>
      <c r="U29" s="13">
        <f>+SIND!E30</f>
        <v>2467.36</v>
      </c>
      <c r="V29" s="13">
        <f t="shared" si="14"/>
        <v>394.77760000000001</v>
      </c>
      <c r="W29" s="13">
        <f t="shared" si="15"/>
        <v>2862.1376</v>
      </c>
      <c r="Y29" s="1" t="str">
        <f t="shared" si="16"/>
        <v>si</v>
      </c>
      <c r="Z29" s="84" t="s">
        <v>142</v>
      </c>
      <c r="AA29" s="85" t="s">
        <v>162</v>
      </c>
      <c r="AB29" s="86" t="s">
        <v>163</v>
      </c>
      <c r="AC29" s="87">
        <v>40362</v>
      </c>
      <c r="AD29" s="84" t="s">
        <v>145</v>
      </c>
      <c r="AE29" s="66">
        <v>2467.36</v>
      </c>
      <c r="AF29" s="53"/>
      <c r="AG29" s="53"/>
      <c r="AH29" s="55">
        <v>45.13</v>
      </c>
      <c r="AI29" s="56">
        <f t="shared" si="0"/>
        <v>2422.23</v>
      </c>
      <c r="AJ29" s="57"/>
      <c r="AK29" s="61"/>
      <c r="AL29" s="58"/>
      <c r="AM29" s="58"/>
      <c r="AN29" s="53"/>
      <c r="AO29" s="53">
        <v>0</v>
      </c>
      <c r="AP29" s="56">
        <f t="shared" si="1"/>
        <v>2422.23</v>
      </c>
      <c r="AQ29" s="59">
        <f t="shared" si="18"/>
        <v>242.22300000000001</v>
      </c>
      <c r="AR29" s="56">
        <f t="shared" si="3"/>
        <v>2180.0070000000001</v>
      </c>
      <c r="AS29" s="60">
        <f t="shared" si="4"/>
        <v>0</v>
      </c>
      <c r="AT29" s="59" t="e">
        <f>#REF!*0.02</f>
        <v>#REF!</v>
      </c>
      <c r="AU29" s="56" t="e">
        <f t="shared" si="19"/>
        <v>#REF!</v>
      </c>
      <c r="AV29" s="88"/>
      <c r="AW29" s="89"/>
      <c r="AX29" s="90">
        <f>+AV29+AW29-AR29</f>
        <v>-2180.0070000000001</v>
      </c>
      <c r="AY29" s="85"/>
      <c r="AZ29" s="85" t="s">
        <v>164</v>
      </c>
      <c r="BA29" s="92"/>
      <c r="BB29" s="92"/>
      <c r="BC29" s="92"/>
      <c r="BD29" s="92"/>
      <c r="BE29" s="92"/>
      <c r="BF29" s="92"/>
      <c r="BG29" s="92"/>
    </row>
    <row r="30" spans="1:59">
      <c r="A30" s="2" t="s">
        <v>55</v>
      </c>
      <c r="B30" s="1" t="s">
        <v>56</v>
      </c>
      <c r="C30" s="13">
        <v>1026.76</v>
      </c>
      <c r="D30" s="14">
        <v>-18.41</v>
      </c>
      <c r="E30" s="13">
        <v>0</v>
      </c>
      <c r="F30" s="13">
        <v>25.48</v>
      </c>
      <c r="G30" s="13">
        <v>0</v>
      </c>
      <c r="H30" s="13">
        <v>0.09</v>
      </c>
      <c r="I30" s="13">
        <v>7.16</v>
      </c>
      <c r="J30" s="13">
        <f t="shared" si="6"/>
        <v>1019.6</v>
      </c>
      <c r="K30" s="13">
        <f t="shared" si="7"/>
        <v>3520.44</v>
      </c>
      <c r="M30" s="13">
        <f>+INGENIERIA!E30</f>
        <v>1026.76</v>
      </c>
      <c r="N30" s="13">
        <f t="shared" si="8"/>
        <v>-45.13</v>
      </c>
      <c r="O30" s="13">
        <f t="shared" si="9"/>
        <v>20.5352</v>
      </c>
      <c r="P30" s="13">
        <f t="shared" si="10"/>
        <v>77.006999999999991</v>
      </c>
      <c r="Q30" s="13">
        <f t="shared" si="11"/>
        <v>1079.1722</v>
      </c>
      <c r="R30" s="13">
        <f t="shared" si="12"/>
        <v>172.667552</v>
      </c>
      <c r="S30" s="13">
        <f t="shared" si="13"/>
        <v>1251.8397519999999</v>
      </c>
      <c r="U30" s="13">
        <f>+SIND!E31</f>
        <v>3520.44</v>
      </c>
      <c r="V30" s="13">
        <f t="shared" si="14"/>
        <v>563.2704</v>
      </c>
      <c r="W30" s="13">
        <f t="shared" si="15"/>
        <v>4083.7103999999999</v>
      </c>
      <c r="Y30" s="1" t="str">
        <f t="shared" si="16"/>
        <v>si</v>
      </c>
      <c r="Z30" s="85" t="s">
        <v>114</v>
      </c>
      <c r="AA30" s="85" t="s">
        <v>165</v>
      </c>
      <c r="AB30" s="98"/>
      <c r="AC30" s="87">
        <v>42557</v>
      </c>
      <c r="AD30" s="85" t="s">
        <v>117</v>
      </c>
      <c r="AE30" s="66">
        <v>3520.44</v>
      </c>
      <c r="AF30" s="61"/>
      <c r="AG30" s="61"/>
      <c r="AH30" s="55">
        <v>45.13</v>
      </c>
      <c r="AI30" s="56">
        <f t="shared" si="0"/>
        <v>3475.31</v>
      </c>
      <c r="AJ30" s="57"/>
      <c r="AK30" s="61"/>
      <c r="AL30" s="58"/>
      <c r="AM30" s="58"/>
      <c r="AN30" s="53"/>
      <c r="AO30" s="53"/>
      <c r="AP30" s="56">
        <f t="shared" si="1"/>
        <v>3475.31</v>
      </c>
      <c r="AQ30" s="59">
        <f t="shared" si="18"/>
        <v>347.53100000000001</v>
      </c>
      <c r="AR30" s="56">
        <f t="shared" si="3"/>
        <v>3127.779</v>
      </c>
      <c r="AS30" s="60">
        <f t="shared" si="4"/>
        <v>0</v>
      </c>
      <c r="AT30" s="59" t="e">
        <f>#REF!*0.02</f>
        <v>#REF!</v>
      </c>
      <c r="AU30" s="56" t="e">
        <f t="shared" si="19"/>
        <v>#REF!</v>
      </c>
      <c r="AV30" s="88"/>
      <c r="AW30" s="88"/>
      <c r="AX30" s="90"/>
      <c r="AY30" s="85" t="s">
        <v>166</v>
      </c>
      <c r="AZ30" s="99">
        <v>405715097</v>
      </c>
      <c r="BA30" s="92"/>
      <c r="BB30" s="92"/>
      <c r="BC30" s="92"/>
      <c r="BD30" s="92"/>
      <c r="BE30" s="92"/>
      <c r="BF30" s="92"/>
      <c r="BG30" s="92"/>
    </row>
    <row r="31" spans="1:59">
      <c r="A31" s="2" t="s">
        <v>57</v>
      </c>
      <c r="B31" s="1" t="s">
        <v>58</v>
      </c>
      <c r="C31" s="13">
        <v>4666.76</v>
      </c>
      <c r="D31" s="13">
        <v>0</v>
      </c>
      <c r="E31" s="13">
        <v>741.43</v>
      </c>
      <c r="F31" s="13">
        <v>129.22</v>
      </c>
      <c r="G31" s="13">
        <v>403</v>
      </c>
      <c r="H31" s="14">
        <v>-0.09</v>
      </c>
      <c r="I31" s="13">
        <v>870.56</v>
      </c>
      <c r="J31" s="13">
        <f t="shared" si="6"/>
        <v>3796.2000000000003</v>
      </c>
      <c r="K31" s="13">
        <f t="shared" si="7"/>
        <v>1975.15</v>
      </c>
      <c r="M31" s="13">
        <f>+INGENIERIA!E31</f>
        <v>4666.76</v>
      </c>
      <c r="N31" s="13">
        <f t="shared" si="8"/>
        <v>-45.13</v>
      </c>
      <c r="O31" s="13">
        <f t="shared" si="9"/>
        <v>93.3352</v>
      </c>
      <c r="P31" s="13">
        <f t="shared" si="10"/>
        <v>350.00700000000001</v>
      </c>
      <c r="Q31" s="13">
        <f t="shared" si="11"/>
        <v>5064.9722000000002</v>
      </c>
      <c r="R31" s="13">
        <f t="shared" si="12"/>
        <v>810.39555200000007</v>
      </c>
      <c r="S31" s="13">
        <f t="shared" si="13"/>
        <v>5875.3677520000001</v>
      </c>
      <c r="U31" s="13">
        <f>+SIND!E32</f>
        <v>1975.15</v>
      </c>
      <c r="V31" s="13">
        <f t="shared" si="14"/>
        <v>316.024</v>
      </c>
      <c r="W31" s="13">
        <f t="shared" si="15"/>
        <v>2291.174</v>
      </c>
      <c r="Y31" s="1" t="str">
        <f t="shared" si="16"/>
        <v>si</v>
      </c>
      <c r="Z31" s="85" t="s">
        <v>130</v>
      </c>
      <c r="AA31" s="85" t="s">
        <v>167</v>
      </c>
      <c r="AB31" s="98"/>
      <c r="AC31" s="87">
        <v>42478</v>
      </c>
      <c r="AD31" s="84" t="s">
        <v>137</v>
      </c>
      <c r="AE31" s="66">
        <v>1975.15</v>
      </c>
      <c r="AF31" s="61"/>
      <c r="AG31" s="61"/>
      <c r="AH31" s="55">
        <v>45.13</v>
      </c>
      <c r="AI31" s="56">
        <f t="shared" si="0"/>
        <v>1930.02</v>
      </c>
      <c r="AJ31" s="57"/>
      <c r="AK31" s="61"/>
      <c r="AL31" s="58"/>
      <c r="AM31" s="58"/>
      <c r="AN31" s="53"/>
      <c r="AO31" s="53">
        <v>403</v>
      </c>
      <c r="AP31" s="56">
        <f t="shared" si="1"/>
        <v>1527.02</v>
      </c>
      <c r="AQ31" s="59">
        <f t="shared" si="18"/>
        <v>0</v>
      </c>
      <c r="AR31" s="56">
        <f t="shared" si="3"/>
        <v>1527.02</v>
      </c>
      <c r="AS31" s="60">
        <f t="shared" si="4"/>
        <v>193.00200000000001</v>
      </c>
      <c r="AT31" s="59" t="e">
        <f>#REF!*0.02</f>
        <v>#REF!</v>
      </c>
      <c r="AU31" s="56" t="e">
        <f t="shared" si="19"/>
        <v>#REF!</v>
      </c>
      <c r="AV31" s="88"/>
      <c r="AW31" s="89"/>
      <c r="AX31" s="90">
        <f>+AV31+AW31-AR31</f>
        <v>-1527.02</v>
      </c>
      <c r="AY31" s="91" t="s">
        <v>168</v>
      </c>
      <c r="AZ31" s="85" t="s">
        <v>169</v>
      </c>
      <c r="BA31" s="92"/>
      <c r="BB31" s="92"/>
      <c r="BC31" s="92"/>
      <c r="BD31" s="92"/>
      <c r="BE31" s="92"/>
      <c r="BF31" s="92"/>
      <c r="BG31" s="92"/>
    </row>
    <row r="32" spans="1:59">
      <c r="A32" s="2" t="s">
        <v>59</v>
      </c>
      <c r="B32" s="1" t="s">
        <v>60</v>
      </c>
      <c r="C32" s="13">
        <v>1026.76</v>
      </c>
      <c r="D32" s="14">
        <v>-18.41</v>
      </c>
      <c r="E32" s="13">
        <v>0</v>
      </c>
      <c r="F32" s="13">
        <v>25.48</v>
      </c>
      <c r="G32" s="13">
        <v>0</v>
      </c>
      <c r="H32" s="14">
        <v>-0.11</v>
      </c>
      <c r="I32" s="13">
        <v>6.96</v>
      </c>
      <c r="J32" s="13">
        <f t="shared" si="6"/>
        <v>1019.8</v>
      </c>
      <c r="K32" s="13">
        <f t="shared" si="7"/>
        <v>0</v>
      </c>
      <c r="M32" s="13">
        <f>+INGENIERIA!E32</f>
        <v>1026.76</v>
      </c>
      <c r="N32" s="13">
        <f t="shared" si="8"/>
        <v>-45.13</v>
      </c>
      <c r="O32" s="13">
        <f t="shared" si="9"/>
        <v>20.5352</v>
      </c>
      <c r="P32" s="13">
        <f t="shared" si="10"/>
        <v>77.006999999999991</v>
      </c>
      <c r="Q32" s="13">
        <f t="shared" si="11"/>
        <v>1079.1722</v>
      </c>
      <c r="R32" s="13">
        <f t="shared" si="12"/>
        <v>172.667552</v>
      </c>
      <c r="S32" s="13">
        <f t="shared" si="13"/>
        <v>1251.8397519999999</v>
      </c>
      <c r="U32" s="13">
        <f>+SIND!E33</f>
        <v>0</v>
      </c>
      <c r="V32" s="13">
        <f t="shared" si="14"/>
        <v>0</v>
      </c>
      <c r="W32" s="13">
        <f t="shared" si="15"/>
        <v>0</v>
      </c>
      <c r="Y32" s="1" t="str">
        <f t="shared" si="16"/>
        <v>si</v>
      </c>
      <c r="Z32" s="85" t="s">
        <v>114</v>
      </c>
      <c r="AA32" s="85" t="s">
        <v>170</v>
      </c>
      <c r="AB32" s="98"/>
      <c r="AC32" s="87">
        <v>42430</v>
      </c>
      <c r="AD32" s="85" t="s">
        <v>117</v>
      </c>
      <c r="AE32" s="67"/>
      <c r="AF32" s="61"/>
      <c r="AG32" s="61"/>
      <c r="AH32" s="55">
        <v>45.13</v>
      </c>
      <c r="AI32" s="56">
        <f t="shared" si="0"/>
        <v>-45.13</v>
      </c>
      <c r="AJ32" s="57"/>
      <c r="AK32" s="61"/>
      <c r="AL32" s="58"/>
      <c r="AM32" s="58"/>
      <c r="AN32" s="53"/>
      <c r="AO32" s="53">
        <v>0</v>
      </c>
      <c r="AP32" s="56">
        <f t="shared" si="1"/>
        <v>-45.13</v>
      </c>
      <c r="AQ32" s="59">
        <f t="shared" si="18"/>
        <v>0</v>
      </c>
      <c r="AR32" s="56">
        <f t="shared" si="3"/>
        <v>-45.13</v>
      </c>
      <c r="AS32" s="60">
        <f t="shared" si="4"/>
        <v>-4.5130000000000008</v>
      </c>
      <c r="AT32" s="59" t="e">
        <f>#REF!*0.02</f>
        <v>#REF!</v>
      </c>
      <c r="AU32" s="56" t="e">
        <f t="shared" si="19"/>
        <v>#REF!</v>
      </c>
      <c r="AV32" s="88"/>
      <c r="AW32" s="89"/>
      <c r="AX32" s="90">
        <f>+AV32+AW32-AR32</f>
        <v>45.13</v>
      </c>
      <c r="AY32" s="85"/>
      <c r="AZ32" s="101"/>
      <c r="BA32" s="92"/>
      <c r="BB32" s="92"/>
      <c r="BC32" s="92"/>
      <c r="BD32" s="92"/>
      <c r="BE32" s="92"/>
      <c r="BF32" s="92"/>
      <c r="BG32" s="92"/>
    </row>
    <row r="33" spans="1:62">
      <c r="A33" s="2" t="s">
        <v>61</v>
      </c>
      <c r="B33" s="1" t="s">
        <v>62</v>
      </c>
      <c r="C33" s="13">
        <v>1026.69</v>
      </c>
      <c r="D33" s="14">
        <v>-18.41</v>
      </c>
      <c r="E33" s="13">
        <v>0</v>
      </c>
      <c r="F33" s="13">
        <v>25.48</v>
      </c>
      <c r="G33" s="13">
        <v>385.41</v>
      </c>
      <c r="H33" s="13">
        <v>0.02</v>
      </c>
      <c r="I33" s="13">
        <v>7.09</v>
      </c>
      <c r="J33" s="13">
        <f t="shared" si="6"/>
        <v>1019.6</v>
      </c>
      <c r="K33" s="13">
        <f t="shared" si="7"/>
        <v>0</v>
      </c>
      <c r="M33" s="13">
        <f>+INGENIERIA!E33</f>
        <v>1026.69</v>
      </c>
      <c r="N33" s="13">
        <f t="shared" si="8"/>
        <v>-45.13</v>
      </c>
      <c r="O33" s="13">
        <f t="shared" si="9"/>
        <v>20.533800000000003</v>
      </c>
      <c r="P33" s="13">
        <f t="shared" si="10"/>
        <v>77.001750000000001</v>
      </c>
      <c r="Q33" s="13">
        <f t="shared" si="11"/>
        <v>1079.0955499999998</v>
      </c>
      <c r="R33" s="13">
        <f t="shared" si="12"/>
        <v>172.65528799999996</v>
      </c>
      <c r="S33" s="13">
        <f t="shared" si="13"/>
        <v>1251.7508379999997</v>
      </c>
      <c r="U33" s="13">
        <f>+SIND!E34</f>
        <v>0</v>
      </c>
      <c r="V33" s="13">
        <f t="shared" si="14"/>
        <v>0</v>
      </c>
      <c r="W33" s="13">
        <f t="shared" si="15"/>
        <v>0</v>
      </c>
      <c r="Y33" s="1" t="str">
        <f t="shared" si="16"/>
        <v>si</v>
      </c>
      <c r="Z33" s="85" t="s">
        <v>114</v>
      </c>
      <c r="AA33" s="85" t="s">
        <v>171</v>
      </c>
      <c r="AB33" s="98"/>
      <c r="AC33" s="87">
        <v>42570</v>
      </c>
      <c r="AD33" s="85" t="s">
        <v>117</v>
      </c>
      <c r="AE33" s="67"/>
      <c r="AF33" s="61"/>
      <c r="AG33" s="61"/>
      <c r="AH33" s="55">
        <v>45.13</v>
      </c>
      <c r="AI33" s="56">
        <f t="shared" si="0"/>
        <v>-45.13</v>
      </c>
      <c r="AJ33" s="57"/>
      <c r="AK33" s="61"/>
      <c r="AL33" s="58"/>
      <c r="AM33" s="58"/>
      <c r="AN33" s="53"/>
      <c r="AO33" s="53">
        <v>385.41</v>
      </c>
      <c r="AP33" s="56">
        <f t="shared" si="1"/>
        <v>-430.54</v>
      </c>
      <c r="AQ33" s="59">
        <f t="shared" si="18"/>
        <v>0</v>
      </c>
      <c r="AR33" s="56">
        <f t="shared" si="3"/>
        <v>-430.54</v>
      </c>
      <c r="AS33" s="60">
        <f t="shared" si="4"/>
        <v>-4.5130000000000008</v>
      </c>
      <c r="AT33" s="59" t="e">
        <f>#REF!*0.02</f>
        <v>#REF!</v>
      </c>
      <c r="AU33" s="56" t="e">
        <f t="shared" si="19"/>
        <v>#REF!</v>
      </c>
      <c r="AV33" s="88"/>
      <c r="AW33" s="89"/>
      <c r="AX33" s="90"/>
      <c r="AY33" s="85" t="s">
        <v>172</v>
      </c>
      <c r="AZ33" s="101"/>
      <c r="BA33" s="92"/>
      <c r="BB33" s="92"/>
      <c r="BC33" s="92"/>
      <c r="BD33" s="92"/>
      <c r="BE33" s="92"/>
      <c r="BF33" s="92"/>
      <c r="BG33" s="92"/>
    </row>
    <row r="34" spans="1:62">
      <c r="A34" s="2" t="s">
        <v>63</v>
      </c>
      <c r="B34" s="1" t="s">
        <v>64</v>
      </c>
      <c r="C34" s="13">
        <v>1026.76</v>
      </c>
      <c r="D34" s="14">
        <v>-18.41</v>
      </c>
      <c r="E34" s="13">
        <v>0</v>
      </c>
      <c r="F34" s="13">
        <v>25.48</v>
      </c>
      <c r="G34" s="13">
        <v>0</v>
      </c>
      <c r="H34" s="14">
        <v>-0.11</v>
      </c>
      <c r="I34" s="13">
        <v>6.96</v>
      </c>
      <c r="J34" s="13">
        <f t="shared" si="6"/>
        <v>1019.8</v>
      </c>
      <c r="K34" s="13">
        <f t="shared" si="7"/>
        <v>686.88</v>
      </c>
      <c r="M34" s="13">
        <f>+INGENIERIA!E34</f>
        <v>1026.76</v>
      </c>
      <c r="N34" s="13">
        <f t="shared" si="8"/>
        <v>-45.13</v>
      </c>
      <c r="O34" s="13">
        <f t="shared" si="9"/>
        <v>20.5352</v>
      </c>
      <c r="P34" s="13">
        <f t="shared" si="10"/>
        <v>77.006999999999991</v>
      </c>
      <c r="Q34" s="13">
        <f t="shared" si="11"/>
        <v>1079.1722</v>
      </c>
      <c r="R34" s="13">
        <f t="shared" si="12"/>
        <v>172.667552</v>
      </c>
      <c r="S34" s="13">
        <f t="shared" si="13"/>
        <v>1251.8397519999999</v>
      </c>
      <c r="U34" s="13">
        <f>+SIND!E35</f>
        <v>686.88</v>
      </c>
      <c r="V34" s="13">
        <f t="shared" si="14"/>
        <v>109.9008</v>
      </c>
      <c r="W34" s="13">
        <f t="shared" si="15"/>
        <v>796.7808</v>
      </c>
      <c r="Y34" s="1" t="str">
        <f t="shared" si="16"/>
        <v>si</v>
      </c>
      <c r="Z34" s="84" t="s">
        <v>114</v>
      </c>
      <c r="AA34" s="85" t="s">
        <v>213</v>
      </c>
      <c r="AB34" s="86" t="s">
        <v>173</v>
      </c>
      <c r="AC34" s="87">
        <v>41592</v>
      </c>
      <c r="AD34" s="84" t="s">
        <v>117</v>
      </c>
      <c r="AE34" s="66">
        <v>686.88</v>
      </c>
      <c r="AF34" s="54"/>
      <c r="AG34" s="54"/>
      <c r="AH34" s="55">
        <v>45.13</v>
      </c>
      <c r="AI34" s="56">
        <f t="shared" si="0"/>
        <v>641.75</v>
      </c>
      <c r="AJ34" s="57"/>
      <c r="AK34" s="61"/>
      <c r="AL34" s="58"/>
      <c r="AM34" s="58"/>
      <c r="AN34" s="53"/>
      <c r="AO34" s="53">
        <v>0</v>
      </c>
      <c r="AP34" s="56">
        <f t="shared" si="1"/>
        <v>641.75</v>
      </c>
      <c r="AQ34" s="59">
        <f t="shared" si="18"/>
        <v>0</v>
      </c>
      <c r="AR34" s="56">
        <f t="shared" si="3"/>
        <v>641.75</v>
      </c>
      <c r="AS34" s="60">
        <f t="shared" si="4"/>
        <v>64.174999999999997</v>
      </c>
      <c r="AT34" s="59" t="e">
        <f>#REF!*0.02</f>
        <v>#REF!</v>
      </c>
      <c r="AU34" s="56" t="e">
        <f t="shared" si="19"/>
        <v>#REF!</v>
      </c>
      <c r="AV34" s="88"/>
      <c r="AW34" s="89"/>
      <c r="AX34" s="90">
        <f t="shared" ref="AX34:AX46" si="20">+AV34+AW34-AR34</f>
        <v>-641.75</v>
      </c>
      <c r="AY34" s="85"/>
      <c r="AZ34" s="85" t="s">
        <v>174</v>
      </c>
      <c r="BA34" s="92"/>
      <c r="BB34" s="92"/>
      <c r="BC34" s="92"/>
      <c r="BD34" s="92"/>
      <c r="BE34" s="92"/>
      <c r="BF34" s="92"/>
      <c r="BG34" s="92"/>
    </row>
    <row r="35" spans="1:62">
      <c r="A35" s="2" t="s">
        <v>65</v>
      </c>
      <c r="B35" s="1" t="s">
        <v>66</v>
      </c>
      <c r="C35" s="13">
        <v>1026.76</v>
      </c>
      <c r="D35" s="14">
        <v>-18.41</v>
      </c>
      <c r="E35" s="13">
        <v>0</v>
      </c>
      <c r="F35" s="13">
        <v>25.53</v>
      </c>
      <c r="G35" s="13">
        <v>0</v>
      </c>
      <c r="H35" s="13">
        <v>0.04</v>
      </c>
      <c r="I35" s="13">
        <v>7.16</v>
      </c>
      <c r="J35" s="13">
        <f t="shared" si="6"/>
        <v>1019.6</v>
      </c>
      <c r="K35" s="13">
        <f t="shared" si="7"/>
        <v>7729.79</v>
      </c>
      <c r="M35" s="13">
        <f>+INGENIERIA!E35</f>
        <v>1026.76</v>
      </c>
      <c r="N35" s="13">
        <f t="shared" si="8"/>
        <v>-45.13</v>
      </c>
      <c r="O35" s="13">
        <f t="shared" si="9"/>
        <v>20.5352</v>
      </c>
      <c r="P35" s="13">
        <f t="shared" si="10"/>
        <v>77.006999999999991</v>
      </c>
      <c r="Q35" s="13">
        <f t="shared" si="11"/>
        <v>1079.1722</v>
      </c>
      <c r="R35" s="13">
        <f t="shared" si="12"/>
        <v>172.667552</v>
      </c>
      <c r="S35" s="13">
        <f t="shared" si="13"/>
        <v>1251.8397519999999</v>
      </c>
      <c r="U35" s="13">
        <f>+SIND!E36</f>
        <v>7729.79</v>
      </c>
      <c r="V35" s="13">
        <f t="shared" si="14"/>
        <v>1236.7664</v>
      </c>
      <c r="W35" s="13">
        <f t="shared" si="15"/>
        <v>8966.5563999999995</v>
      </c>
      <c r="Y35" s="1" t="str">
        <f t="shared" si="16"/>
        <v>si</v>
      </c>
      <c r="Z35" s="84" t="s">
        <v>130</v>
      </c>
      <c r="AA35" s="85" t="s">
        <v>214</v>
      </c>
      <c r="AB35" s="86" t="s">
        <v>175</v>
      </c>
      <c r="AC35" s="87">
        <v>42030</v>
      </c>
      <c r="AD35" s="84" t="s">
        <v>117</v>
      </c>
      <c r="AE35" s="67">
        <v>7729.79</v>
      </c>
      <c r="AF35" s="53"/>
      <c r="AG35" s="53"/>
      <c r="AH35" s="55">
        <v>45.13</v>
      </c>
      <c r="AI35" s="56">
        <f t="shared" si="0"/>
        <v>7684.66</v>
      </c>
      <c r="AJ35" s="57"/>
      <c r="AK35" s="61"/>
      <c r="AL35" s="58"/>
      <c r="AM35" s="58"/>
      <c r="AN35" s="53"/>
      <c r="AO35" s="53">
        <v>0</v>
      </c>
      <c r="AP35" s="56">
        <f t="shared" si="1"/>
        <v>7684.66</v>
      </c>
      <c r="AQ35" s="59">
        <f t="shared" si="18"/>
        <v>768.46600000000001</v>
      </c>
      <c r="AR35" s="56">
        <f t="shared" si="3"/>
        <v>6916.1939999999995</v>
      </c>
      <c r="AS35" s="60">
        <f t="shared" si="4"/>
        <v>0</v>
      </c>
      <c r="AT35" s="59" t="e">
        <f>#REF!*0.02</f>
        <v>#REF!</v>
      </c>
      <c r="AU35" s="56" t="e">
        <f t="shared" si="19"/>
        <v>#REF!</v>
      </c>
      <c r="AV35" s="88"/>
      <c r="AW35" s="102"/>
      <c r="AX35" s="90">
        <f t="shared" si="20"/>
        <v>-6916.1939999999995</v>
      </c>
      <c r="AY35" s="85"/>
      <c r="AZ35" s="85" t="s">
        <v>176</v>
      </c>
      <c r="BA35" s="92"/>
      <c r="BB35" s="92"/>
      <c r="BC35" s="92"/>
      <c r="BD35" s="92"/>
      <c r="BE35" s="92"/>
      <c r="BF35" s="92"/>
      <c r="BG35" s="92"/>
    </row>
    <row r="36" spans="1:62">
      <c r="A36" s="2" t="s">
        <v>67</v>
      </c>
      <c r="B36" s="1" t="s">
        <v>68</v>
      </c>
      <c r="C36" s="13">
        <v>1026.76</v>
      </c>
      <c r="D36" s="14">
        <v>-18.41</v>
      </c>
      <c r="E36" s="13">
        <v>0</v>
      </c>
      <c r="F36" s="13">
        <v>25.58</v>
      </c>
      <c r="G36" s="13">
        <v>577.35</v>
      </c>
      <c r="H36" s="14">
        <v>-0.01</v>
      </c>
      <c r="I36" s="13">
        <v>7.16</v>
      </c>
      <c r="J36" s="13">
        <f t="shared" si="6"/>
        <v>1019.6</v>
      </c>
      <c r="K36" s="13">
        <f t="shared" si="7"/>
        <v>0</v>
      </c>
      <c r="M36" s="13">
        <f>+INGENIERIA!E36</f>
        <v>1026.76</v>
      </c>
      <c r="N36" s="13">
        <f t="shared" si="8"/>
        <v>-45.13</v>
      </c>
      <c r="O36" s="13">
        <f t="shared" si="9"/>
        <v>20.5352</v>
      </c>
      <c r="P36" s="13">
        <f t="shared" si="10"/>
        <v>77.006999999999991</v>
      </c>
      <c r="Q36" s="13">
        <f t="shared" si="11"/>
        <v>1079.1722</v>
      </c>
      <c r="R36" s="13">
        <f t="shared" si="12"/>
        <v>172.667552</v>
      </c>
      <c r="S36" s="13">
        <f t="shared" si="13"/>
        <v>1251.8397519999999</v>
      </c>
      <c r="U36" s="13">
        <f>+SIND!E37</f>
        <v>0</v>
      </c>
      <c r="V36" s="13">
        <f t="shared" si="14"/>
        <v>0</v>
      </c>
      <c r="W36" s="13">
        <f t="shared" si="15"/>
        <v>0</v>
      </c>
      <c r="Y36" s="1" t="str">
        <f t="shared" si="16"/>
        <v>si</v>
      </c>
      <c r="Z36" s="84" t="s">
        <v>130</v>
      </c>
      <c r="AA36" s="85" t="s">
        <v>215</v>
      </c>
      <c r="AB36" s="86" t="s">
        <v>177</v>
      </c>
      <c r="AC36" s="100">
        <v>41435</v>
      </c>
      <c r="AD36" s="84" t="s">
        <v>117</v>
      </c>
      <c r="AE36" s="70"/>
      <c r="AF36" s="53"/>
      <c r="AG36" s="53"/>
      <c r="AH36" s="55">
        <v>45.13</v>
      </c>
      <c r="AI36" s="56">
        <f t="shared" si="0"/>
        <v>-45.13</v>
      </c>
      <c r="AJ36" s="57"/>
      <c r="AK36" s="61"/>
      <c r="AL36" s="58"/>
      <c r="AM36" s="58"/>
      <c r="AN36" s="53"/>
      <c r="AO36" s="53">
        <v>577.35</v>
      </c>
      <c r="AP36" s="56">
        <f t="shared" si="1"/>
        <v>-622.48</v>
      </c>
      <c r="AQ36" s="59">
        <f t="shared" si="18"/>
        <v>0</v>
      </c>
      <c r="AR36" s="56">
        <f t="shared" si="3"/>
        <v>-622.48</v>
      </c>
      <c r="AS36" s="60">
        <f t="shared" si="4"/>
        <v>-4.5130000000000008</v>
      </c>
      <c r="AT36" s="59" t="e">
        <f>#REF!*0.02</f>
        <v>#REF!</v>
      </c>
      <c r="AU36" s="56" t="e">
        <f t="shared" si="19"/>
        <v>#REF!</v>
      </c>
      <c r="AV36" s="88"/>
      <c r="AW36" s="102"/>
      <c r="AX36" s="90">
        <f t="shared" si="20"/>
        <v>622.48</v>
      </c>
      <c r="AY36" s="85"/>
      <c r="AZ36" s="85" t="s">
        <v>178</v>
      </c>
      <c r="BA36" s="92"/>
      <c r="BB36" s="92"/>
    </row>
    <row r="37" spans="1:62">
      <c r="A37" s="2" t="s">
        <v>69</v>
      </c>
      <c r="B37" s="1" t="s">
        <v>70</v>
      </c>
      <c r="C37" s="13">
        <v>1026.76</v>
      </c>
      <c r="D37" s="14">
        <v>-18.41</v>
      </c>
      <c r="E37" s="13">
        <v>0</v>
      </c>
      <c r="F37" s="13">
        <v>25.48</v>
      </c>
      <c r="G37" s="13">
        <v>0</v>
      </c>
      <c r="H37" s="14">
        <v>-0.11</v>
      </c>
      <c r="I37" s="13">
        <v>6.96</v>
      </c>
      <c r="J37" s="13">
        <f t="shared" si="6"/>
        <v>1019.8</v>
      </c>
      <c r="K37" s="13">
        <f t="shared" si="7"/>
        <v>400.85</v>
      </c>
      <c r="M37" s="13">
        <f>+INGENIERIA!E37</f>
        <v>1026.76</v>
      </c>
      <c r="N37" s="13">
        <f t="shared" si="8"/>
        <v>-45.13</v>
      </c>
      <c r="O37" s="13">
        <f t="shared" si="9"/>
        <v>20.5352</v>
      </c>
      <c r="P37" s="13">
        <f t="shared" si="10"/>
        <v>77.006999999999991</v>
      </c>
      <c r="Q37" s="13">
        <f t="shared" si="11"/>
        <v>1079.1722</v>
      </c>
      <c r="R37" s="13">
        <f t="shared" si="12"/>
        <v>172.667552</v>
      </c>
      <c r="S37" s="13">
        <f t="shared" si="13"/>
        <v>1251.8397519999999</v>
      </c>
      <c r="U37" s="13">
        <f>+SIND!E38</f>
        <v>400.85</v>
      </c>
      <c r="V37" s="13">
        <f t="shared" si="14"/>
        <v>64.13600000000001</v>
      </c>
      <c r="W37" s="13">
        <f t="shared" si="15"/>
        <v>464.98600000000005</v>
      </c>
      <c r="Y37" s="1" t="str">
        <f t="shared" si="16"/>
        <v>si</v>
      </c>
      <c r="Z37" s="85" t="s">
        <v>114</v>
      </c>
      <c r="AA37" s="85" t="s">
        <v>194</v>
      </c>
      <c r="AB37" s="98"/>
      <c r="AC37" s="87">
        <v>42496</v>
      </c>
      <c r="AD37" s="85" t="s">
        <v>117</v>
      </c>
      <c r="AE37" s="67">
        <v>400.85</v>
      </c>
      <c r="AF37" s="65"/>
      <c r="AG37" s="61"/>
      <c r="AH37" s="55">
        <v>45.13</v>
      </c>
      <c r="AI37" s="56">
        <f t="shared" si="0"/>
        <v>355.72</v>
      </c>
      <c r="AJ37" s="57"/>
      <c r="AK37" s="61"/>
      <c r="AL37" s="58"/>
      <c r="AM37" s="58"/>
      <c r="AN37" s="53"/>
      <c r="AO37" s="53">
        <v>0</v>
      </c>
      <c r="AP37" s="56">
        <f t="shared" si="1"/>
        <v>355.72</v>
      </c>
      <c r="AQ37" s="59">
        <f t="shared" si="18"/>
        <v>0</v>
      </c>
      <c r="AR37" s="56">
        <f t="shared" si="3"/>
        <v>355.72</v>
      </c>
      <c r="AS37" s="60">
        <f t="shared" si="4"/>
        <v>35.572000000000003</v>
      </c>
      <c r="AT37" s="59" t="e">
        <f>#REF!*0.02</f>
        <v>#REF!</v>
      </c>
      <c r="AU37" s="56" t="e">
        <f t="shared" si="19"/>
        <v>#REF!</v>
      </c>
      <c r="AV37" s="88"/>
      <c r="AW37" s="88"/>
      <c r="AX37" s="90">
        <f t="shared" si="20"/>
        <v>-355.72</v>
      </c>
      <c r="AY37" s="103" t="s">
        <v>179</v>
      </c>
      <c r="AZ37" s="99">
        <v>1423506142</v>
      </c>
      <c r="BA37" s="92"/>
      <c r="BB37" s="92"/>
      <c r="BC37" s="92"/>
      <c r="BD37" s="92"/>
      <c r="BE37" s="92"/>
    </row>
    <row r="38" spans="1:62">
      <c r="A38" s="2" t="s">
        <v>71</v>
      </c>
      <c r="B38" s="1" t="s">
        <v>72</v>
      </c>
      <c r="C38" s="13">
        <v>1026.76</v>
      </c>
      <c r="D38" s="14">
        <v>-18.41</v>
      </c>
      <c r="E38" s="13">
        <v>0</v>
      </c>
      <c r="F38" s="13">
        <v>25.55</v>
      </c>
      <c r="G38" s="13">
        <v>415</v>
      </c>
      <c r="H38" s="13">
        <v>0.02</v>
      </c>
      <c r="I38" s="13">
        <v>7.16</v>
      </c>
      <c r="J38" s="13">
        <f t="shared" si="6"/>
        <v>1019.6</v>
      </c>
      <c r="K38" s="13">
        <f t="shared" si="7"/>
        <v>0</v>
      </c>
      <c r="M38" s="13">
        <f>+INGENIERIA!E38</f>
        <v>1026.76</v>
      </c>
      <c r="N38" s="13">
        <f t="shared" si="8"/>
        <v>-45.13</v>
      </c>
      <c r="O38" s="13">
        <f t="shared" si="9"/>
        <v>20.5352</v>
      </c>
      <c r="P38" s="13">
        <f t="shared" si="10"/>
        <v>77.006999999999991</v>
      </c>
      <c r="Q38" s="13">
        <f t="shared" si="11"/>
        <v>1079.1722</v>
      </c>
      <c r="R38" s="13">
        <f t="shared" si="12"/>
        <v>172.667552</v>
      </c>
      <c r="S38" s="13">
        <f t="shared" si="13"/>
        <v>1251.8397519999999</v>
      </c>
      <c r="U38" s="13">
        <f>+SIND!E39</f>
        <v>0</v>
      </c>
      <c r="V38" s="13">
        <f t="shared" si="14"/>
        <v>0</v>
      </c>
      <c r="W38" s="13">
        <f t="shared" si="15"/>
        <v>0</v>
      </c>
      <c r="Y38" s="1" t="str">
        <f t="shared" si="16"/>
        <v>si</v>
      </c>
      <c r="Z38" s="105" t="s">
        <v>114</v>
      </c>
      <c r="AA38" s="105" t="s">
        <v>216</v>
      </c>
      <c r="AB38" s="106" t="s">
        <v>180</v>
      </c>
      <c r="AC38" s="128">
        <v>41848</v>
      </c>
      <c r="AD38" s="105" t="s">
        <v>117</v>
      </c>
      <c r="AE38" s="134"/>
      <c r="AF38" s="140"/>
      <c r="AG38" s="140"/>
      <c r="AH38" s="47">
        <v>45.13</v>
      </c>
      <c r="AI38" s="48">
        <f t="shared" si="0"/>
        <v>-45.13</v>
      </c>
      <c r="AJ38" s="49"/>
      <c r="AK38" s="61"/>
      <c r="AL38" s="50"/>
      <c r="AM38" s="50"/>
      <c r="AN38" s="46"/>
      <c r="AO38" s="46">
        <v>415</v>
      </c>
      <c r="AP38" s="48">
        <f t="shared" si="1"/>
        <v>-460.13</v>
      </c>
      <c r="AQ38" s="51">
        <f t="shared" si="18"/>
        <v>0</v>
      </c>
      <c r="AR38" s="153">
        <f t="shared" si="3"/>
        <v>-460.13</v>
      </c>
      <c r="AS38" s="52">
        <f t="shared" si="4"/>
        <v>-4.5130000000000008</v>
      </c>
      <c r="AT38" s="51" t="e">
        <f>#REF!*0.02</f>
        <v>#REF!</v>
      </c>
      <c r="AU38" s="48" t="e">
        <f t="shared" si="19"/>
        <v>#REF!</v>
      </c>
      <c r="AV38" s="156"/>
      <c r="AW38" s="157"/>
      <c r="AX38" s="158">
        <f t="shared" si="20"/>
        <v>460.13</v>
      </c>
      <c r="AY38" s="123"/>
      <c r="AZ38" s="123"/>
      <c r="BC38" s="92"/>
      <c r="BD38" s="92"/>
      <c r="BE38" s="92"/>
      <c r="BF38" s="92"/>
      <c r="BG38" s="92"/>
    </row>
    <row r="39" spans="1:62">
      <c r="A39" s="2" t="s">
        <v>73</v>
      </c>
      <c r="B39" s="1" t="s">
        <v>74</v>
      </c>
      <c r="C39" s="13">
        <v>1026.76</v>
      </c>
      <c r="D39" s="14">
        <v>-18.41</v>
      </c>
      <c r="E39" s="13">
        <v>0</v>
      </c>
      <c r="F39" s="13">
        <v>25.48</v>
      </c>
      <c r="G39" s="13">
        <v>0</v>
      </c>
      <c r="H39" s="14">
        <v>-0.11</v>
      </c>
      <c r="I39" s="13">
        <v>6.96</v>
      </c>
      <c r="J39" s="13">
        <f t="shared" si="6"/>
        <v>1019.8</v>
      </c>
      <c r="K39" s="13">
        <f t="shared" si="7"/>
        <v>0</v>
      </c>
      <c r="M39" s="13">
        <f>+INGENIERIA!E39</f>
        <v>1026.76</v>
      </c>
      <c r="N39" s="13">
        <f t="shared" si="8"/>
        <v>-45.13</v>
      </c>
      <c r="O39" s="13">
        <f t="shared" si="9"/>
        <v>20.5352</v>
      </c>
      <c r="P39" s="13">
        <f t="shared" si="10"/>
        <v>77.006999999999991</v>
      </c>
      <c r="Q39" s="13">
        <f t="shared" si="11"/>
        <v>1079.1722</v>
      </c>
      <c r="R39" s="13">
        <f t="shared" si="12"/>
        <v>172.667552</v>
      </c>
      <c r="S39" s="13">
        <f t="shared" si="13"/>
        <v>1251.8397519999999</v>
      </c>
      <c r="U39" s="13">
        <f>+SIND!E40</f>
        <v>0</v>
      </c>
      <c r="V39" s="13">
        <f t="shared" si="14"/>
        <v>0</v>
      </c>
      <c r="W39" s="13">
        <f t="shared" si="15"/>
        <v>0</v>
      </c>
      <c r="Y39" s="1" t="str">
        <f t="shared" si="16"/>
        <v>si</v>
      </c>
      <c r="Z39" s="116" t="s">
        <v>114</v>
      </c>
      <c r="AA39" s="116" t="s">
        <v>181</v>
      </c>
      <c r="AB39" s="126"/>
      <c r="AC39" s="127">
        <v>42496</v>
      </c>
      <c r="AD39" s="116" t="s">
        <v>182</v>
      </c>
      <c r="AE39" s="138"/>
      <c r="AF39" s="141"/>
      <c r="AG39" s="141"/>
      <c r="AH39" s="35">
        <v>45.13</v>
      </c>
      <c r="AI39" s="36">
        <f t="shared" si="0"/>
        <v>-45.13</v>
      </c>
      <c r="AJ39" s="37"/>
      <c r="AK39" s="61"/>
      <c r="AL39" s="38"/>
      <c r="AM39" s="38"/>
      <c r="AN39" s="20"/>
      <c r="AO39" s="20">
        <v>0</v>
      </c>
      <c r="AP39" s="36">
        <f t="shared" si="1"/>
        <v>-45.13</v>
      </c>
      <c r="AQ39" s="39">
        <f t="shared" si="18"/>
        <v>0</v>
      </c>
      <c r="AR39" s="154">
        <f t="shared" si="3"/>
        <v>-45.13</v>
      </c>
      <c r="AS39" s="40">
        <f t="shared" si="4"/>
        <v>-4.5130000000000008</v>
      </c>
      <c r="AT39" s="39" t="e">
        <f>#REF!*0.02</f>
        <v>#REF!</v>
      </c>
      <c r="AU39" s="36" t="e">
        <f t="shared" si="19"/>
        <v>#REF!</v>
      </c>
      <c r="AV39" s="156"/>
      <c r="AW39" s="156"/>
      <c r="AX39" s="158">
        <f t="shared" si="20"/>
        <v>45.13</v>
      </c>
      <c r="AY39" s="159" t="s">
        <v>179</v>
      </c>
      <c r="AZ39" s="160">
        <v>1129582916</v>
      </c>
      <c r="BC39" s="92"/>
      <c r="BD39" s="92"/>
      <c r="BE39" s="92"/>
      <c r="BF39" s="92"/>
      <c r="BG39" s="92"/>
    </row>
    <row r="40" spans="1:62">
      <c r="A40" s="2" t="s">
        <v>75</v>
      </c>
      <c r="B40" s="1" t="s">
        <v>76</v>
      </c>
      <c r="C40" s="13">
        <v>1026.76</v>
      </c>
      <c r="D40" s="14">
        <v>-18.41</v>
      </c>
      <c r="E40" s="13">
        <v>0</v>
      </c>
      <c r="F40" s="13">
        <v>25.53</v>
      </c>
      <c r="G40" s="13">
        <v>0</v>
      </c>
      <c r="H40" s="14">
        <v>-0.16</v>
      </c>
      <c r="I40" s="13">
        <v>6.96</v>
      </c>
      <c r="J40" s="13">
        <f t="shared" si="6"/>
        <v>1019.8</v>
      </c>
      <c r="K40" s="13">
        <f t="shared" si="7"/>
        <v>0</v>
      </c>
      <c r="M40" s="13">
        <f>+INGENIERIA!E40</f>
        <v>1026.76</v>
      </c>
      <c r="N40" s="13">
        <f t="shared" si="8"/>
        <v>-45.13</v>
      </c>
      <c r="O40" s="13">
        <f t="shared" si="9"/>
        <v>20.5352</v>
      </c>
      <c r="P40" s="13">
        <f t="shared" si="10"/>
        <v>77.006999999999991</v>
      </c>
      <c r="Q40" s="13">
        <f t="shared" si="11"/>
        <v>1079.1722</v>
      </c>
      <c r="R40" s="13">
        <f t="shared" si="12"/>
        <v>172.667552</v>
      </c>
      <c r="S40" s="13">
        <f t="shared" si="13"/>
        <v>1251.8397519999999</v>
      </c>
      <c r="U40" s="13">
        <f>+SIND!E41</f>
        <v>0</v>
      </c>
      <c r="V40" s="13">
        <f t="shared" si="14"/>
        <v>0</v>
      </c>
      <c r="W40" s="13">
        <f t="shared" si="15"/>
        <v>0</v>
      </c>
      <c r="Y40" s="1" t="str">
        <f t="shared" si="16"/>
        <v>si</v>
      </c>
      <c r="Z40" s="108" t="s">
        <v>114</v>
      </c>
      <c r="AA40" s="116" t="s">
        <v>183</v>
      </c>
      <c r="AB40" s="122" t="s">
        <v>184</v>
      </c>
      <c r="AC40" s="127">
        <v>42215</v>
      </c>
      <c r="AD40" s="108" t="s">
        <v>117</v>
      </c>
      <c r="AE40" s="130"/>
      <c r="AF40" s="21"/>
      <c r="AG40" s="21"/>
      <c r="AH40" s="35">
        <v>45.13</v>
      </c>
      <c r="AI40" s="36">
        <f t="shared" si="0"/>
        <v>-45.13</v>
      </c>
      <c r="AJ40" s="37"/>
      <c r="AK40" s="61"/>
      <c r="AL40" s="38"/>
      <c r="AM40" s="38"/>
      <c r="AN40" s="20"/>
      <c r="AO40" s="20">
        <v>0</v>
      </c>
      <c r="AP40" s="36">
        <f t="shared" si="1"/>
        <v>-45.13</v>
      </c>
      <c r="AQ40" s="39">
        <f t="shared" si="18"/>
        <v>0</v>
      </c>
      <c r="AR40" s="36">
        <f t="shared" si="3"/>
        <v>-45.13</v>
      </c>
      <c r="AS40" s="40">
        <f t="shared" si="4"/>
        <v>-4.5130000000000008</v>
      </c>
      <c r="AT40" s="39" t="e">
        <f>#REF!*0.02</f>
        <v>#REF!</v>
      </c>
      <c r="AU40" s="36" t="e">
        <f t="shared" si="19"/>
        <v>#REF!</v>
      </c>
      <c r="AV40" s="156"/>
      <c r="AW40" s="157"/>
      <c r="AX40" s="158">
        <f t="shared" si="20"/>
        <v>45.13</v>
      </c>
      <c r="AY40" s="113"/>
      <c r="AZ40" s="123" t="s">
        <v>185</v>
      </c>
      <c r="BA40" s="92"/>
      <c r="BB40" s="92"/>
      <c r="BC40" s="92"/>
      <c r="BD40" s="92"/>
      <c r="BE40" s="92"/>
      <c r="BF40" s="92"/>
      <c r="BG40" s="92"/>
    </row>
    <row r="41" spans="1:62">
      <c r="Z41" s="108"/>
      <c r="AA41" s="120"/>
      <c r="AB41" s="124"/>
      <c r="AC41" s="124"/>
      <c r="AD41" s="120"/>
      <c r="AE41" s="133"/>
      <c r="AF41" s="139"/>
      <c r="AG41" s="139"/>
      <c r="AH41" s="143"/>
      <c r="AI41" s="36"/>
      <c r="AJ41" s="148"/>
      <c r="AK41" s="41"/>
      <c r="AL41" s="38"/>
      <c r="AM41" s="38"/>
      <c r="AN41" s="20"/>
      <c r="AO41" s="20"/>
      <c r="AP41" s="151"/>
      <c r="AQ41" s="39"/>
      <c r="AR41" s="36"/>
      <c r="AS41" s="40"/>
      <c r="AT41" s="39"/>
      <c r="AU41" s="36"/>
      <c r="AV41" s="92"/>
      <c r="AW41" s="92"/>
      <c r="AX41" s="107">
        <f t="shared" si="20"/>
        <v>0</v>
      </c>
      <c r="AY41" s="92"/>
      <c r="AZ41" s="92"/>
      <c r="BA41" s="92"/>
      <c r="BB41" s="92"/>
      <c r="BC41" s="92"/>
      <c r="BD41" s="92"/>
      <c r="BE41" s="92"/>
      <c r="BF41" s="92"/>
      <c r="BG41" s="92"/>
    </row>
    <row r="42" spans="1:62" ht="15.75" thickBot="1">
      <c r="Z42" s="113"/>
      <c r="AA42" s="121"/>
      <c r="AB42" s="125"/>
      <c r="AC42" s="125"/>
      <c r="AD42" s="121"/>
      <c r="AE42" s="137">
        <f>SUM(AE11:AE41)</f>
        <v>49501.45</v>
      </c>
      <c r="AF42" s="137">
        <f t="shared" ref="AF42:AH42" si="21">SUM(AF11:AF41)</f>
        <v>0</v>
      </c>
      <c r="AG42" s="137">
        <f t="shared" si="21"/>
        <v>0</v>
      </c>
      <c r="AH42" s="137">
        <f t="shared" si="21"/>
        <v>1353.9000000000008</v>
      </c>
      <c r="AI42" s="137">
        <f t="shared" ref="AI42" si="22">SUM(AI11:AI41)</f>
        <v>48147.550000000017</v>
      </c>
      <c r="AJ42" s="137">
        <f t="shared" ref="AJ42" si="23">SUM(AJ11:AJ41)</f>
        <v>0</v>
      </c>
      <c r="AK42" s="137">
        <f t="shared" ref="AK42" si="24">SUM(AK11:AK41)</f>
        <v>0</v>
      </c>
      <c r="AL42" s="137">
        <f t="shared" ref="AL42" si="25">SUM(AL11:AL41)</f>
        <v>0</v>
      </c>
      <c r="AM42" s="137">
        <f t="shared" ref="AM42" si="26">SUM(AM11:AM41)</f>
        <v>0</v>
      </c>
      <c r="AN42" s="137">
        <f t="shared" ref="AN42" si="27">SUM(AN11:AN41)</f>
        <v>0</v>
      </c>
      <c r="AO42" s="137">
        <f t="shared" ref="AO42" si="28">SUM(AO11:AO41)</f>
        <v>3391.43</v>
      </c>
      <c r="AP42" s="137">
        <f t="shared" ref="AP42" si="29">SUM(AP11:AP41)</f>
        <v>44756.119999999995</v>
      </c>
      <c r="AQ42" s="137">
        <f t="shared" ref="AQ42" si="30">SUM(AQ11:AQ41)</f>
        <v>3862.2039999999997</v>
      </c>
      <c r="AR42" s="137">
        <f t="shared" ref="AR42" si="31">SUM(AR11:AR41)</f>
        <v>40893.915999999997</v>
      </c>
      <c r="AS42" s="137">
        <f t="shared" ref="AS42" si="32">SUM(AS11:AS41)</f>
        <v>952.55099999999982</v>
      </c>
      <c r="AT42" s="152"/>
      <c r="AU42" s="146"/>
      <c r="AV42" s="92"/>
      <c r="AW42" s="92"/>
      <c r="AX42" s="107">
        <f t="shared" si="20"/>
        <v>-40893.915999999997</v>
      </c>
      <c r="AY42" s="92"/>
      <c r="AZ42" s="92"/>
      <c r="BA42" s="92"/>
      <c r="BB42" s="92"/>
      <c r="BF42" s="92"/>
      <c r="BG42" s="92"/>
      <c r="BI42" s="7"/>
      <c r="BJ42" s="7"/>
    </row>
    <row r="43" spans="1:62" s="7" customFormat="1" ht="15.75" thickTop="1">
      <c r="A43" s="15"/>
      <c r="C43" s="7" t="s">
        <v>77</v>
      </c>
      <c r="D43" s="7" t="s">
        <v>77</v>
      </c>
      <c r="E43" s="7" t="s">
        <v>77</v>
      </c>
      <c r="F43" s="7" t="s">
        <v>77</v>
      </c>
      <c r="G43" s="7" t="s">
        <v>77</v>
      </c>
      <c r="H43" s="7" t="s">
        <v>77</v>
      </c>
      <c r="I43" s="7" t="s">
        <v>77</v>
      </c>
      <c r="J43" s="7" t="s">
        <v>77</v>
      </c>
      <c r="K43" s="7" t="s">
        <v>77</v>
      </c>
      <c r="L43" s="1"/>
      <c r="M43" s="7" t="s">
        <v>77</v>
      </c>
      <c r="N43" s="7" t="s">
        <v>77</v>
      </c>
      <c r="O43" s="7" t="s">
        <v>77</v>
      </c>
      <c r="P43" s="7" t="s">
        <v>77</v>
      </c>
      <c r="Q43" s="7" t="s">
        <v>77</v>
      </c>
      <c r="R43" s="7" t="s">
        <v>77</v>
      </c>
      <c r="S43" s="7" t="s">
        <v>77</v>
      </c>
      <c r="U43" s="7" t="s">
        <v>77</v>
      </c>
      <c r="V43" s="7" t="s">
        <v>77</v>
      </c>
      <c r="W43" s="7" t="s">
        <v>77</v>
      </c>
      <c r="Z43" s="113"/>
      <c r="AA43" s="117"/>
      <c r="AB43" s="118"/>
      <c r="AC43" s="118"/>
      <c r="AD43" s="117"/>
      <c r="AE43" s="129"/>
      <c r="AF43" s="129"/>
      <c r="AG43" s="129"/>
      <c r="AH43" s="142"/>
      <c r="AI43" s="44"/>
      <c r="AJ43" s="147"/>
      <c r="AK43" s="132"/>
      <c r="AL43" s="149"/>
      <c r="AM43" s="149"/>
      <c r="AN43" s="150"/>
      <c r="AO43" s="150"/>
      <c r="AP43" s="44"/>
      <c r="AQ43" s="150"/>
      <c r="AR43" s="44"/>
      <c r="AS43" s="155"/>
      <c r="AT43" s="150"/>
      <c r="AU43" s="44"/>
      <c r="AV43" s="92"/>
      <c r="AW43" s="92"/>
      <c r="AX43" s="107">
        <f t="shared" si="20"/>
        <v>0</v>
      </c>
      <c r="AY43" s="92"/>
      <c r="AZ43" s="92"/>
      <c r="BA43" s="92"/>
      <c r="BB43" s="92"/>
      <c r="BC43" s="104"/>
      <c r="BD43" s="104"/>
      <c r="BE43" s="104"/>
      <c r="BF43" s="104"/>
      <c r="BG43" s="104"/>
      <c r="BH43" s="1"/>
      <c r="BI43" s="1"/>
      <c r="BJ43" s="1"/>
    </row>
    <row r="44" spans="1:62">
      <c r="A44" s="18" t="s">
        <v>78</v>
      </c>
      <c r="B44" s="1" t="s">
        <v>79</v>
      </c>
      <c r="C44" s="17">
        <f t="shared" ref="C44" si="33">SUM(C11:C43)</f>
        <v>42865.900000000009</v>
      </c>
      <c r="D44" s="17">
        <f t="shared" ref="D44:K44" si="34">SUM(D11:D43)</f>
        <v>-423.43000000000023</v>
      </c>
      <c r="E44" s="17">
        <f t="shared" si="34"/>
        <v>2379.2599999999998</v>
      </c>
      <c r="F44" s="17">
        <f t="shared" si="34"/>
        <v>1107.6500000000001</v>
      </c>
      <c r="G44" s="17">
        <f t="shared" si="34"/>
        <v>3390.4999999999995</v>
      </c>
      <c r="H44" s="17">
        <f t="shared" si="34"/>
        <v>-0.78</v>
      </c>
      <c r="I44" s="17">
        <f t="shared" si="34"/>
        <v>3062.7</v>
      </c>
      <c r="J44" s="17">
        <f t="shared" si="34"/>
        <v>39803.199999999997</v>
      </c>
      <c r="K44" s="17">
        <f t="shared" si="34"/>
        <v>49501.45</v>
      </c>
      <c r="M44" s="17">
        <f>SUM(M11:M43)</f>
        <v>42865.900000000009</v>
      </c>
      <c r="N44" s="17">
        <f t="shared" ref="N44:S44" si="35">SUM(N11:N43)</f>
        <v>-1353.9000000000008</v>
      </c>
      <c r="O44" s="17">
        <f t="shared" si="35"/>
        <v>857.31800000000021</v>
      </c>
      <c r="P44" s="17">
        <f t="shared" si="35"/>
        <v>3214.9425000000006</v>
      </c>
      <c r="Q44" s="17">
        <f t="shared" si="35"/>
        <v>45584.260500000019</v>
      </c>
      <c r="R44" s="17">
        <f t="shared" si="35"/>
        <v>7293.481679999999</v>
      </c>
      <c r="S44" s="17">
        <f t="shared" si="35"/>
        <v>52877.742180000001</v>
      </c>
      <c r="U44" s="17">
        <f>SUM(U11:U43)</f>
        <v>49501.45</v>
      </c>
      <c r="V44" s="17">
        <f t="shared" ref="V44" si="36">SUM(V11:V43)</f>
        <v>7920.2320000000018</v>
      </c>
      <c r="W44" s="17">
        <f>SUM(W11:W43)</f>
        <v>57421.682000000001</v>
      </c>
      <c r="Z44" s="115"/>
      <c r="AA44" s="119"/>
      <c r="AB44" s="123"/>
      <c r="AC44" s="123"/>
      <c r="AD44" s="123"/>
      <c r="AE44" s="132"/>
      <c r="AF44" s="132"/>
      <c r="AG44" s="132"/>
      <c r="AH44" s="132"/>
      <c r="AI44" s="145"/>
      <c r="AJ44" s="132"/>
      <c r="AK44" s="132"/>
      <c r="AL44" s="150"/>
      <c r="AM44" s="150"/>
      <c r="AN44" s="150"/>
      <c r="AO44" s="150"/>
      <c r="AP44" s="145"/>
      <c r="AQ44" s="150"/>
      <c r="AR44" s="145"/>
      <c r="AS44" s="150"/>
      <c r="AT44" s="150"/>
      <c r="AU44" s="145"/>
      <c r="AV44" s="92"/>
      <c r="AW44" s="92"/>
      <c r="AX44" s="107">
        <f t="shared" si="20"/>
        <v>0</v>
      </c>
      <c r="AY44" s="92"/>
      <c r="AZ44" s="92"/>
      <c r="BA44" s="92"/>
      <c r="BB44" s="92"/>
    </row>
    <row r="45" spans="1:62">
      <c r="AU45" s="31">
        <f>AU44*0.16</f>
        <v>0</v>
      </c>
      <c r="AV45" s="92"/>
      <c r="AW45" s="92"/>
      <c r="AX45" s="107">
        <f t="shared" si="20"/>
        <v>0</v>
      </c>
      <c r="AZ45" s="92"/>
    </row>
    <row r="46" spans="1:62">
      <c r="C46" s="1" t="s">
        <v>79</v>
      </c>
      <c r="D46" s="1" t="s">
        <v>79</v>
      </c>
      <c r="E46" s="1" t="s">
        <v>79</v>
      </c>
      <c r="F46" s="1" t="s">
        <v>79</v>
      </c>
      <c r="H46" s="1" t="s">
        <v>79</v>
      </c>
      <c r="I46" s="1" t="s">
        <v>79</v>
      </c>
      <c r="J46" s="1" t="s">
        <v>79</v>
      </c>
      <c r="S46" s="13"/>
      <c r="Z46" s="114" t="s">
        <v>186</v>
      </c>
      <c r="AA46" s="114"/>
      <c r="AB46" s="108"/>
      <c r="AC46" s="108"/>
      <c r="AD46" s="108"/>
      <c r="AE46" s="20"/>
      <c r="AF46" s="20"/>
      <c r="AG46" s="20"/>
      <c r="AH46" s="20"/>
      <c r="AI46" s="144"/>
      <c r="AJ46" s="20"/>
      <c r="AK46" s="20"/>
      <c r="AL46" s="20"/>
      <c r="AM46" s="20"/>
      <c r="AN46" s="20"/>
      <c r="AO46" s="20"/>
      <c r="AP46" s="144"/>
      <c r="AQ46" s="20">
        <f>+AQ44-AQ45</f>
        <v>0</v>
      </c>
      <c r="AR46" s="144"/>
      <c r="AS46" s="20"/>
      <c r="AT46" s="20"/>
      <c r="AU46" s="144">
        <f>+AU44+AU45</f>
        <v>0</v>
      </c>
      <c r="AV46" s="92"/>
      <c r="AW46" s="92"/>
      <c r="AX46" s="107">
        <f t="shared" si="20"/>
        <v>0</v>
      </c>
      <c r="AY46" s="22">
        <v>112981.14</v>
      </c>
      <c r="BH46" s="7"/>
    </row>
    <row r="47" spans="1:62">
      <c r="A47" s="2" t="s">
        <v>79</v>
      </c>
      <c r="B47" s="1" t="s">
        <v>79</v>
      </c>
      <c r="C47" s="16"/>
      <c r="D47" s="16"/>
      <c r="E47" s="16"/>
      <c r="F47" s="16"/>
      <c r="G47" s="16"/>
      <c r="H47" s="16"/>
      <c r="I47" s="16"/>
      <c r="J47" s="16"/>
      <c r="K47" s="16"/>
      <c r="S47" s="77"/>
    </row>
    <row r="48" spans="1:62">
      <c r="Z48" s="113"/>
      <c r="AA48" s="118"/>
      <c r="AB48" s="118"/>
      <c r="AC48" s="118"/>
      <c r="AD48" s="118"/>
      <c r="AE48" s="131"/>
      <c r="AF48" s="131"/>
      <c r="AG48" s="131"/>
      <c r="AH48" s="131"/>
      <c r="AI48" s="44">
        <f>SUM(AE48:AH48)</f>
        <v>0</v>
      </c>
      <c r="AJ48" s="147"/>
      <c r="AK48" s="147"/>
      <c r="AL48" s="149"/>
      <c r="AM48" s="149"/>
      <c r="AN48" s="149"/>
      <c r="AO48" s="149"/>
      <c r="AP48" s="44">
        <f>+AI48-AJ48</f>
        <v>0</v>
      </c>
      <c r="AQ48" s="150">
        <f>+AP48*0.05</f>
        <v>0</v>
      </c>
      <c r="AR48" s="44">
        <f>+AP48-AL48-AO48</f>
        <v>0</v>
      </c>
      <c r="AS48" s="155">
        <f>IF(AP48&lt;3000,AP48*0.1,0)</f>
        <v>0</v>
      </c>
      <c r="AT48" s="150">
        <v>0</v>
      </c>
      <c r="AU48" s="44">
        <f>+AP48+AS48+AT48</f>
        <v>0</v>
      </c>
      <c r="AV48" s="92"/>
      <c r="AW48" s="92"/>
      <c r="AX48" s="107">
        <f>+AV48+AW48-AR48</f>
        <v>0</v>
      </c>
    </row>
    <row r="49" spans="26:50">
      <c r="AU49" s="31" t="e">
        <f>SUM(AU37:AU48)</f>
        <v>#REF!</v>
      </c>
      <c r="AV49" s="92"/>
      <c r="AW49" s="92"/>
      <c r="AX49" s="107">
        <f>+AV49+AW49-AR49</f>
        <v>0</v>
      </c>
    </row>
    <row r="50" spans="26:50">
      <c r="AA50" s="109"/>
      <c r="AB50" s="109"/>
      <c r="AC50" s="109"/>
      <c r="AU50" s="31" t="e">
        <f>+AU48+AU49</f>
        <v>#REF!</v>
      </c>
      <c r="AV50" s="110"/>
      <c r="AW50" s="110"/>
      <c r="AX50" s="107">
        <f>+AV50+AW50-AR50</f>
        <v>0</v>
      </c>
    </row>
    <row r="51" spans="26:50">
      <c r="AA51" s="109"/>
      <c r="AB51" s="109"/>
      <c r="AC51" s="109"/>
      <c r="AV51" s="92"/>
      <c r="AW51" s="92"/>
      <c r="AX51" s="92"/>
    </row>
    <row r="52" spans="26:50">
      <c r="AA52" s="92"/>
      <c r="AV52" s="92"/>
      <c r="AW52" s="92"/>
      <c r="AX52" s="92"/>
    </row>
    <row r="53" spans="26:50">
      <c r="AA53" s="92"/>
      <c r="AV53" s="92"/>
      <c r="AW53" s="92"/>
      <c r="AX53" s="92"/>
    </row>
    <row r="54" spans="26:50">
      <c r="AA54" s="92"/>
      <c r="AV54" s="92"/>
      <c r="AW54" s="92"/>
      <c r="AX54" s="92"/>
    </row>
    <row r="55" spans="26:50">
      <c r="AA55" s="92"/>
      <c r="AV55" s="92"/>
      <c r="AW55" s="92"/>
      <c r="AX55" s="92"/>
    </row>
    <row r="56" spans="26:50">
      <c r="AV56" s="92"/>
      <c r="AW56" s="92"/>
      <c r="AX56" s="92"/>
    </row>
    <row r="57" spans="26:50">
      <c r="AV57" s="92"/>
      <c r="AW57" s="92"/>
      <c r="AX57" s="92"/>
    </row>
    <row r="58" spans="26:50">
      <c r="Z58" s="104" t="s">
        <v>187</v>
      </c>
      <c r="AA58" s="22"/>
      <c r="AV58" s="92"/>
      <c r="AW58" s="92"/>
      <c r="AX58" s="92"/>
    </row>
    <row r="59" spans="26:50">
      <c r="Z59" s="104" t="s">
        <v>188</v>
      </c>
      <c r="AA59" s="22"/>
      <c r="AV59" s="92"/>
      <c r="AW59" s="92"/>
      <c r="AX59" s="92"/>
    </row>
    <row r="60" spans="26:50">
      <c r="Z60" s="104" t="s">
        <v>189</v>
      </c>
      <c r="AA60" s="22"/>
      <c r="AV60" s="92"/>
      <c r="AW60" s="92"/>
      <c r="AX60" s="92"/>
    </row>
    <row r="61" spans="26:50">
      <c r="Z61" s="104" t="s">
        <v>190</v>
      </c>
      <c r="AA61" s="22"/>
      <c r="AV61" s="92"/>
      <c r="AW61" s="92"/>
      <c r="AX61" s="92"/>
    </row>
    <row r="62" spans="26:50">
      <c r="Z62" s="104" t="s">
        <v>191</v>
      </c>
      <c r="AA62" s="22"/>
      <c r="AV62" s="92"/>
      <c r="AW62" s="92"/>
      <c r="AX62" s="92"/>
    </row>
    <row r="63" spans="26:50">
      <c r="Z63" s="104" t="s">
        <v>192</v>
      </c>
      <c r="AA63" s="22"/>
      <c r="AV63" s="92"/>
      <c r="AW63" s="92"/>
      <c r="AX63" s="92"/>
    </row>
    <row r="64" spans="26:50">
      <c r="AV64" s="92"/>
      <c r="AW64" s="92"/>
      <c r="AX64" s="92"/>
    </row>
    <row r="65" spans="48:50">
      <c r="AV65" s="92"/>
      <c r="AW65" s="92"/>
      <c r="AX65" s="92"/>
    </row>
    <row r="66" spans="48:50">
      <c r="AV66" s="92"/>
      <c r="AW66" s="92"/>
      <c r="AX66" s="92"/>
    </row>
    <row r="67" spans="48:50">
      <c r="AV67" s="92"/>
      <c r="AW67" s="92"/>
      <c r="AX67" s="92"/>
    </row>
    <row r="68" spans="48:50">
      <c r="AV68" s="110"/>
      <c r="AW68" s="110"/>
      <c r="AX68" s="110"/>
    </row>
    <row r="69" spans="48:50">
      <c r="AV69" s="92"/>
      <c r="AW69" s="92"/>
      <c r="AX69" s="92"/>
    </row>
    <row r="70" spans="48:50">
      <c r="AV70" s="92"/>
      <c r="AW70" s="92"/>
      <c r="AX70" s="92"/>
    </row>
    <row r="71" spans="48:50">
      <c r="AV71" s="92"/>
      <c r="AW71" s="92"/>
      <c r="AX71" s="92"/>
    </row>
    <row r="72" spans="48:50">
      <c r="AV72" s="92"/>
      <c r="AW72" s="92"/>
      <c r="AX72" s="92"/>
    </row>
    <row r="73" spans="48:50">
      <c r="AV73" s="92"/>
      <c r="AW73" s="92"/>
      <c r="AX73" s="92"/>
    </row>
    <row r="74" spans="48:50">
      <c r="AV74" s="92"/>
      <c r="AW74" s="92"/>
      <c r="AX74" s="92"/>
    </row>
    <row r="75" spans="48:50">
      <c r="AV75" s="92"/>
      <c r="AW75" s="92"/>
      <c r="AX75" s="92"/>
    </row>
    <row r="76" spans="48:50">
      <c r="AV76" s="92"/>
      <c r="AW76" s="92"/>
      <c r="AX76" s="92"/>
    </row>
    <row r="77" spans="48:50">
      <c r="AV77" s="92"/>
      <c r="AW77" s="92"/>
      <c r="AX77" s="92"/>
    </row>
    <row r="78" spans="48:50">
      <c r="AV78" s="110"/>
      <c r="AW78" s="110"/>
      <c r="AX78" s="110"/>
    </row>
    <row r="79" spans="48:50">
      <c r="AV79" s="92"/>
      <c r="AW79" s="92"/>
      <c r="AX79" s="92"/>
    </row>
    <row r="80" spans="48:50">
      <c r="AV80" s="92"/>
      <c r="AW80" s="92"/>
      <c r="AX80" s="92"/>
    </row>
    <row r="81" spans="48:50">
      <c r="AV81" s="92"/>
      <c r="AW81" s="92"/>
      <c r="AX81" s="92"/>
    </row>
    <row r="82" spans="48:50">
      <c r="AV82" s="92"/>
      <c r="AW82" s="92"/>
      <c r="AX82" s="92"/>
    </row>
    <row r="83" spans="48:50">
      <c r="AV83" s="92"/>
      <c r="AW83" s="92"/>
      <c r="AX83" s="92"/>
    </row>
    <row r="84" spans="48:50">
      <c r="AV84" s="92"/>
      <c r="AW84" s="92"/>
      <c r="AX84" s="92"/>
    </row>
    <row r="85" spans="48:50">
      <c r="AV85" s="92"/>
      <c r="AW85" s="92"/>
      <c r="AX85" s="92"/>
    </row>
    <row r="86" spans="48:50">
      <c r="AV86" s="92"/>
      <c r="AW86" s="92"/>
      <c r="AX86" s="92"/>
    </row>
    <row r="87" spans="48:50">
      <c r="AV87" s="92"/>
      <c r="AW87" s="92"/>
      <c r="AX87" s="92"/>
    </row>
    <row r="88" spans="48:50">
      <c r="AV88" s="92"/>
      <c r="AW88" s="92"/>
      <c r="AX88" s="92"/>
    </row>
    <row r="89" spans="48:50">
      <c r="AV89" s="92"/>
      <c r="AW89" s="92"/>
      <c r="AX89" s="92"/>
    </row>
    <row r="90" spans="48:50">
      <c r="AV90" s="92"/>
      <c r="AW90" s="92"/>
      <c r="AX90" s="92"/>
    </row>
    <row r="91" spans="48:50">
      <c r="AV91" s="92"/>
      <c r="AW91" s="92"/>
      <c r="AX91" s="92"/>
    </row>
    <row r="92" spans="48:50">
      <c r="AV92" s="92"/>
      <c r="AW92" s="92"/>
      <c r="AX92" s="92"/>
    </row>
    <row r="93" spans="48:50">
      <c r="AV93" s="92"/>
      <c r="AW93" s="92"/>
      <c r="AX93" s="92"/>
    </row>
    <row r="94" spans="48:50">
      <c r="AV94" s="92"/>
      <c r="AW94" s="92"/>
      <c r="AX94" s="92"/>
    </row>
    <row r="95" spans="48:50">
      <c r="AV95" s="92"/>
      <c r="AW95" s="92"/>
      <c r="AX95" s="92"/>
    </row>
    <row r="96" spans="48:50" ht="15.75" thickBot="1">
      <c r="AV96" s="42">
        <f>SUM(AV11:AV95)</f>
        <v>0</v>
      </c>
      <c r="AW96" s="42">
        <f>SUM(AW11:AW95)</f>
        <v>0</v>
      </c>
      <c r="AX96" s="43"/>
    </row>
    <row r="97" spans="48:50" ht="15.75" thickTop="1">
      <c r="AV97" s="31"/>
      <c r="AW97" s="31"/>
      <c r="AX97" s="31"/>
    </row>
    <row r="98" spans="48:50">
      <c r="AV98" s="31"/>
      <c r="AW98" s="31"/>
      <c r="AX98" s="31"/>
    </row>
    <row r="99" spans="48:50">
      <c r="AV99" s="36" t="e">
        <f>+AO99+#REF!+AU99</f>
        <v>#REF!</v>
      </c>
      <c r="AW99" s="36" t="e">
        <f>+AP99+AU99+AV99</f>
        <v>#REF!</v>
      </c>
      <c r="AX99" s="44"/>
    </row>
    <row r="100" spans="48:50">
      <c r="AV100" s="36" t="e">
        <f>+AO100+#REF!+AU100</f>
        <v>#REF!</v>
      </c>
      <c r="AW100" s="36" t="e">
        <f>+AP100+AU100+AV100</f>
        <v>#REF!</v>
      </c>
      <c r="AX100" s="44"/>
    </row>
  </sheetData>
  <sortState ref="Z11:BB56">
    <sortCondition ref="AA11:AA56"/>
  </sortState>
  <mergeCells count="24">
    <mergeCell ref="M7:S7"/>
    <mergeCell ref="U7:W7"/>
    <mergeCell ref="Z5:Z6"/>
    <mergeCell ref="AA5:AA6"/>
    <mergeCell ref="AB5:AB6"/>
    <mergeCell ref="AD5:AD6"/>
    <mergeCell ref="AF5:AF6"/>
    <mergeCell ref="AG5:AG6"/>
    <mergeCell ref="AH5:AH6"/>
    <mergeCell ref="AI5:AI6"/>
    <mergeCell ref="AJ5:AJ6"/>
    <mergeCell ref="AL5:AL6"/>
    <mergeCell ref="AM5:AM6"/>
    <mergeCell ref="AN5:AN6"/>
    <mergeCell ref="AO5:AO6"/>
    <mergeCell ref="AU5:AU6"/>
    <mergeCell ref="AV5:AW5"/>
    <mergeCell ref="AY5:AY6"/>
    <mergeCell ref="AZ5:AZ6"/>
    <mergeCell ref="AP5:AP6"/>
    <mergeCell ref="AQ5:AQ6"/>
    <mergeCell ref="AR5:AR6"/>
    <mergeCell ref="AS5:AS6"/>
    <mergeCell ref="AT5:AT6"/>
  </mergeCells>
  <pageMargins left="0.7" right="0.7" top="0.75" bottom="0.75" header="0.3" footer="0.3"/>
  <pageSetup paperSize="176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103"/>
  <sheetViews>
    <sheetView topLeftCell="C1" workbookViewId="0">
      <selection activeCell="M15" sqref="M15"/>
    </sheetView>
  </sheetViews>
  <sheetFormatPr baseColWidth="10" defaultRowHeight="15"/>
  <cols>
    <col min="1" max="1" width="12.28515625" style="2" customWidth="1"/>
    <col min="2" max="2" width="30.7109375" style="1" customWidth="1"/>
    <col min="3" max="4" width="13" style="1" bestFit="1" customWidth="1"/>
    <col min="5" max="5" width="13.5703125" style="1" bestFit="1" customWidth="1"/>
    <col min="6" max="8" width="13" style="1" bestFit="1" customWidth="1"/>
    <col min="9" max="9" width="13" style="1" customWidth="1"/>
    <col min="10" max="10" width="13" style="1" bestFit="1" customWidth="1"/>
    <col min="11" max="11" width="13" style="1" customWidth="1"/>
    <col min="12" max="13" width="13" style="1" bestFit="1" customWidth="1"/>
    <col min="14" max="14" width="11.42578125" style="1"/>
    <col min="15" max="15" width="28.7109375" style="104" customWidth="1"/>
    <col min="16" max="16" width="43.85546875" style="104" customWidth="1"/>
    <col min="17" max="17" width="8.85546875" style="104" customWidth="1"/>
    <col min="18" max="18" width="21.140625" style="104" bestFit="1" customWidth="1"/>
    <col min="19" max="19" width="28.5703125" style="104" bestFit="1" customWidth="1"/>
    <col min="20" max="21" width="18.42578125" style="22" customWidth="1"/>
    <col min="22" max="23" width="13.5703125" style="22" customWidth="1"/>
    <col min="24" max="24" width="17" style="31" customWidth="1"/>
    <col min="25" max="30" width="13.5703125" style="22" customWidth="1"/>
    <col min="31" max="31" width="16.7109375" style="31" customWidth="1"/>
    <col min="32" max="32" width="16.7109375" style="22" customWidth="1"/>
    <col min="33" max="33" width="15.42578125" style="31" customWidth="1"/>
    <col min="34" max="35" width="13.5703125" style="22" customWidth="1"/>
    <col min="36" max="36" width="15.42578125" style="31" customWidth="1"/>
    <col min="37" max="37" width="23.140625" style="104" hidden="1" customWidth="1"/>
    <col min="38" max="38" width="17.85546875" style="104" hidden="1" customWidth="1"/>
    <col min="39" max="39" width="22.5703125" style="104" hidden="1" customWidth="1"/>
    <col min="40" max="40" width="50.85546875" style="104" bestFit="1" customWidth="1"/>
    <col min="41" max="41" width="28.42578125" style="104" customWidth="1"/>
    <col min="42" max="16384" width="11.42578125" style="1"/>
  </cols>
  <sheetData>
    <row r="1" spans="1:41" ht="18" customHeight="1">
      <c r="A1" s="3" t="s">
        <v>0</v>
      </c>
      <c r="B1" s="173" t="s">
        <v>79</v>
      </c>
      <c r="C1" s="174"/>
      <c r="D1" s="174"/>
      <c r="O1" s="23" t="s">
        <v>81</v>
      </c>
      <c r="P1" s="23"/>
      <c r="Q1" s="23"/>
      <c r="R1" s="23"/>
      <c r="S1" s="24"/>
      <c r="T1" s="25"/>
      <c r="U1" s="25"/>
      <c r="V1" s="25"/>
      <c r="W1" s="25"/>
      <c r="X1" s="26"/>
      <c r="Y1" s="25"/>
      <c r="Z1" s="25"/>
      <c r="AA1" s="25"/>
      <c r="AB1" s="25"/>
      <c r="AC1" s="25"/>
      <c r="AD1" s="25"/>
      <c r="AE1" s="26"/>
      <c r="AF1" s="25"/>
      <c r="AG1" s="26"/>
      <c r="AH1" s="25"/>
      <c r="AI1" s="25"/>
      <c r="AJ1" s="26"/>
      <c r="AK1" s="78"/>
      <c r="AL1" s="78"/>
      <c r="AM1" s="78"/>
      <c r="AN1" s="79"/>
      <c r="AO1" s="78"/>
    </row>
    <row r="2" spans="1:41" ht="24.95" customHeight="1">
      <c r="A2" s="4" t="s">
        <v>1</v>
      </c>
      <c r="B2" s="175" t="s">
        <v>2</v>
      </c>
      <c r="C2" s="176"/>
      <c r="D2" s="176"/>
      <c r="O2" s="27" t="s">
        <v>82</v>
      </c>
      <c r="P2" s="27"/>
      <c r="Q2" s="27"/>
      <c r="R2" s="27"/>
      <c r="S2" s="28"/>
      <c r="T2" s="25"/>
      <c r="U2" s="25"/>
      <c r="V2" s="25"/>
      <c r="W2" s="25"/>
      <c r="X2" s="26"/>
      <c r="Y2" s="25" t="s">
        <v>83</v>
      </c>
      <c r="Z2" s="25"/>
      <c r="AA2" s="25"/>
      <c r="AB2" s="25"/>
      <c r="AC2" s="25"/>
      <c r="AD2" s="25"/>
      <c r="AE2" s="26"/>
      <c r="AF2" s="25"/>
      <c r="AG2" s="26"/>
      <c r="AH2" s="25"/>
      <c r="AI2" s="25"/>
      <c r="AJ2" s="26"/>
      <c r="AK2" s="78"/>
      <c r="AL2" s="78"/>
      <c r="AM2" s="78"/>
      <c r="AN2" s="79"/>
      <c r="AO2" s="78"/>
    </row>
    <row r="3" spans="1:41" ht="15.75">
      <c r="B3" s="177" t="s">
        <v>3</v>
      </c>
      <c r="C3" s="174"/>
      <c r="D3" s="174"/>
      <c r="O3" s="29" t="s">
        <v>84</v>
      </c>
      <c r="P3" s="29"/>
      <c r="Q3" s="29"/>
      <c r="R3" s="29"/>
      <c r="S3" s="30"/>
      <c r="T3" s="25"/>
      <c r="U3" s="25"/>
      <c r="V3" s="25"/>
      <c r="W3" s="25"/>
      <c r="X3" s="26"/>
      <c r="Y3" s="25"/>
      <c r="Z3" s="25"/>
      <c r="AA3" s="25"/>
      <c r="AB3" s="25"/>
      <c r="AC3" s="25"/>
      <c r="AD3" s="25"/>
      <c r="AE3" s="26"/>
      <c r="AF3" s="25"/>
      <c r="AG3" s="26"/>
      <c r="AH3" s="25"/>
      <c r="AI3" s="25"/>
      <c r="AJ3" s="26"/>
      <c r="AK3" s="78"/>
      <c r="AL3" s="78"/>
      <c r="AM3" s="78"/>
      <c r="AN3" s="79"/>
      <c r="AO3" s="78"/>
    </row>
    <row r="4" spans="1:41">
      <c r="B4" s="178" t="str">
        <f>+FACTURACIÓN!B4</f>
        <v>Periodo 32 al 32 Semanal del 03/08/2016 al 09/08/2016</v>
      </c>
      <c r="C4" s="174"/>
      <c r="D4" s="174"/>
      <c r="O4" s="80" t="s">
        <v>85</v>
      </c>
      <c r="P4" s="80"/>
      <c r="Q4" s="80"/>
      <c r="R4" s="80"/>
      <c r="S4" s="80"/>
      <c r="AK4" s="80"/>
      <c r="AL4" s="80"/>
      <c r="AM4" s="80"/>
      <c r="AN4" s="80"/>
      <c r="AO4" s="80"/>
    </row>
    <row r="5" spans="1:41" ht="15" customHeight="1">
      <c r="B5" s="6" t="s">
        <v>195</v>
      </c>
      <c r="O5" s="168" t="s">
        <v>86</v>
      </c>
      <c r="P5" s="168" t="s">
        <v>87</v>
      </c>
      <c r="Q5" s="168" t="s">
        <v>88</v>
      </c>
      <c r="R5" s="81"/>
      <c r="S5" s="168" t="s">
        <v>89</v>
      </c>
      <c r="T5" s="32"/>
      <c r="U5" s="162" t="s">
        <v>90</v>
      </c>
      <c r="V5" s="162" t="s">
        <v>91</v>
      </c>
      <c r="W5" s="162" t="s">
        <v>92</v>
      </c>
      <c r="X5" s="162" t="s">
        <v>93</v>
      </c>
      <c r="Y5" s="162" t="s">
        <v>94</v>
      </c>
      <c r="Z5" s="32"/>
      <c r="AA5" s="162" t="s">
        <v>95</v>
      </c>
      <c r="AB5" s="162" t="s">
        <v>96</v>
      </c>
      <c r="AC5" s="162" t="s">
        <v>97</v>
      </c>
      <c r="AD5" s="162" t="s">
        <v>98</v>
      </c>
      <c r="AE5" s="162" t="s">
        <v>99</v>
      </c>
      <c r="AF5" s="162" t="s">
        <v>100</v>
      </c>
      <c r="AG5" s="162" t="s">
        <v>101</v>
      </c>
      <c r="AH5" s="162" t="s">
        <v>102</v>
      </c>
      <c r="AI5" s="162" t="s">
        <v>103</v>
      </c>
      <c r="AJ5" s="162" t="s">
        <v>104</v>
      </c>
      <c r="AK5" s="164" t="s">
        <v>105</v>
      </c>
      <c r="AL5" s="165"/>
      <c r="AM5" s="33"/>
      <c r="AN5" s="166" t="s">
        <v>106</v>
      </c>
      <c r="AO5" s="167" t="s">
        <v>107</v>
      </c>
    </row>
    <row r="6" spans="1:41" ht="11.25" customHeight="1">
      <c r="B6" s="6" t="s">
        <v>4</v>
      </c>
      <c r="O6" s="169"/>
      <c r="P6" s="169"/>
      <c r="Q6" s="169"/>
      <c r="R6" s="83" t="s">
        <v>108</v>
      </c>
      <c r="S6" s="169"/>
      <c r="T6" s="76" t="s">
        <v>111</v>
      </c>
      <c r="U6" s="163"/>
      <c r="V6" s="163"/>
      <c r="W6" s="163"/>
      <c r="X6" s="163"/>
      <c r="Y6" s="163"/>
      <c r="Z6" s="76" t="s">
        <v>112</v>
      </c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45" t="s">
        <v>109</v>
      </c>
      <c r="AL6" s="45" t="s">
        <v>110</v>
      </c>
      <c r="AM6" s="34" t="s">
        <v>113</v>
      </c>
      <c r="AN6" s="166"/>
      <c r="AO6" s="167"/>
    </row>
    <row r="7" spans="1:41">
      <c r="O7" s="111"/>
      <c r="P7" s="111"/>
      <c r="Q7" s="111"/>
      <c r="R7" s="111"/>
      <c r="S7" s="111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9"/>
      <c r="AL7" s="69"/>
      <c r="AM7" s="69"/>
      <c r="AN7" s="112"/>
      <c r="AO7" s="112"/>
    </row>
    <row r="8" spans="1:41" s="5" customFormat="1" ht="24" thickBot="1">
      <c r="A8" s="8" t="s">
        <v>5</v>
      </c>
      <c r="B8" s="9" t="s">
        <v>6</v>
      </c>
      <c r="C8" s="9" t="s">
        <v>7</v>
      </c>
      <c r="D8" s="9" t="s">
        <v>8</v>
      </c>
      <c r="E8" s="10" t="s">
        <v>9</v>
      </c>
      <c r="F8" s="9" t="s">
        <v>10</v>
      </c>
      <c r="G8" s="9" t="s">
        <v>11</v>
      </c>
      <c r="H8" s="9" t="s">
        <v>12</v>
      </c>
      <c r="I8" s="9" t="s">
        <v>80</v>
      </c>
      <c r="J8" s="9" t="s">
        <v>13</v>
      </c>
      <c r="K8" s="9" t="s">
        <v>218</v>
      </c>
      <c r="L8" s="10" t="s">
        <v>14</v>
      </c>
      <c r="M8" s="11" t="s">
        <v>15</v>
      </c>
      <c r="O8" s="111"/>
      <c r="P8" s="111"/>
      <c r="Q8" s="111"/>
      <c r="R8" s="111"/>
      <c r="S8" s="111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9"/>
      <c r="AL8" s="69"/>
      <c r="AM8" s="69"/>
      <c r="AN8" s="112"/>
      <c r="AO8" s="112"/>
    </row>
    <row r="9" spans="1:41" ht="15.75" thickTop="1">
      <c r="A9" s="12" t="s">
        <v>16</v>
      </c>
      <c r="O9" s="111"/>
      <c r="P9" s="111"/>
      <c r="Q9" s="111"/>
      <c r="R9" s="111"/>
      <c r="S9" s="111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  <c r="AL9" s="69"/>
      <c r="AM9" s="69"/>
      <c r="AN9" s="112"/>
      <c r="AO9" s="112"/>
    </row>
    <row r="10" spans="1:41">
      <c r="O10" s="111"/>
      <c r="P10" s="111"/>
      <c r="Q10" s="111"/>
      <c r="R10" s="111"/>
      <c r="S10" s="111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9"/>
      <c r="AL10" s="69"/>
      <c r="AM10" s="69"/>
      <c r="AN10" s="112"/>
      <c r="AO10" s="112"/>
    </row>
    <row r="11" spans="1:41">
      <c r="A11" s="2" t="s">
        <v>17</v>
      </c>
      <c r="B11" s="1" t="s">
        <v>18</v>
      </c>
      <c r="C11" s="13">
        <v>880.08</v>
      </c>
      <c r="D11" s="13">
        <v>146.68</v>
      </c>
      <c r="E11" s="13">
        <f>SUM(C11:D11)</f>
        <v>1026.76</v>
      </c>
      <c r="F11" s="14">
        <v>-18.41</v>
      </c>
      <c r="G11" s="13">
        <v>0</v>
      </c>
      <c r="H11" s="13">
        <v>25.55</v>
      </c>
      <c r="I11" s="13">
        <f>+FACTURACIÓN!AO11</f>
        <v>0</v>
      </c>
      <c r="J11" s="13">
        <v>0.02</v>
      </c>
      <c r="K11" s="13">
        <f>+FACTURACIÓN!AH11</f>
        <v>45.13</v>
      </c>
      <c r="L11" s="13">
        <f>SUM(F11:K11)</f>
        <v>52.290000000000006</v>
      </c>
      <c r="M11" s="13">
        <f>+E11-L11</f>
        <v>974.47</v>
      </c>
      <c r="N11" s="1" t="str">
        <f>IF(B11=P11,"si","no")</f>
        <v>si</v>
      </c>
      <c r="O11" s="84" t="s">
        <v>114</v>
      </c>
      <c r="P11" s="85" t="s">
        <v>115</v>
      </c>
      <c r="Q11" s="86" t="s">
        <v>116</v>
      </c>
      <c r="R11" s="87">
        <v>41575</v>
      </c>
      <c r="S11" s="84" t="s">
        <v>117</v>
      </c>
      <c r="T11" s="19">
        <v>4453.8</v>
      </c>
      <c r="U11" s="54"/>
      <c r="V11" s="54"/>
      <c r="W11" s="55">
        <v>45.13</v>
      </c>
      <c r="X11" s="56">
        <f t="shared" ref="X11:X40" si="0">SUM(T11:V11)-W11</f>
        <v>4408.67</v>
      </c>
      <c r="Y11" s="57"/>
      <c r="Z11" s="61"/>
      <c r="AA11" s="58"/>
      <c r="AB11" s="58"/>
      <c r="AC11" s="53"/>
      <c r="AD11" s="53">
        <v>0</v>
      </c>
      <c r="AE11" s="56">
        <f t="shared" ref="AE11:AE40" si="1">+X11-SUM(Y11:AD11)</f>
        <v>4408.67</v>
      </c>
      <c r="AF11" s="59">
        <f t="shared" ref="AF11:AF23" si="2">IF(X11&gt;2250,X11*0.1,0)</f>
        <v>440.86700000000002</v>
      </c>
      <c r="AG11" s="56">
        <f t="shared" ref="AG11:AG40" si="3">+AE11-AF11</f>
        <v>3967.8029999999999</v>
      </c>
      <c r="AH11" s="60">
        <f t="shared" ref="AH11:AH40" si="4">IF(X11&lt;2250,X11*0.1,0)</f>
        <v>0</v>
      </c>
      <c r="AI11" s="59" t="e">
        <f>#REF!*0.02</f>
        <v>#REF!</v>
      </c>
      <c r="AJ11" s="56" t="e">
        <f t="shared" ref="AJ11:AJ23" si="5">+X11+AH11+AI11</f>
        <v>#REF!</v>
      </c>
      <c r="AK11" s="88"/>
      <c r="AL11" s="89"/>
      <c r="AM11" s="90">
        <f>+AK11+AL11-AG11</f>
        <v>-3967.8029999999999</v>
      </c>
      <c r="AN11" s="91" t="s">
        <v>118</v>
      </c>
      <c r="AO11" s="85" t="s">
        <v>119</v>
      </c>
    </row>
    <row r="12" spans="1:41">
      <c r="A12" s="2" t="s">
        <v>19</v>
      </c>
      <c r="B12" s="1" t="s">
        <v>20</v>
      </c>
      <c r="C12" s="13">
        <v>880.08</v>
      </c>
      <c r="D12" s="13">
        <v>146.68</v>
      </c>
      <c r="E12" s="13">
        <f t="shared" ref="E12:E40" si="6">SUM(C12:D12)</f>
        <v>1026.76</v>
      </c>
      <c r="F12" s="14">
        <v>-18.41</v>
      </c>
      <c r="G12" s="13">
        <v>0</v>
      </c>
      <c r="H12" s="13">
        <v>25.48</v>
      </c>
      <c r="I12" s="13">
        <f>+FACTURACIÓN!AO12</f>
        <v>0</v>
      </c>
      <c r="J12" s="14">
        <v>-0.11</v>
      </c>
      <c r="K12" s="13">
        <f>+FACTURACIÓN!AH12</f>
        <v>45.13</v>
      </c>
      <c r="L12" s="13">
        <f t="shared" ref="L12:L40" si="7">SUM(F12:K12)</f>
        <v>52.09</v>
      </c>
      <c r="M12" s="13">
        <f t="shared" ref="M12:M40" si="8">+E12-L12</f>
        <v>974.67</v>
      </c>
      <c r="N12" s="1" t="str">
        <f t="shared" ref="N12:N40" si="9">IF(B12=P12,"si","no")</f>
        <v>si</v>
      </c>
      <c r="O12" s="84" t="s">
        <v>114</v>
      </c>
      <c r="P12" s="85" t="s">
        <v>120</v>
      </c>
      <c r="Q12" s="86" t="s">
        <v>121</v>
      </c>
      <c r="R12" s="87">
        <v>42310</v>
      </c>
      <c r="S12" s="84" t="s">
        <v>117</v>
      </c>
      <c r="T12" s="63"/>
      <c r="U12" s="53"/>
      <c r="V12" s="53"/>
      <c r="W12" s="55">
        <v>45.13</v>
      </c>
      <c r="X12" s="56">
        <f t="shared" si="0"/>
        <v>-45.13</v>
      </c>
      <c r="Y12" s="57"/>
      <c r="Z12" s="61"/>
      <c r="AA12" s="58"/>
      <c r="AB12" s="58"/>
      <c r="AC12" s="53"/>
      <c r="AD12" s="53">
        <v>0</v>
      </c>
      <c r="AE12" s="56">
        <f t="shared" si="1"/>
        <v>-45.13</v>
      </c>
      <c r="AF12" s="59">
        <f t="shared" si="2"/>
        <v>0</v>
      </c>
      <c r="AG12" s="56">
        <f t="shared" si="3"/>
        <v>-45.13</v>
      </c>
      <c r="AH12" s="60">
        <f t="shared" si="4"/>
        <v>-4.5130000000000008</v>
      </c>
      <c r="AI12" s="59" t="e">
        <f>#REF!*0.02</f>
        <v>#REF!</v>
      </c>
      <c r="AJ12" s="56" t="e">
        <f t="shared" si="5"/>
        <v>#REF!</v>
      </c>
      <c r="AK12" s="88"/>
      <c r="AL12" s="89"/>
      <c r="AM12" s="90">
        <f>+AK12+AL12-AG12</f>
        <v>45.13</v>
      </c>
      <c r="AN12" s="85"/>
      <c r="AO12" s="85" t="s">
        <v>122</v>
      </c>
    </row>
    <row r="13" spans="1:41">
      <c r="A13" s="2" t="s">
        <v>21</v>
      </c>
      <c r="B13" s="1" t="s">
        <v>22</v>
      </c>
      <c r="C13" s="13">
        <v>880.08</v>
      </c>
      <c r="D13" s="13">
        <v>146.68</v>
      </c>
      <c r="E13" s="13">
        <f t="shared" si="6"/>
        <v>1026.76</v>
      </c>
      <c r="F13" s="14">
        <v>-18.41</v>
      </c>
      <c r="G13" s="13">
        <v>0</v>
      </c>
      <c r="H13" s="13">
        <v>25.53</v>
      </c>
      <c r="I13" s="13">
        <f>+FACTURACIÓN!AO13</f>
        <v>684.17</v>
      </c>
      <c r="J13" s="13">
        <v>0.04</v>
      </c>
      <c r="K13" s="13">
        <f>+FACTURACIÓN!AH13</f>
        <v>45.13</v>
      </c>
      <c r="L13" s="13">
        <f t="shared" si="7"/>
        <v>736.45999999999992</v>
      </c>
      <c r="M13" s="13">
        <f t="shared" si="8"/>
        <v>290.30000000000007</v>
      </c>
      <c r="N13" s="1" t="str">
        <f t="shared" si="9"/>
        <v>si</v>
      </c>
      <c r="O13" s="84" t="s">
        <v>114</v>
      </c>
      <c r="P13" s="85" t="s">
        <v>123</v>
      </c>
      <c r="Q13" s="86" t="s">
        <v>124</v>
      </c>
      <c r="R13" s="87">
        <v>42215</v>
      </c>
      <c r="S13" s="84" t="s">
        <v>117</v>
      </c>
      <c r="T13" s="19">
        <v>6586.25</v>
      </c>
      <c r="U13" s="53"/>
      <c r="V13" s="53"/>
      <c r="W13" s="55">
        <v>45.13</v>
      </c>
      <c r="X13" s="56">
        <f t="shared" si="0"/>
        <v>6541.12</v>
      </c>
      <c r="Y13" s="57"/>
      <c r="Z13" s="61"/>
      <c r="AA13" s="58"/>
      <c r="AB13" s="58"/>
      <c r="AC13" s="53"/>
      <c r="AD13" s="53">
        <v>684.17</v>
      </c>
      <c r="AE13" s="56">
        <f t="shared" si="1"/>
        <v>5856.95</v>
      </c>
      <c r="AF13" s="59">
        <f t="shared" si="2"/>
        <v>654.11200000000008</v>
      </c>
      <c r="AG13" s="56">
        <f t="shared" si="3"/>
        <v>5202.8379999999997</v>
      </c>
      <c r="AH13" s="60">
        <f t="shared" si="4"/>
        <v>0</v>
      </c>
      <c r="AI13" s="59" t="e">
        <f>#REF!*0.02</f>
        <v>#REF!</v>
      </c>
      <c r="AJ13" s="56" t="e">
        <f t="shared" si="5"/>
        <v>#REF!</v>
      </c>
      <c r="AK13" s="88"/>
      <c r="AL13" s="89"/>
      <c r="AM13" s="90">
        <f>+AK13+AL13-AG13</f>
        <v>-5202.8379999999997</v>
      </c>
      <c r="AN13" s="85"/>
      <c r="AO13" s="85" t="s">
        <v>125</v>
      </c>
    </row>
    <row r="14" spans="1:41">
      <c r="A14" s="2" t="s">
        <v>23</v>
      </c>
      <c r="B14" s="1" t="s">
        <v>24</v>
      </c>
      <c r="C14" s="13">
        <v>1500</v>
      </c>
      <c r="D14" s="13">
        <v>250</v>
      </c>
      <c r="E14" s="13">
        <f t="shared" si="6"/>
        <v>1750</v>
      </c>
      <c r="F14" s="13">
        <v>0</v>
      </c>
      <c r="G14" s="13">
        <v>144.21</v>
      </c>
      <c r="H14" s="13">
        <v>44.9</v>
      </c>
      <c r="I14" s="13">
        <f>+FACTURACIÓN!AO14</f>
        <v>0</v>
      </c>
      <c r="J14" s="14">
        <v>-0.11</v>
      </c>
      <c r="K14" s="13">
        <f>+FACTURACIÓN!AH14</f>
        <v>45.13</v>
      </c>
      <c r="L14" s="13">
        <f t="shared" si="7"/>
        <v>234.13</v>
      </c>
      <c r="M14" s="13">
        <f t="shared" si="8"/>
        <v>1515.87</v>
      </c>
      <c r="N14" s="1" t="str">
        <f t="shared" si="9"/>
        <v>si</v>
      </c>
      <c r="O14" s="84" t="s">
        <v>126</v>
      </c>
      <c r="P14" s="85" t="s">
        <v>211</v>
      </c>
      <c r="Q14" s="86" t="s">
        <v>127</v>
      </c>
      <c r="R14" s="87">
        <v>40147</v>
      </c>
      <c r="S14" s="84" t="s">
        <v>128</v>
      </c>
      <c r="T14" s="63"/>
      <c r="U14" s="54"/>
      <c r="V14" s="54"/>
      <c r="W14" s="55">
        <v>45.13</v>
      </c>
      <c r="X14" s="56">
        <f t="shared" si="0"/>
        <v>-45.13</v>
      </c>
      <c r="Y14" s="57"/>
      <c r="Z14" s="61"/>
      <c r="AA14" s="58"/>
      <c r="AB14" s="58"/>
      <c r="AC14" s="53"/>
      <c r="AD14" s="53">
        <v>0</v>
      </c>
      <c r="AE14" s="56">
        <f t="shared" si="1"/>
        <v>-45.13</v>
      </c>
      <c r="AF14" s="59">
        <f t="shared" si="2"/>
        <v>0</v>
      </c>
      <c r="AG14" s="56">
        <f t="shared" si="3"/>
        <v>-45.13</v>
      </c>
      <c r="AH14" s="60">
        <f t="shared" si="4"/>
        <v>-4.5130000000000008</v>
      </c>
      <c r="AI14" s="59" t="e">
        <f>#REF!*0.02</f>
        <v>#REF!</v>
      </c>
      <c r="AJ14" s="56" t="e">
        <f t="shared" si="5"/>
        <v>#REF!</v>
      </c>
      <c r="AK14" s="88"/>
      <c r="AL14" s="89"/>
      <c r="AM14" s="90">
        <f>+AK14+AL14-AG14</f>
        <v>45.13</v>
      </c>
      <c r="AN14" s="85"/>
      <c r="AO14" s="85" t="s">
        <v>129</v>
      </c>
    </row>
    <row r="15" spans="1:41">
      <c r="A15" s="2" t="s">
        <v>25</v>
      </c>
      <c r="B15" s="1" t="s">
        <v>26</v>
      </c>
      <c r="C15" s="13">
        <v>880.08</v>
      </c>
      <c r="D15" s="13">
        <v>146.68</v>
      </c>
      <c r="E15" s="13">
        <f t="shared" si="6"/>
        <v>1026.76</v>
      </c>
      <c r="F15" s="14">
        <v>-18.41</v>
      </c>
      <c r="G15" s="13">
        <v>0</v>
      </c>
      <c r="H15" s="13">
        <v>25.48</v>
      </c>
      <c r="I15" s="13">
        <f>+FACTURACIÓN!AO15</f>
        <v>0</v>
      </c>
      <c r="J15" s="13">
        <v>0.09</v>
      </c>
      <c r="K15" s="13">
        <f>+FACTURACIÓN!AH15</f>
        <v>45.13</v>
      </c>
      <c r="L15" s="13">
        <f t="shared" si="7"/>
        <v>52.290000000000006</v>
      </c>
      <c r="M15" s="13">
        <f t="shared" si="8"/>
        <v>974.47</v>
      </c>
      <c r="N15" s="1" t="str">
        <f t="shared" si="9"/>
        <v>si</v>
      </c>
      <c r="O15" s="84" t="s">
        <v>130</v>
      </c>
      <c r="P15" s="85" t="s">
        <v>131</v>
      </c>
      <c r="Q15" s="86"/>
      <c r="R15" s="87">
        <v>42548</v>
      </c>
      <c r="S15" s="84" t="s">
        <v>117</v>
      </c>
      <c r="T15" s="63"/>
      <c r="U15" s="54"/>
      <c r="V15" s="54"/>
      <c r="W15" s="55">
        <v>45.13</v>
      </c>
      <c r="X15" s="56">
        <f t="shared" si="0"/>
        <v>-45.13</v>
      </c>
      <c r="Y15" s="57"/>
      <c r="Z15" s="61"/>
      <c r="AA15" s="58"/>
      <c r="AB15" s="58"/>
      <c r="AC15" s="53"/>
      <c r="AD15" s="53">
        <v>0</v>
      </c>
      <c r="AE15" s="56">
        <f t="shared" si="1"/>
        <v>-45.13</v>
      </c>
      <c r="AF15" s="59">
        <f t="shared" si="2"/>
        <v>0</v>
      </c>
      <c r="AG15" s="56">
        <f t="shared" si="3"/>
        <v>-45.13</v>
      </c>
      <c r="AH15" s="60">
        <f t="shared" si="4"/>
        <v>-4.5130000000000008</v>
      </c>
      <c r="AI15" s="59" t="e">
        <f>#REF!*0.02</f>
        <v>#REF!</v>
      </c>
      <c r="AJ15" s="56" t="e">
        <f t="shared" si="5"/>
        <v>#REF!</v>
      </c>
      <c r="AK15" s="93"/>
      <c r="AL15" s="94"/>
      <c r="AM15" s="95"/>
      <c r="AN15" s="85"/>
      <c r="AO15" s="85">
        <v>1167172540</v>
      </c>
    </row>
    <row r="16" spans="1:41">
      <c r="A16" s="2" t="s">
        <v>27</v>
      </c>
      <c r="B16" s="1" t="s">
        <v>28</v>
      </c>
      <c r="C16" s="13">
        <v>880.08</v>
      </c>
      <c r="D16" s="13">
        <v>146.68</v>
      </c>
      <c r="E16" s="13">
        <f t="shared" si="6"/>
        <v>1026.76</v>
      </c>
      <c r="F16" s="14">
        <v>-18.41</v>
      </c>
      <c r="G16" s="13">
        <v>0</v>
      </c>
      <c r="H16" s="13">
        <v>25.55</v>
      </c>
      <c r="I16" s="13">
        <f>+FACTURACIÓN!AO16</f>
        <v>0</v>
      </c>
      <c r="J16" s="13">
        <v>0.02</v>
      </c>
      <c r="K16" s="13">
        <f>+FACTURACIÓN!AH16</f>
        <v>45.13</v>
      </c>
      <c r="L16" s="13">
        <f t="shared" si="7"/>
        <v>52.290000000000006</v>
      </c>
      <c r="M16" s="13">
        <f t="shared" si="8"/>
        <v>974.47</v>
      </c>
      <c r="N16" s="1" t="str">
        <f t="shared" si="9"/>
        <v>si</v>
      </c>
      <c r="O16" s="84" t="s">
        <v>130</v>
      </c>
      <c r="P16" s="85" t="s">
        <v>132</v>
      </c>
      <c r="Q16" s="86" t="s">
        <v>133</v>
      </c>
      <c r="R16" s="87">
        <v>41842</v>
      </c>
      <c r="S16" s="84" t="s">
        <v>117</v>
      </c>
      <c r="T16" s="97">
        <v>1374.9</v>
      </c>
      <c r="U16" s="53"/>
      <c r="V16" s="53"/>
      <c r="W16" s="55">
        <v>45.13</v>
      </c>
      <c r="X16" s="56">
        <f t="shared" si="0"/>
        <v>1329.77</v>
      </c>
      <c r="Y16" s="57"/>
      <c r="Z16" s="61"/>
      <c r="AA16" s="58"/>
      <c r="AB16" s="58"/>
      <c r="AC16" s="53"/>
      <c r="AD16" s="53">
        <v>0</v>
      </c>
      <c r="AE16" s="56">
        <f t="shared" si="1"/>
        <v>1329.77</v>
      </c>
      <c r="AF16" s="59">
        <f t="shared" si="2"/>
        <v>0</v>
      </c>
      <c r="AG16" s="56">
        <f t="shared" si="3"/>
        <v>1329.77</v>
      </c>
      <c r="AH16" s="60">
        <f t="shared" si="4"/>
        <v>132.977</v>
      </c>
      <c r="AI16" s="59" t="e">
        <f>#REF!*0.02</f>
        <v>#REF!</v>
      </c>
      <c r="AJ16" s="56" t="e">
        <f t="shared" si="5"/>
        <v>#REF!</v>
      </c>
      <c r="AK16" s="88"/>
      <c r="AL16" s="88"/>
      <c r="AM16" s="90">
        <f t="shared" ref="AM16:AM23" si="10">+AK16+AL16-AG16</f>
        <v>-1329.77</v>
      </c>
      <c r="AN16" s="85"/>
      <c r="AO16" s="85" t="s">
        <v>134</v>
      </c>
    </row>
    <row r="17" spans="1:41">
      <c r="A17" s="2" t="s">
        <v>29</v>
      </c>
      <c r="B17" s="1" t="s">
        <v>30</v>
      </c>
      <c r="C17" s="13">
        <v>880.08</v>
      </c>
      <c r="D17" s="13">
        <v>146.68</v>
      </c>
      <c r="E17" s="13">
        <f t="shared" si="6"/>
        <v>1026.76</v>
      </c>
      <c r="F17" s="14">
        <v>-18.41</v>
      </c>
      <c r="G17" s="13">
        <v>0</v>
      </c>
      <c r="H17" s="13">
        <v>25.53</v>
      </c>
      <c r="I17" s="13">
        <f>+FACTURACIÓN!AO17</f>
        <v>0</v>
      </c>
      <c r="J17" s="14">
        <v>-0.16</v>
      </c>
      <c r="K17" s="13">
        <f>+FACTURACIÓN!AH17</f>
        <v>45.13</v>
      </c>
      <c r="L17" s="13">
        <f t="shared" si="7"/>
        <v>52.09</v>
      </c>
      <c r="M17" s="13">
        <f t="shared" si="8"/>
        <v>974.67</v>
      </c>
      <c r="N17" s="1" t="str">
        <f t="shared" si="9"/>
        <v>si</v>
      </c>
      <c r="O17" s="84" t="s">
        <v>130</v>
      </c>
      <c r="P17" s="85" t="s">
        <v>135</v>
      </c>
      <c r="Q17" s="98"/>
      <c r="R17" s="87">
        <v>42167</v>
      </c>
      <c r="S17" s="85" t="s">
        <v>117</v>
      </c>
      <c r="T17" s="64"/>
      <c r="U17" s="53"/>
      <c r="V17" s="53"/>
      <c r="W17" s="55">
        <v>45.13</v>
      </c>
      <c r="X17" s="56">
        <f t="shared" si="0"/>
        <v>-45.13</v>
      </c>
      <c r="Y17" s="57"/>
      <c r="Z17" s="61"/>
      <c r="AA17" s="58"/>
      <c r="AB17" s="58"/>
      <c r="AC17" s="53"/>
      <c r="AD17" s="53">
        <v>0</v>
      </c>
      <c r="AE17" s="56">
        <f t="shared" si="1"/>
        <v>-45.13</v>
      </c>
      <c r="AF17" s="59">
        <f t="shared" si="2"/>
        <v>0</v>
      </c>
      <c r="AG17" s="56">
        <f t="shared" si="3"/>
        <v>-45.13</v>
      </c>
      <c r="AH17" s="60">
        <f t="shared" si="4"/>
        <v>-4.5130000000000008</v>
      </c>
      <c r="AI17" s="59" t="e">
        <f>#REF!*0.02</f>
        <v>#REF!</v>
      </c>
      <c r="AJ17" s="56" t="e">
        <f t="shared" si="5"/>
        <v>#REF!</v>
      </c>
      <c r="AK17" s="88"/>
      <c r="AL17" s="89"/>
      <c r="AM17" s="90">
        <f t="shared" si="10"/>
        <v>45.13</v>
      </c>
      <c r="AN17" s="85"/>
      <c r="AO17" s="99">
        <v>1449517286</v>
      </c>
    </row>
    <row r="18" spans="1:41">
      <c r="A18" s="2" t="s">
        <v>31</v>
      </c>
      <c r="B18" s="1" t="s">
        <v>32</v>
      </c>
      <c r="C18" s="13">
        <v>4000.08</v>
      </c>
      <c r="D18" s="13">
        <v>666.68</v>
      </c>
      <c r="E18" s="13">
        <f t="shared" si="6"/>
        <v>4666.76</v>
      </c>
      <c r="F18" s="13">
        <v>0</v>
      </c>
      <c r="G18" s="13">
        <v>741.43</v>
      </c>
      <c r="H18" s="13">
        <v>129.94</v>
      </c>
      <c r="I18" s="13">
        <f>+FACTURACIÓN!AO18</f>
        <v>0</v>
      </c>
      <c r="J18" s="14">
        <v>-0.01</v>
      </c>
      <c r="K18" s="13">
        <f>+FACTURACIÓN!AH18</f>
        <v>45.13</v>
      </c>
      <c r="L18" s="13">
        <f t="shared" si="7"/>
        <v>916.4899999999999</v>
      </c>
      <c r="M18" s="13">
        <f t="shared" si="8"/>
        <v>3750.2700000000004</v>
      </c>
      <c r="N18" s="1" t="str">
        <f t="shared" si="9"/>
        <v>si</v>
      </c>
      <c r="O18" s="84" t="s">
        <v>114</v>
      </c>
      <c r="P18" s="85" t="s">
        <v>136</v>
      </c>
      <c r="Q18" s="98">
        <v>5</v>
      </c>
      <c r="R18" s="87">
        <v>40310</v>
      </c>
      <c r="S18" s="85" t="s">
        <v>137</v>
      </c>
      <c r="T18" s="136">
        <v>3589.18</v>
      </c>
      <c r="U18" s="62"/>
      <c r="V18" s="54"/>
      <c r="W18" s="55">
        <v>45.13</v>
      </c>
      <c r="X18" s="56">
        <f t="shared" si="0"/>
        <v>3544.0499999999997</v>
      </c>
      <c r="Y18" s="57"/>
      <c r="Z18" s="61"/>
      <c r="AA18" s="58"/>
      <c r="AB18" s="58"/>
      <c r="AC18" s="53"/>
      <c r="AD18" s="53">
        <v>0</v>
      </c>
      <c r="AE18" s="56">
        <f t="shared" si="1"/>
        <v>3544.0499999999997</v>
      </c>
      <c r="AF18" s="59">
        <f t="shared" si="2"/>
        <v>354.40499999999997</v>
      </c>
      <c r="AG18" s="56">
        <f t="shared" si="3"/>
        <v>3189.6449999999995</v>
      </c>
      <c r="AH18" s="60">
        <f t="shared" si="4"/>
        <v>0</v>
      </c>
      <c r="AI18" s="59" t="e">
        <f>#REF!*0.02</f>
        <v>#REF!</v>
      </c>
      <c r="AJ18" s="56" t="e">
        <f t="shared" si="5"/>
        <v>#REF!</v>
      </c>
      <c r="AK18" s="88"/>
      <c r="AL18" s="89"/>
      <c r="AM18" s="90">
        <f t="shared" si="10"/>
        <v>-3189.6449999999995</v>
      </c>
      <c r="AN18" s="85"/>
      <c r="AO18" s="85" t="s">
        <v>138</v>
      </c>
    </row>
    <row r="19" spans="1:41">
      <c r="A19" s="2" t="s">
        <v>33</v>
      </c>
      <c r="B19" s="1" t="s">
        <v>34</v>
      </c>
      <c r="C19" s="13">
        <v>880.08</v>
      </c>
      <c r="D19" s="13">
        <v>146.68</v>
      </c>
      <c r="E19" s="13">
        <f t="shared" si="6"/>
        <v>1026.76</v>
      </c>
      <c r="F19" s="14">
        <v>-18.41</v>
      </c>
      <c r="G19" s="13">
        <v>0</v>
      </c>
      <c r="H19" s="13">
        <v>25.58</v>
      </c>
      <c r="I19" s="13">
        <f>+FACTURACIÓN!AO19</f>
        <v>0</v>
      </c>
      <c r="J19" s="14">
        <v>-0.01</v>
      </c>
      <c r="K19" s="13">
        <f>+FACTURACIÓN!AH19</f>
        <v>45.13</v>
      </c>
      <c r="L19" s="13">
        <f t="shared" si="7"/>
        <v>52.29</v>
      </c>
      <c r="M19" s="13">
        <f t="shared" si="8"/>
        <v>974.47</v>
      </c>
      <c r="N19" s="1" t="str">
        <f t="shared" si="9"/>
        <v>si</v>
      </c>
      <c r="O19" s="84" t="s">
        <v>114</v>
      </c>
      <c r="P19" s="85" t="s">
        <v>139</v>
      </c>
      <c r="Q19" s="86" t="s">
        <v>140</v>
      </c>
      <c r="R19" s="100">
        <v>41311</v>
      </c>
      <c r="S19" s="84" t="s">
        <v>117</v>
      </c>
      <c r="T19" s="63">
        <f>4000+198.38</f>
        <v>4198.38</v>
      </c>
      <c r="U19" s="53"/>
      <c r="V19" s="53"/>
      <c r="W19" s="55">
        <v>45.13</v>
      </c>
      <c r="X19" s="56">
        <f t="shared" si="0"/>
        <v>4153.25</v>
      </c>
      <c r="Y19" s="57"/>
      <c r="Z19" s="61"/>
      <c r="AA19" s="58"/>
      <c r="AB19" s="58"/>
      <c r="AC19" s="53"/>
      <c r="AD19" s="53">
        <v>0</v>
      </c>
      <c r="AE19" s="56">
        <f t="shared" si="1"/>
        <v>4153.25</v>
      </c>
      <c r="AF19" s="59">
        <f t="shared" si="2"/>
        <v>415.32500000000005</v>
      </c>
      <c r="AG19" s="56">
        <f t="shared" si="3"/>
        <v>3737.9250000000002</v>
      </c>
      <c r="AH19" s="60">
        <f t="shared" si="4"/>
        <v>0</v>
      </c>
      <c r="AI19" s="59" t="e">
        <f>#REF!*0.02</f>
        <v>#REF!</v>
      </c>
      <c r="AJ19" s="56" t="e">
        <f t="shared" si="5"/>
        <v>#REF!</v>
      </c>
      <c r="AK19" s="88"/>
      <c r="AL19" s="89"/>
      <c r="AM19" s="90">
        <f t="shared" si="10"/>
        <v>-3737.9250000000002</v>
      </c>
      <c r="AN19" s="85"/>
      <c r="AO19" s="85" t="s">
        <v>141</v>
      </c>
    </row>
    <row r="20" spans="1:41">
      <c r="A20" s="2" t="s">
        <v>35</v>
      </c>
      <c r="B20" s="1" t="s">
        <v>36</v>
      </c>
      <c r="C20" s="13">
        <v>1000.08</v>
      </c>
      <c r="D20" s="13">
        <v>166.68</v>
      </c>
      <c r="E20" s="13">
        <f t="shared" si="6"/>
        <v>1166.76</v>
      </c>
      <c r="F20" s="13">
        <v>0</v>
      </c>
      <c r="G20" s="13">
        <v>3.59</v>
      </c>
      <c r="H20" s="13">
        <v>29.11</v>
      </c>
      <c r="I20" s="13">
        <f>+FACTURACIÓN!AO20</f>
        <v>492.9</v>
      </c>
      <c r="J20" s="13">
        <v>0.06</v>
      </c>
      <c r="K20" s="13">
        <f>+FACTURACIÓN!AH20</f>
        <v>45.13</v>
      </c>
      <c r="L20" s="13">
        <f t="shared" si="7"/>
        <v>570.79</v>
      </c>
      <c r="M20" s="13">
        <f t="shared" si="8"/>
        <v>595.97</v>
      </c>
      <c r="N20" s="1" t="str">
        <f t="shared" si="9"/>
        <v>si</v>
      </c>
      <c r="O20" s="84" t="s">
        <v>142</v>
      </c>
      <c r="P20" s="85" t="s">
        <v>143</v>
      </c>
      <c r="Q20" s="86" t="s">
        <v>144</v>
      </c>
      <c r="R20" s="87">
        <v>40610</v>
      </c>
      <c r="S20" s="84" t="s">
        <v>145</v>
      </c>
      <c r="T20" s="71">
        <v>470.47</v>
      </c>
      <c r="U20" s="53"/>
      <c r="V20" s="53"/>
      <c r="W20" s="55">
        <v>45.13</v>
      </c>
      <c r="X20" s="56">
        <f t="shared" si="0"/>
        <v>425.34000000000003</v>
      </c>
      <c r="Y20" s="57"/>
      <c r="Z20" s="61"/>
      <c r="AA20" s="58"/>
      <c r="AB20" s="58"/>
      <c r="AC20" s="53"/>
      <c r="AD20" s="53">
        <v>492.9</v>
      </c>
      <c r="AE20" s="56">
        <f t="shared" si="1"/>
        <v>-67.559999999999945</v>
      </c>
      <c r="AF20" s="59">
        <f t="shared" si="2"/>
        <v>0</v>
      </c>
      <c r="AG20" s="56">
        <f t="shared" si="3"/>
        <v>-67.559999999999945</v>
      </c>
      <c r="AH20" s="60">
        <f t="shared" si="4"/>
        <v>42.534000000000006</v>
      </c>
      <c r="AI20" s="59" t="e">
        <f>#REF!*0.02</f>
        <v>#REF!</v>
      </c>
      <c r="AJ20" s="56" t="e">
        <f t="shared" si="5"/>
        <v>#REF!</v>
      </c>
      <c r="AK20" s="88"/>
      <c r="AL20" s="89"/>
      <c r="AM20" s="90">
        <f t="shared" si="10"/>
        <v>67.559999999999945</v>
      </c>
      <c r="AN20" s="85"/>
      <c r="AO20" s="85" t="s">
        <v>146</v>
      </c>
    </row>
    <row r="21" spans="1:41">
      <c r="A21" s="2" t="s">
        <v>37</v>
      </c>
      <c r="B21" s="1" t="s">
        <v>38</v>
      </c>
      <c r="C21" s="13">
        <v>880.08</v>
      </c>
      <c r="D21" s="13">
        <v>146.68</v>
      </c>
      <c r="E21" s="13">
        <f t="shared" si="6"/>
        <v>1026.76</v>
      </c>
      <c r="F21" s="14">
        <v>-18.41</v>
      </c>
      <c r="G21" s="13">
        <v>0</v>
      </c>
      <c r="H21" s="13">
        <v>25.55</v>
      </c>
      <c r="I21" s="13">
        <f>+FACTURACIÓN!AO21</f>
        <v>0</v>
      </c>
      <c r="J21" s="13">
        <v>0.02</v>
      </c>
      <c r="K21" s="13">
        <f>+FACTURACIÓN!AH21</f>
        <v>45.13</v>
      </c>
      <c r="L21" s="13">
        <f t="shared" si="7"/>
        <v>52.290000000000006</v>
      </c>
      <c r="M21" s="13">
        <f t="shared" si="8"/>
        <v>974.47</v>
      </c>
      <c r="N21" s="1" t="str">
        <f t="shared" si="9"/>
        <v>si</v>
      </c>
      <c r="O21" s="84" t="s">
        <v>114</v>
      </c>
      <c r="P21" s="85" t="s">
        <v>147</v>
      </c>
      <c r="Q21" s="86" t="s">
        <v>148</v>
      </c>
      <c r="R21" s="87">
        <v>41842</v>
      </c>
      <c r="S21" s="84" t="s">
        <v>117</v>
      </c>
      <c r="T21" s="67">
        <v>835.14</v>
      </c>
      <c r="U21" s="54"/>
      <c r="V21" s="54"/>
      <c r="W21" s="55">
        <v>45.13</v>
      </c>
      <c r="X21" s="56">
        <f t="shared" si="0"/>
        <v>790.01</v>
      </c>
      <c r="Y21" s="57"/>
      <c r="Z21" s="61"/>
      <c r="AA21" s="58"/>
      <c r="AB21" s="58"/>
      <c r="AC21" s="53"/>
      <c r="AD21" s="53">
        <v>0</v>
      </c>
      <c r="AE21" s="56">
        <f t="shared" si="1"/>
        <v>790.01</v>
      </c>
      <c r="AF21" s="59">
        <f t="shared" si="2"/>
        <v>0</v>
      </c>
      <c r="AG21" s="56">
        <f t="shared" si="3"/>
        <v>790.01</v>
      </c>
      <c r="AH21" s="60">
        <f t="shared" si="4"/>
        <v>79.001000000000005</v>
      </c>
      <c r="AI21" s="59" t="e">
        <f>#REF!*0.02</f>
        <v>#REF!</v>
      </c>
      <c r="AJ21" s="56" t="e">
        <f t="shared" si="5"/>
        <v>#REF!</v>
      </c>
      <c r="AK21" s="88"/>
      <c r="AL21" s="89"/>
      <c r="AM21" s="90">
        <f t="shared" si="10"/>
        <v>-790.01</v>
      </c>
      <c r="AN21" s="85"/>
      <c r="AO21" s="85" t="s">
        <v>149</v>
      </c>
    </row>
    <row r="22" spans="1:41">
      <c r="A22" s="2" t="s">
        <v>39</v>
      </c>
      <c r="B22" s="1" t="s">
        <v>40</v>
      </c>
      <c r="C22" s="13">
        <v>880.08</v>
      </c>
      <c r="D22" s="13">
        <v>146.68</v>
      </c>
      <c r="E22" s="13">
        <f t="shared" si="6"/>
        <v>1026.76</v>
      </c>
      <c r="F22" s="14">
        <v>-18.41</v>
      </c>
      <c r="G22" s="13">
        <v>0</v>
      </c>
      <c r="H22" s="13">
        <v>25.55</v>
      </c>
      <c r="I22" s="13">
        <f>+FACTURACIÓN!AO22</f>
        <v>0</v>
      </c>
      <c r="J22" s="14">
        <v>-0.18</v>
      </c>
      <c r="K22" s="13">
        <f>+FACTURACIÓN!AH22</f>
        <v>45.13</v>
      </c>
      <c r="L22" s="13">
        <f t="shared" si="7"/>
        <v>52.09</v>
      </c>
      <c r="M22" s="13">
        <f t="shared" si="8"/>
        <v>974.67</v>
      </c>
      <c r="N22" s="1" t="str">
        <f t="shared" si="9"/>
        <v>si</v>
      </c>
      <c r="O22" s="84" t="s">
        <v>114</v>
      </c>
      <c r="P22" s="85" t="s">
        <v>193</v>
      </c>
      <c r="Q22" s="86" t="s">
        <v>150</v>
      </c>
      <c r="R22" s="87">
        <v>41768</v>
      </c>
      <c r="S22" s="84" t="s">
        <v>117</v>
      </c>
      <c r="T22" s="135">
        <v>891.38</v>
      </c>
      <c r="U22" s="54"/>
      <c r="V22" s="54"/>
      <c r="W22" s="55">
        <v>45.13</v>
      </c>
      <c r="X22" s="56">
        <f t="shared" si="0"/>
        <v>846.25</v>
      </c>
      <c r="Y22" s="57"/>
      <c r="Z22" s="61"/>
      <c r="AA22" s="58"/>
      <c r="AB22" s="58"/>
      <c r="AC22" s="53"/>
      <c r="AD22" s="53">
        <v>0</v>
      </c>
      <c r="AE22" s="56">
        <f t="shared" si="1"/>
        <v>846.25</v>
      </c>
      <c r="AF22" s="59">
        <f t="shared" si="2"/>
        <v>0</v>
      </c>
      <c r="AG22" s="56">
        <f t="shared" si="3"/>
        <v>846.25</v>
      </c>
      <c r="AH22" s="60">
        <f t="shared" si="4"/>
        <v>84.625</v>
      </c>
      <c r="AI22" s="59" t="e">
        <f>#REF!*0.02</f>
        <v>#REF!</v>
      </c>
      <c r="AJ22" s="56" t="e">
        <f t="shared" si="5"/>
        <v>#REF!</v>
      </c>
      <c r="AK22" s="88"/>
      <c r="AL22" s="89"/>
      <c r="AM22" s="90">
        <f t="shared" si="10"/>
        <v>-846.25</v>
      </c>
      <c r="AN22" s="85"/>
      <c r="AO22" s="85" t="s">
        <v>151</v>
      </c>
    </row>
    <row r="23" spans="1:41">
      <c r="A23" s="2" t="s">
        <v>41</v>
      </c>
      <c r="B23" s="1" t="s">
        <v>42</v>
      </c>
      <c r="C23" s="13">
        <v>880.08</v>
      </c>
      <c r="D23" s="13">
        <v>146.68</v>
      </c>
      <c r="E23" s="13">
        <f t="shared" si="6"/>
        <v>1026.76</v>
      </c>
      <c r="F23" s="14">
        <v>-18.41</v>
      </c>
      <c r="G23" s="13">
        <v>0</v>
      </c>
      <c r="H23" s="13">
        <v>25.53</v>
      </c>
      <c r="I23" s="13">
        <f>+FACTURACIÓN!AO23</f>
        <v>0</v>
      </c>
      <c r="J23" s="13">
        <v>0.04</v>
      </c>
      <c r="K23" s="13">
        <f>+FACTURACIÓN!AH23</f>
        <v>45.13</v>
      </c>
      <c r="L23" s="13">
        <f t="shared" si="7"/>
        <v>52.290000000000006</v>
      </c>
      <c r="M23" s="13">
        <f t="shared" si="8"/>
        <v>974.47</v>
      </c>
      <c r="N23" s="1" t="str">
        <f t="shared" si="9"/>
        <v>si</v>
      </c>
      <c r="O23" s="85" t="s">
        <v>114</v>
      </c>
      <c r="P23" s="85" t="s">
        <v>152</v>
      </c>
      <c r="Q23" s="98" t="s">
        <v>153</v>
      </c>
      <c r="R23" s="87">
        <v>41957</v>
      </c>
      <c r="S23" s="85" t="s">
        <v>117</v>
      </c>
      <c r="T23" s="67">
        <v>1241.48</v>
      </c>
      <c r="U23" s="61"/>
      <c r="V23" s="61"/>
      <c r="W23" s="55">
        <v>45.13</v>
      </c>
      <c r="X23" s="56">
        <f t="shared" si="0"/>
        <v>1196.3499999999999</v>
      </c>
      <c r="Y23" s="57"/>
      <c r="Z23" s="61"/>
      <c r="AA23" s="58"/>
      <c r="AB23" s="58"/>
      <c r="AC23" s="53"/>
      <c r="AD23" s="53">
        <v>0</v>
      </c>
      <c r="AE23" s="56">
        <f t="shared" si="1"/>
        <v>1196.3499999999999</v>
      </c>
      <c r="AF23" s="59">
        <f t="shared" si="2"/>
        <v>0</v>
      </c>
      <c r="AG23" s="56">
        <f t="shared" si="3"/>
        <v>1196.3499999999999</v>
      </c>
      <c r="AH23" s="60">
        <f t="shared" si="4"/>
        <v>119.63499999999999</v>
      </c>
      <c r="AI23" s="59" t="e">
        <f>#REF!*0.02</f>
        <v>#REF!</v>
      </c>
      <c r="AJ23" s="56" t="e">
        <f t="shared" si="5"/>
        <v>#REF!</v>
      </c>
      <c r="AK23" s="88"/>
      <c r="AL23" s="89"/>
      <c r="AM23" s="90">
        <f t="shared" si="10"/>
        <v>-1196.3499999999999</v>
      </c>
      <c r="AN23" s="85"/>
      <c r="AO23" s="85" t="s">
        <v>154</v>
      </c>
    </row>
    <row r="24" spans="1:41">
      <c r="A24" s="2" t="s">
        <v>43</v>
      </c>
      <c r="B24" s="1" t="s">
        <v>44</v>
      </c>
      <c r="C24" s="13">
        <v>4000.02</v>
      </c>
      <c r="D24" s="13">
        <f>+C24/6</f>
        <v>666.67</v>
      </c>
      <c r="E24" s="13">
        <f t="shared" si="6"/>
        <v>4666.6899999999996</v>
      </c>
      <c r="F24" s="13">
        <v>0</v>
      </c>
      <c r="G24" s="13">
        <v>741.42</v>
      </c>
      <c r="H24" s="13">
        <v>129.41</v>
      </c>
      <c r="I24" s="13">
        <f>+FACTURACIÓN!AO24</f>
        <v>350</v>
      </c>
      <c r="J24" s="13">
        <v>0.06</v>
      </c>
      <c r="K24" s="13">
        <f>+FACTURACIÓN!AH24</f>
        <v>45.13</v>
      </c>
      <c r="L24" s="13">
        <f t="shared" si="7"/>
        <v>1266.02</v>
      </c>
      <c r="M24" s="13">
        <f t="shared" si="8"/>
        <v>3400.6699999999996</v>
      </c>
      <c r="N24" s="1" t="str">
        <f t="shared" si="9"/>
        <v>si</v>
      </c>
      <c r="O24" s="85"/>
      <c r="P24" s="101" t="s">
        <v>208</v>
      </c>
      <c r="Q24" s="98"/>
      <c r="R24" s="87">
        <v>41906</v>
      </c>
      <c r="S24" s="85" t="s">
        <v>137</v>
      </c>
      <c r="T24" s="64">
        <v>666.91</v>
      </c>
      <c r="U24" s="61"/>
      <c r="V24" s="61"/>
      <c r="W24" s="55">
        <v>45.13</v>
      </c>
      <c r="X24" s="56">
        <f t="shared" si="0"/>
        <v>621.78</v>
      </c>
      <c r="Y24" s="57"/>
      <c r="Z24" s="61"/>
      <c r="AA24" s="58"/>
      <c r="AB24" s="58"/>
      <c r="AC24" s="53"/>
      <c r="AD24" s="53">
        <v>350</v>
      </c>
      <c r="AE24" s="56">
        <f t="shared" si="1"/>
        <v>271.77999999999997</v>
      </c>
      <c r="AF24" s="59"/>
      <c r="AG24" s="56">
        <f t="shared" si="3"/>
        <v>271.77999999999997</v>
      </c>
      <c r="AH24" s="60">
        <f t="shared" si="4"/>
        <v>62.177999999999997</v>
      </c>
      <c r="AI24" s="59"/>
      <c r="AJ24" s="56"/>
      <c r="AK24" s="88"/>
      <c r="AL24" s="89"/>
      <c r="AM24" s="90"/>
      <c r="AN24" s="101" t="s">
        <v>209</v>
      </c>
      <c r="AO24" s="85"/>
    </row>
    <row r="25" spans="1:41">
      <c r="A25" s="2" t="s">
        <v>45</v>
      </c>
      <c r="B25" s="1" t="s">
        <v>46</v>
      </c>
      <c r="C25" s="13">
        <v>1000.08</v>
      </c>
      <c r="D25" s="13">
        <v>166.68</v>
      </c>
      <c r="E25" s="13">
        <f t="shared" si="6"/>
        <v>1166.76</v>
      </c>
      <c r="F25" s="13">
        <v>0</v>
      </c>
      <c r="G25" s="13">
        <v>3.59</v>
      </c>
      <c r="H25" s="13">
        <v>29.11</v>
      </c>
      <c r="I25" s="13">
        <f>+FACTURACIÓN!AO25</f>
        <v>83.6</v>
      </c>
      <c r="J25" s="13">
        <v>0.06</v>
      </c>
      <c r="K25" s="13">
        <f>+FACTURACIÓN!AH25</f>
        <v>45.13</v>
      </c>
      <c r="L25" s="13">
        <f t="shared" si="7"/>
        <v>161.49</v>
      </c>
      <c r="M25" s="13">
        <f t="shared" si="8"/>
        <v>1005.27</v>
      </c>
      <c r="N25" s="1" t="str">
        <f t="shared" si="9"/>
        <v>si</v>
      </c>
      <c r="O25" s="84" t="s">
        <v>142</v>
      </c>
      <c r="P25" s="85" t="s">
        <v>212</v>
      </c>
      <c r="Q25" s="86">
        <v>21</v>
      </c>
      <c r="R25" s="87">
        <v>39332</v>
      </c>
      <c r="S25" s="84" t="s">
        <v>145</v>
      </c>
      <c r="T25" s="136">
        <v>1930.08</v>
      </c>
      <c r="U25" s="53"/>
      <c r="V25" s="53"/>
      <c r="W25" s="55">
        <v>45.13</v>
      </c>
      <c r="X25" s="56">
        <f t="shared" si="0"/>
        <v>1884.9499999999998</v>
      </c>
      <c r="Y25" s="57"/>
      <c r="Z25" s="61"/>
      <c r="AA25" s="58"/>
      <c r="AB25" s="58"/>
      <c r="AC25" s="53"/>
      <c r="AD25" s="53">
        <v>83.6</v>
      </c>
      <c r="AE25" s="56">
        <f t="shared" si="1"/>
        <v>1801.35</v>
      </c>
      <c r="AF25" s="59">
        <f t="shared" ref="AF25:AF40" si="11">IF(X25&gt;2250,X25*0.1,0)</f>
        <v>0</v>
      </c>
      <c r="AG25" s="56">
        <f t="shared" si="3"/>
        <v>1801.35</v>
      </c>
      <c r="AH25" s="60">
        <f t="shared" si="4"/>
        <v>188.495</v>
      </c>
      <c r="AI25" s="59" t="e">
        <f>#REF!*0.02</f>
        <v>#REF!</v>
      </c>
      <c r="AJ25" s="56" t="e">
        <f t="shared" ref="AJ25:AJ40" si="12">+X25+AH25+AI25</f>
        <v>#REF!</v>
      </c>
      <c r="AK25" s="88"/>
      <c r="AL25" s="89"/>
      <c r="AM25" s="90">
        <f>+AK25+AL25-AG25</f>
        <v>-1801.35</v>
      </c>
      <c r="AN25" s="85"/>
      <c r="AO25" s="85" t="s">
        <v>210</v>
      </c>
    </row>
    <row r="26" spans="1:41">
      <c r="A26" s="2" t="s">
        <v>47</v>
      </c>
      <c r="B26" s="1" t="s">
        <v>48</v>
      </c>
      <c r="C26" s="13">
        <v>880.08</v>
      </c>
      <c r="D26" s="13">
        <v>146.68</v>
      </c>
      <c r="E26" s="13">
        <f t="shared" si="6"/>
        <v>1026.76</v>
      </c>
      <c r="F26" s="14">
        <v>-18.41</v>
      </c>
      <c r="G26" s="13">
        <v>0</v>
      </c>
      <c r="H26" s="13">
        <v>25.48</v>
      </c>
      <c r="I26" s="13">
        <f>+FACTURACIÓN!AO26</f>
        <v>0</v>
      </c>
      <c r="J26" s="14">
        <v>-0.11</v>
      </c>
      <c r="K26" s="13">
        <f>+FACTURACIÓN!AH26</f>
        <v>45.13</v>
      </c>
      <c r="L26" s="13">
        <f t="shared" si="7"/>
        <v>52.09</v>
      </c>
      <c r="M26" s="13">
        <f t="shared" si="8"/>
        <v>974.67</v>
      </c>
      <c r="N26" s="1" t="str">
        <f t="shared" si="9"/>
        <v>si</v>
      </c>
      <c r="O26" s="85" t="s">
        <v>114</v>
      </c>
      <c r="P26" s="85" t="s">
        <v>155</v>
      </c>
      <c r="Q26" s="98"/>
      <c r="R26" s="87">
        <v>42430</v>
      </c>
      <c r="S26" s="85" t="s">
        <v>117</v>
      </c>
      <c r="T26" s="63"/>
      <c r="U26" s="61"/>
      <c r="V26" s="61"/>
      <c r="W26" s="55">
        <v>45.13</v>
      </c>
      <c r="X26" s="56">
        <f t="shared" si="0"/>
        <v>-45.13</v>
      </c>
      <c r="Y26" s="57"/>
      <c r="Z26" s="61"/>
      <c r="AA26" s="58"/>
      <c r="AB26" s="58"/>
      <c r="AC26" s="53"/>
      <c r="AD26" s="53">
        <v>0</v>
      </c>
      <c r="AE26" s="56">
        <f t="shared" si="1"/>
        <v>-45.13</v>
      </c>
      <c r="AF26" s="59">
        <f t="shared" si="11"/>
        <v>0</v>
      </c>
      <c r="AG26" s="56">
        <f t="shared" si="3"/>
        <v>-45.13</v>
      </c>
      <c r="AH26" s="60">
        <f t="shared" si="4"/>
        <v>-4.5130000000000008</v>
      </c>
      <c r="AI26" s="59" t="e">
        <f>#REF!*0.02</f>
        <v>#REF!</v>
      </c>
      <c r="AJ26" s="56" t="e">
        <f t="shared" si="12"/>
        <v>#REF!</v>
      </c>
      <c r="AK26" s="88"/>
      <c r="AL26" s="89"/>
      <c r="AM26" s="90">
        <f>+AK26+AL26-AG26</f>
        <v>45.13</v>
      </c>
      <c r="AN26" s="85"/>
      <c r="AO26" s="101"/>
    </row>
    <row r="27" spans="1:41">
      <c r="A27" s="2" t="s">
        <v>49</v>
      </c>
      <c r="B27" s="1" t="s">
        <v>50</v>
      </c>
      <c r="C27" s="13">
        <v>880.08</v>
      </c>
      <c r="D27" s="13">
        <v>146.68</v>
      </c>
      <c r="E27" s="13">
        <f t="shared" si="6"/>
        <v>1026.76</v>
      </c>
      <c r="F27" s="14">
        <v>-18.41</v>
      </c>
      <c r="G27" s="13">
        <v>0</v>
      </c>
      <c r="H27" s="13">
        <v>25.55</v>
      </c>
      <c r="I27" s="13">
        <f>+FACTURACIÓN!AO27</f>
        <v>0</v>
      </c>
      <c r="J27" s="13">
        <v>0.02</v>
      </c>
      <c r="K27" s="13">
        <f>+FACTURACIÓN!AH27</f>
        <v>45.13</v>
      </c>
      <c r="L27" s="13">
        <f t="shared" si="7"/>
        <v>52.290000000000006</v>
      </c>
      <c r="M27" s="13">
        <f t="shared" si="8"/>
        <v>974.47</v>
      </c>
      <c r="N27" s="1" t="str">
        <f t="shared" si="9"/>
        <v>si</v>
      </c>
      <c r="O27" s="85" t="s">
        <v>114</v>
      </c>
      <c r="P27" s="85" t="s">
        <v>156</v>
      </c>
      <c r="Q27" s="98" t="s">
        <v>157</v>
      </c>
      <c r="R27" s="100">
        <v>41680</v>
      </c>
      <c r="S27" s="85" t="s">
        <v>117</v>
      </c>
      <c r="T27" s="135">
        <v>2955.85</v>
      </c>
      <c r="U27" s="61"/>
      <c r="V27" s="61"/>
      <c r="W27" s="55">
        <v>45.13</v>
      </c>
      <c r="X27" s="56">
        <f t="shared" si="0"/>
        <v>2910.72</v>
      </c>
      <c r="Y27" s="57"/>
      <c r="Z27" s="61"/>
      <c r="AA27" s="58"/>
      <c r="AB27" s="58"/>
      <c r="AC27" s="53"/>
      <c r="AD27" s="53">
        <v>0</v>
      </c>
      <c r="AE27" s="56">
        <f t="shared" si="1"/>
        <v>2910.72</v>
      </c>
      <c r="AF27" s="59">
        <f t="shared" si="11"/>
        <v>291.072</v>
      </c>
      <c r="AG27" s="56">
        <f t="shared" si="3"/>
        <v>2619.6479999999997</v>
      </c>
      <c r="AH27" s="60">
        <f t="shared" si="4"/>
        <v>0</v>
      </c>
      <c r="AI27" s="59" t="e">
        <f>#REF!*0.02</f>
        <v>#REF!</v>
      </c>
      <c r="AJ27" s="56" t="e">
        <f t="shared" si="12"/>
        <v>#REF!</v>
      </c>
      <c r="AK27" s="88"/>
      <c r="AL27" s="89"/>
      <c r="AM27" s="90">
        <f>+AK27+AL27-AG27</f>
        <v>-2619.6479999999997</v>
      </c>
      <c r="AN27" s="85"/>
      <c r="AO27" s="85" t="s">
        <v>158</v>
      </c>
    </row>
    <row r="28" spans="1:41">
      <c r="A28" s="2" t="s">
        <v>51</v>
      </c>
      <c r="B28" s="1" t="s">
        <v>52</v>
      </c>
      <c r="C28" s="13">
        <v>880.08</v>
      </c>
      <c r="D28" s="13">
        <v>146.68</v>
      </c>
      <c r="E28" s="13">
        <f t="shared" si="6"/>
        <v>1026.76</v>
      </c>
      <c r="F28" s="14">
        <v>-18.41</v>
      </c>
      <c r="G28" s="13">
        <v>0</v>
      </c>
      <c r="H28" s="13">
        <v>25.53</v>
      </c>
      <c r="I28" s="13">
        <f>+FACTURACIÓN!AO28</f>
        <v>0</v>
      </c>
      <c r="J28" s="13">
        <v>0.04</v>
      </c>
      <c r="K28" s="13">
        <f>+FACTURACIÓN!AH28</f>
        <v>45.13</v>
      </c>
      <c r="L28" s="13">
        <f t="shared" si="7"/>
        <v>52.290000000000006</v>
      </c>
      <c r="M28" s="13">
        <f t="shared" si="8"/>
        <v>974.47</v>
      </c>
      <c r="N28" s="1" t="str">
        <f t="shared" si="9"/>
        <v>si</v>
      </c>
      <c r="O28" s="85" t="s">
        <v>114</v>
      </c>
      <c r="P28" s="85" t="s">
        <v>159</v>
      </c>
      <c r="Q28" s="98" t="s">
        <v>160</v>
      </c>
      <c r="R28" s="100">
        <v>41944</v>
      </c>
      <c r="S28" s="85" t="s">
        <v>117</v>
      </c>
      <c r="T28" s="67">
        <v>3527.16</v>
      </c>
      <c r="U28" s="61"/>
      <c r="V28" s="61"/>
      <c r="W28" s="55">
        <v>45.13</v>
      </c>
      <c r="X28" s="56">
        <f t="shared" si="0"/>
        <v>3482.0299999999997</v>
      </c>
      <c r="Y28" s="57"/>
      <c r="Z28" s="61"/>
      <c r="AA28" s="58"/>
      <c r="AB28" s="58"/>
      <c r="AC28" s="53"/>
      <c r="AD28" s="53">
        <v>0</v>
      </c>
      <c r="AE28" s="56">
        <f t="shared" si="1"/>
        <v>3482.0299999999997</v>
      </c>
      <c r="AF28" s="59">
        <f t="shared" si="11"/>
        <v>348.20299999999997</v>
      </c>
      <c r="AG28" s="56">
        <f t="shared" si="3"/>
        <v>3133.8269999999998</v>
      </c>
      <c r="AH28" s="60">
        <f t="shared" si="4"/>
        <v>0</v>
      </c>
      <c r="AI28" s="59" t="e">
        <f>#REF!*0.02</f>
        <v>#REF!</v>
      </c>
      <c r="AJ28" s="56" t="e">
        <f t="shared" si="12"/>
        <v>#REF!</v>
      </c>
      <c r="AK28" s="88"/>
      <c r="AL28" s="89"/>
      <c r="AM28" s="90">
        <f>+AK28+AL28-AG28</f>
        <v>-3133.8269999999998</v>
      </c>
      <c r="AN28" s="85"/>
      <c r="AO28" s="85" t="s">
        <v>161</v>
      </c>
    </row>
    <row r="29" spans="1:41">
      <c r="A29" s="2" t="s">
        <v>53</v>
      </c>
      <c r="B29" s="1" t="s">
        <v>54</v>
      </c>
      <c r="C29" s="13">
        <v>1000.08</v>
      </c>
      <c r="D29" s="13">
        <v>166.68</v>
      </c>
      <c r="E29" s="13">
        <f t="shared" si="6"/>
        <v>1166.76</v>
      </c>
      <c r="F29" s="13">
        <v>0</v>
      </c>
      <c r="G29" s="13">
        <v>3.59</v>
      </c>
      <c r="H29" s="13">
        <v>29</v>
      </c>
      <c r="I29" s="13">
        <f>+FACTURACIÓN!AO29</f>
        <v>0</v>
      </c>
      <c r="J29" s="14">
        <v>-0.03</v>
      </c>
      <c r="K29" s="13">
        <f>+FACTURACIÓN!AH29</f>
        <v>45.13</v>
      </c>
      <c r="L29" s="13">
        <f t="shared" si="7"/>
        <v>77.69</v>
      </c>
      <c r="M29" s="13">
        <f t="shared" si="8"/>
        <v>1089.07</v>
      </c>
      <c r="N29" s="1" t="str">
        <f t="shared" si="9"/>
        <v>si</v>
      </c>
      <c r="O29" s="84" t="s">
        <v>142</v>
      </c>
      <c r="P29" s="85" t="s">
        <v>162</v>
      </c>
      <c r="Q29" s="86" t="s">
        <v>163</v>
      </c>
      <c r="R29" s="87">
        <v>40362</v>
      </c>
      <c r="S29" s="84" t="s">
        <v>145</v>
      </c>
      <c r="T29" s="66">
        <v>2467.36</v>
      </c>
      <c r="U29" s="53"/>
      <c r="V29" s="53"/>
      <c r="W29" s="55">
        <v>45.13</v>
      </c>
      <c r="X29" s="56">
        <f t="shared" si="0"/>
        <v>2422.23</v>
      </c>
      <c r="Y29" s="57"/>
      <c r="Z29" s="61"/>
      <c r="AA29" s="58"/>
      <c r="AB29" s="58"/>
      <c r="AC29" s="53"/>
      <c r="AD29" s="53">
        <v>0</v>
      </c>
      <c r="AE29" s="56">
        <f t="shared" si="1"/>
        <v>2422.23</v>
      </c>
      <c r="AF29" s="59">
        <f t="shared" si="11"/>
        <v>242.22300000000001</v>
      </c>
      <c r="AG29" s="56">
        <f t="shared" si="3"/>
        <v>2180.0070000000001</v>
      </c>
      <c r="AH29" s="60">
        <f t="shared" si="4"/>
        <v>0</v>
      </c>
      <c r="AI29" s="59" t="e">
        <f>#REF!*0.02</f>
        <v>#REF!</v>
      </c>
      <c r="AJ29" s="56" t="e">
        <f t="shared" si="12"/>
        <v>#REF!</v>
      </c>
      <c r="AK29" s="88"/>
      <c r="AL29" s="89"/>
      <c r="AM29" s="90">
        <f>+AK29+AL29-AG29</f>
        <v>-2180.0070000000001</v>
      </c>
      <c r="AN29" s="85"/>
      <c r="AO29" s="85" t="s">
        <v>164</v>
      </c>
    </row>
    <row r="30" spans="1:41">
      <c r="A30" s="2" t="s">
        <v>55</v>
      </c>
      <c r="B30" s="1" t="s">
        <v>56</v>
      </c>
      <c r="C30" s="13">
        <v>880.08</v>
      </c>
      <c r="D30" s="13">
        <v>146.68</v>
      </c>
      <c r="E30" s="13">
        <f t="shared" si="6"/>
        <v>1026.76</v>
      </c>
      <c r="F30" s="14">
        <v>-18.41</v>
      </c>
      <c r="G30" s="13">
        <v>0</v>
      </c>
      <c r="H30" s="13">
        <v>25.48</v>
      </c>
      <c r="I30" s="13">
        <f>+FACTURACIÓN!AO30</f>
        <v>0</v>
      </c>
      <c r="J30" s="13">
        <v>0.09</v>
      </c>
      <c r="K30" s="13">
        <f>+FACTURACIÓN!AH30</f>
        <v>45.13</v>
      </c>
      <c r="L30" s="13">
        <f t="shared" si="7"/>
        <v>52.290000000000006</v>
      </c>
      <c r="M30" s="13">
        <f t="shared" si="8"/>
        <v>974.47</v>
      </c>
      <c r="N30" s="1" t="str">
        <f t="shared" si="9"/>
        <v>si</v>
      </c>
      <c r="O30" s="85" t="s">
        <v>114</v>
      </c>
      <c r="P30" s="85" t="s">
        <v>165</v>
      </c>
      <c r="Q30" s="98"/>
      <c r="R30" s="87">
        <v>42557</v>
      </c>
      <c r="S30" s="85" t="s">
        <v>117</v>
      </c>
      <c r="T30" s="66">
        <v>3520.44</v>
      </c>
      <c r="U30" s="61"/>
      <c r="V30" s="61"/>
      <c r="W30" s="55">
        <v>45.13</v>
      </c>
      <c r="X30" s="56">
        <f t="shared" si="0"/>
        <v>3475.31</v>
      </c>
      <c r="Y30" s="57"/>
      <c r="Z30" s="61"/>
      <c r="AA30" s="58"/>
      <c r="AB30" s="58"/>
      <c r="AC30" s="53"/>
      <c r="AD30" s="53"/>
      <c r="AE30" s="56">
        <f t="shared" si="1"/>
        <v>3475.31</v>
      </c>
      <c r="AF30" s="59">
        <f t="shared" si="11"/>
        <v>347.53100000000001</v>
      </c>
      <c r="AG30" s="56">
        <f t="shared" si="3"/>
        <v>3127.779</v>
      </c>
      <c r="AH30" s="60">
        <f t="shared" si="4"/>
        <v>0</v>
      </c>
      <c r="AI30" s="59" t="e">
        <f>#REF!*0.02</f>
        <v>#REF!</v>
      </c>
      <c r="AJ30" s="56" t="e">
        <f t="shared" si="12"/>
        <v>#REF!</v>
      </c>
      <c r="AK30" s="88"/>
      <c r="AL30" s="88"/>
      <c r="AM30" s="90"/>
      <c r="AN30" s="85" t="s">
        <v>166</v>
      </c>
      <c r="AO30" s="99">
        <v>405715097</v>
      </c>
    </row>
    <row r="31" spans="1:41">
      <c r="A31" s="2" t="s">
        <v>57</v>
      </c>
      <c r="B31" s="1" t="s">
        <v>58</v>
      </c>
      <c r="C31" s="13">
        <v>4000.08</v>
      </c>
      <c r="D31" s="13">
        <v>666.68</v>
      </c>
      <c r="E31" s="13">
        <f t="shared" si="6"/>
        <v>4666.76</v>
      </c>
      <c r="F31" s="13">
        <v>0</v>
      </c>
      <c r="G31" s="13">
        <v>741.43</v>
      </c>
      <c r="H31" s="13">
        <v>129.22</v>
      </c>
      <c r="I31" s="13">
        <f>+FACTURACIÓN!AO31</f>
        <v>403</v>
      </c>
      <c r="J31" s="14">
        <v>-0.09</v>
      </c>
      <c r="K31" s="13">
        <f>+FACTURACIÓN!AH31</f>
        <v>45.13</v>
      </c>
      <c r="L31" s="13">
        <f t="shared" si="7"/>
        <v>1318.6900000000003</v>
      </c>
      <c r="M31" s="13">
        <f t="shared" si="8"/>
        <v>3348.0699999999997</v>
      </c>
      <c r="N31" s="1" t="str">
        <f t="shared" si="9"/>
        <v>si</v>
      </c>
      <c r="O31" s="85" t="s">
        <v>130</v>
      </c>
      <c r="P31" s="85" t="s">
        <v>167</v>
      </c>
      <c r="Q31" s="98"/>
      <c r="R31" s="87">
        <v>42478</v>
      </c>
      <c r="S31" s="84" t="s">
        <v>137</v>
      </c>
      <c r="T31" s="66">
        <v>1975.15</v>
      </c>
      <c r="U31" s="61"/>
      <c r="V31" s="61"/>
      <c r="W31" s="55">
        <v>45.13</v>
      </c>
      <c r="X31" s="56">
        <f t="shared" si="0"/>
        <v>1930.02</v>
      </c>
      <c r="Y31" s="57"/>
      <c r="Z31" s="61"/>
      <c r="AA31" s="58"/>
      <c r="AB31" s="58"/>
      <c r="AC31" s="53"/>
      <c r="AD31" s="53">
        <v>403</v>
      </c>
      <c r="AE31" s="56">
        <f t="shared" si="1"/>
        <v>1527.02</v>
      </c>
      <c r="AF31" s="59">
        <f t="shared" si="11"/>
        <v>0</v>
      </c>
      <c r="AG31" s="56">
        <f t="shared" si="3"/>
        <v>1527.02</v>
      </c>
      <c r="AH31" s="60">
        <f t="shared" si="4"/>
        <v>193.00200000000001</v>
      </c>
      <c r="AI31" s="59" t="e">
        <f>#REF!*0.02</f>
        <v>#REF!</v>
      </c>
      <c r="AJ31" s="56" t="e">
        <f t="shared" si="12"/>
        <v>#REF!</v>
      </c>
      <c r="AK31" s="88"/>
      <c r="AL31" s="89"/>
      <c r="AM31" s="90">
        <f>+AK31+AL31-AG31</f>
        <v>-1527.02</v>
      </c>
      <c r="AN31" s="91" t="s">
        <v>168</v>
      </c>
      <c r="AO31" s="85" t="s">
        <v>169</v>
      </c>
    </row>
    <row r="32" spans="1:41">
      <c r="A32" s="2" t="s">
        <v>59</v>
      </c>
      <c r="B32" s="1" t="s">
        <v>60</v>
      </c>
      <c r="C32" s="13">
        <v>880.08</v>
      </c>
      <c r="D32" s="13">
        <v>146.68</v>
      </c>
      <c r="E32" s="13">
        <f t="shared" si="6"/>
        <v>1026.76</v>
      </c>
      <c r="F32" s="14">
        <v>-18.41</v>
      </c>
      <c r="G32" s="13">
        <v>0</v>
      </c>
      <c r="H32" s="13">
        <v>25.48</v>
      </c>
      <c r="I32" s="13">
        <f>+FACTURACIÓN!AO32</f>
        <v>0</v>
      </c>
      <c r="J32" s="14">
        <v>-0.11</v>
      </c>
      <c r="K32" s="13">
        <f>+FACTURACIÓN!AH32</f>
        <v>45.13</v>
      </c>
      <c r="L32" s="13">
        <f t="shared" si="7"/>
        <v>52.09</v>
      </c>
      <c r="M32" s="13">
        <f t="shared" si="8"/>
        <v>974.67</v>
      </c>
      <c r="N32" s="1" t="str">
        <f t="shared" si="9"/>
        <v>si</v>
      </c>
      <c r="O32" s="85" t="s">
        <v>114</v>
      </c>
      <c r="P32" s="85" t="s">
        <v>170</v>
      </c>
      <c r="Q32" s="98"/>
      <c r="R32" s="87">
        <v>42430</v>
      </c>
      <c r="S32" s="85" t="s">
        <v>117</v>
      </c>
      <c r="T32" s="67"/>
      <c r="U32" s="61"/>
      <c r="V32" s="61"/>
      <c r="W32" s="55">
        <v>45.13</v>
      </c>
      <c r="X32" s="56">
        <f t="shared" si="0"/>
        <v>-45.13</v>
      </c>
      <c r="Y32" s="57"/>
      <c r="Z32" s="61"/>
      <c r="AA32" s="58"/>
      <c r="AB32" s="58"/>
      <c r="AC32" s="53"/>
      <c r="AD32" s="53">
        <v>0</v>
      </c>
      <c r="AE32" s="56">
        <f t="shared" si="1"/>
        <v>-45.13</v>
      </c>
      <c r="AF32" s="59">
        <f t="shared" si="11"/>
        <v>0</v>
      </c>
      <c r="AG32" s="56">
        <f t="shared" si="3"/>
        <v>-45.13</v>
      </c>
      <c r="AH32" s="60">
        <f t="shared" si="4"/>
        <v>-4.5130000000000008</v>
      </c>
      <c r="AI32" s="59" t="e">
        <f>#REF!*0.02</f>
        <v>#REF!</v>
      </c>
      <c r="AJ32" s="56" t="e">
        <f t="shared" si="12"/>
        <v>#REF!</v>
      </c>
      <c r="AK32" s="88"/>
      <c r="AL32" s="89"/>
      <c r="AM32" s="90">
        <f>+AK32+AL32-AG32</f>
        <v>45.13</v>
      </c>
      <c r="AN32" s="85"/>
      <c r="AO32" s="101"/>
    </row>
    <row r="33" spans="1:41">
      <c r="A33" s="2" t="s">
        <v>61</v>
      </c>
      <c r="B33" s="1" t="s">
        <v>62</v>
      </c>
      <c r="C33" s="13">
        <v>880.02</v>
      </c>
      <c r="D33" s="13">
        <v>146.66999999999999</v>
      </c>
      <c r="E33" s="13">
        <f t="shared" si="6"/>
        <v>1026.69</v>
      </c>
      <c r="F33" s="14">
        <v>-18.41</v>
      </c>
      <c r="G33" s="13">
        <v>0</v>
      </c>
      <c r="H33" s="13">
        <v>25.48</v>
      </c>
      <c r="I33" s="13">
        <f>+FACTURACIÓN!AO33</f>
        <v>385.41</v>
      </c>
      <c r="J33" s="13">
        <v>0.02</v>
      </c>
      <c r="K33" s="13">
        <f>+FACTURACIÓN!AH33</f>
        <v>45.13</v>
      </c>
      <c r="L33" s="13">
        <f t="shared" si="7"/>
        <v>437.63</v>
      </c>
      <c r="M33" s="13">
        <f t="shared" si="8"/>
        <v>589.06000000000006</v>
      </c>
      <c r="N33" s="1" t="str">
        <f t="shared" si="9"/>
        <v>si</v>
      </c>
      <c r="O33" s="85" t="s">
        <v>114</v>
      </c>
      <c r="P33" s="85" t="s">
        <v>171</v>
      </c>
      <c r="Q33" s="98"/>
      <c r="R33" s="87">
        <v>42570</v>
      </c>
      <c r="S33" s="85" t="s">
        <v>117</v>
      </c>
      <c r="T33" s="67"/>
      <c r="U33" s="61"/>
      <c r="V33" s="61"/>
      <c r="W33" s="55">
        <v>45.13</v>
      </c>
      <c r="X33" s="56">
        <f t="shared" si="0"/>
        <v>-45.13</v>
      </c>
      <c r="Y33" s="57"/>
      <c r="Z33" s="61"/>
      <c r="AA33" s="58"/>
      <c r="AB33" s="58"/>
      <c r="AC33" s="53"/>
      <c r="AD33" s="53">
        <v>385.41</v>
      </c>
      <c r="AE33" s="56">
        <f t="shared" si="1"/>
        <v>-430.54</v>
      </c>
      <c r="AF33" s="59">
        <f t="shared" si="11"/>
        <v>0</v>
      </c>
      <c r="AG33" s="56">
        <f t="shared" si="3"/>
        <v>-430.54</v>
      </c>
      <c r="AH33" s="60">
        <f t="shared" si="4"/>
        <v>-4.5130000000000008</v>
      </c>
      <c r="AI33" s="59" t="e">
        <f>#REF!*0.02</f>
        <v>#REF!</v>
      </c>
      <c r="AJ33" s="56" t="e">
        <f t="shared" si="12"/>
        <v>#REF!</v>
      </c>
      <c r="AK33" s="88"/>
      <c r="AL33" s="89"/>
      <c r="AM33" s="90"/>
      <c r="AN33" s="85" t="s">
        <v>172</v>
      </c>
      <c r="AO33" s="101"/>
    </row>
    <row r="34" spans="1:41">
      <c r="A34" s="2" t="s">
        <v>63</v>
      </c>
      <c r="B34" s="1" t="s">
        <v>64</v>
      </c>
      <c r="C34" s="13">
        <v>880.08</v>
      </c>
      <c r="D34" s="13">
        <v>146.68</v>
      </c>
      <c r="E34" s="13">
        <f t="shared" si="6"/>
        <v>1026.76</v>
      </c>
      <c r="F34" s="14">
        <v>-18.41</v>
      </c>
      <c r="G34" s="13">
        <v>0</v>
      </c>
      <c r="H34" s="13">
        <v>25.48</v>
      </c>
      <c r="I34" s="13">
        <f>+FACTURACIÓN!AO34</f>
        <v>0</v>
      </c>
      <c r="J34" s="14">
        <v>-0.11</v>
      </c>
      <c r="K34" s="13">
        <f>+FACTURACIÓN!AH34</f>
        <v>45.13</v>
      </c>
      <c r="L34" s="13">
        <f t="shared" si="7"/>
        <v>52.09</v>
      </c>
      <c r="M34" s="13">
        <f t="shared" si="8"/>
        <v>974.67</v>
      </c>
      <c r="N34" s="1" t="str">
        <f t="shared" si="9"/>
        <v>si</v>
      </c>
      <c r="O34" s="84" t="s">
        <v>114</v>
      </c>
      <c r="P34" s="85" t="s">
        <v>213</v>
      </c>
      <c r="Q34" s="86" t="s">
        <v>173</v>
      </c>
      <c r="R34" s="87">
        <v>41592</v>
      </c>
      <c r="S34" s="84" t="s">
        <v>117</v>
      </c>
      <c r="T34" s="66">
        <v>686.88</v>
      </c>
      <c r="U34" s="54"/>
      <c r="V34" s="54"/>
      <c r="W34" s="55">
        <v>45.13</v>
      </c>
      <c r="X34" s="56">
        <f t="shared" si="0"/>
        <v>641.75</v>
      </c>
      <c r="Y34" s="57"/>
      <c r="Z34" s="61"/>
      <c r="AA34" s="58"/>
      <c r="AB34" s="58"/>
      <c r="AC34" s="53"/>
      <c r="AD34" s="53">
        <v>0</v>
      </c>
      <c r="AE34" s="56">
        <f t="shared" si="1"/>
        <v>641.75</v>
      </c>
      <c r="AF34" s="59">
        <f t="shared" si="11"/>
        <v>0</v>
      </c>
      <c r="AG34" s="56">
        <f t="shared" si="3"/>
        <v>641.75</v>
      </c>
      <c r="AH34" s="60">
        <f t="shared" si="4"/>
        <v>64.174999999999997</v>
      </c>
      <c r="AI34" s="59" t="e">
        <f>#REF!*0.02</f>
        <v>#REF!</v>
      </c>
      <c r="AJ34" s="56" t="e">
        <f t="shared" si="12"/>
        <v>#REF!</v>
      </c>
      <c r="AK34" s="88"/>
      <c r="AL34" s="89"/>
      <c r="AM34" s="90">
        <f t="shared" ref="AM34:AM46" si="13">+AK34+AL34-AG34</f>
        <v>-641.75</v>
      </c>
      <c r="AN34" s="85"/>
      <c r="AO34" s="85" t="s">
        <v>174</v>
      </c>
    </row>
    <row r="35" spans="1:41">
      <c r="A35" s="2" t="s">
        <v>65</v>
      </c>
      <c r="B35" s="1" t="s">
        <v>66</v>
      </c>
      <c r="C35" s="13">
        <v>880.08</v>
      </c>
      <c r="D35" s="13">
        <v>146.68</v>
      </c>
      <c r="E35" s="13">
        <f t="shared" si="6"/>
        <v>1026.76</v>
      </c>
      <c r="F35" s="14">
        <v>-18.41</v>
      </c>
      <c r="G35" s="13">
        <v>0</v>
      </c>
      <c r="H35" s="13">
        <v>25.53</v>
      </c>
      <c r="I35" s="13">
        <f>+FACTURACIÓN!AO35</f>
        <v>0</v>
      </c>
      <c r="J35" s="13">
        <v>0.04</v>
      </c>
      <c r="K35" s="13">
        <f>+FACTURACIÓN!AH35</f>
        <v>45.13</v>
      </c>
      <c r="L35" s="13">
        <f t="shared" si="7"/>
        <v>52.290000000000006</v>
      </c>
      <c r="M35" s="13">
        <f t="shared" si="8"/>
        <v>974.47</v>
      </c>
      <c r="N35" s="1" t="str">
        <f t="shared" si="9"/>
        <v>si</v>
      </c>
      <c r="O35" s="84" t="s">
        <v>130</v>
      </c>
      <c r="P35" s="85" t="s">
        <v>214</v>
      </c>
      <c r="Q35" s="86" t="s">
        <v>175</v>
      </c>
      <c r="R35" s="87">
        <v>42030</v>
      </c>
      <c r="S35" s="84" t="s">
        <v>117</v>
      </c>
      <c r="T35" s="67">
        <v>7729.79</v>
      </c>
      <c r="U35" s="53"/>
      <c r="V35" s="53"/>
      <c r="W35" s="55">
        <v>45.13</v>
      </c>
      <c r="X35" s="56">
        <f t="shared" si="0"/>
        <v>7684.66</v>
      </c>
      <c r="Y35" s="57"/>
      <c r="Z35" s="61"/>
      <c r="AA35" s="58"/>
      <c r="AB35" s="58"/>
      <c r="AC35" s="53"/>
      <c r="AD35" s="53">
        <v>0</v>
      </c>
      <c r="AE35" s="56">
        <f t="shared" si="1"/>
        <v>7684.66</v>
      </c>
      <c r="AF35" s="59">
        <f t="shared" si="11"/>
        <v>768.46600000000001</v>
      </c>
      <c r="AG35" s="56">
        <f t="shared" si="3"/>
        <v>6916.1939999999995</v>
      </c>
      <c r="AH35" s="60">
        <f t="shared" si="4"/>
        <v>0</v>
      </c>
      <c r="AI35" s="59" t="e">
        <f>#REF!*0.02</f>
        <v>#REF!</v>
      </c>
      <c r="AJ35" s="56" t="e">
        <f t="shared" si="12"/>
        <v>#REF!</v>
      </c>
      <c r="AK35" s="88"/>
      <c r="AL35" s="102"/>
      <c r="AM35" s="90">
        <f t="shared" si="13"/>
        <v>-6916.1939999999995</v>
      </c>
      <c r="AN35" s="85"/>
      <c r="AO35" s="85" t="s">
        <v>176</v>
      </c>
    </row>
    <row r="36" spans="1:41">
      <c r="A36" s="2" t="s">
        <v>67</v>
      </c>
      <c r="B36" s="1" t="s">
        <v>68</v>
      </c>
      <c r="C36" s="13">
        <v>880.08</v>
      </c>
      <c r="D36" s="13">
        <v>146.68</v>
      </c>
      <c r="E36" s="13">
        <f t="shared" si="6"/>
        <v>1026.76</v>
      </c>
      <c r="F36" s="14">
        <v>-18.41</v>
      </c>
      <c r="G36" s="13">
        <v>0</v>
      </c>
      <c r="H36" s="13">
        <v>25.58</v>
      </c>
      <c r="I36" s="13">
        <f>+FACTURACIÓN!AO36</f>
        <v>577.35</v>
      </c>
      <c r="J36" s="14">
        <v>-0.01</v>
      </c>
      <c r="K36" s="13">
        <f>+FACTURACIÓN!AH36</f>
        <v>45.13</v>
      </c>
      <c r="L36" s="13">
        <f t="shared" si="7"/>
        <v>629.64</v>
      </c>
      <c r="M36" s="13">
        <f t="shared" si="8"/>
        <v>397.12</v>
      </c>
      <c r="N36" s="1" t="str">
        <f t="shared" si="9"/>
        <v>si</v>
      </c>
      <c r="O36" s="84" t="s">
        <v>130</v>
      </c>
      <c r="P36" s="85" t="s">
        <v>215</v>
      </c>
      <c r="Q36" s="86" t="s">
        <v>177</v>
      </c>
      <c r="R36" s="100">
        <v>41435</v>
      </c>
      <c r="S36" s="84" t="s">
        <v>117</v>
      </c>
      <c r="T36" s="70"/>
      <c r="U36" s="53"/>
      <c r="V36" s="53"/>
      <c r="W36" s="55">
        <v>45.13</v>
      </c>
      <c r="X36" s="56">
        <f t="shared" si="0"/>
        <v>-45.13</v>
      </c>
      <c r="Y36" s="57"/>
      <c r="Z36" s="61"/>
      <c r="AA36" s="58"/>
      <c r="AB36" s="58"/>
      <c r="AC36" s="53"/>
      <c r="AD36" s="53">
        <v>577.35</v>
      </c>
      <c r="AE36" s="56">
        <f t="shared" si="1"/>
        <v>-622.48</v>
      </c>
      <c r="AF36" s="59">
        <f t="shared" si="11"/>
        <v>0</v>
      </c>
      <c r="AG36" s="56">
        <f t="shared" si="3"/>
        <v>-622.48</v>
      </c>
      <c r="AH36" s="60">
        <f t="shared" si="4"/>
        <v>-4.5130000000000008</v>
      </c>
      <c r="AI36" s="59" t="e">
        <f>#REF!*0.02</f>
        <v>#REF!</v>
      </c>
      <c r="AJ36" s="56" t="e">
        <f t="shared" si="12"/>
        <v>#REF!</v>
      </c>
      <c r="AK36" s="88"/>
      <c r="AL36" s="102"/>
      <c r="AM36" s="90">
        <f t="shared" si="13"/>
        <v>622.48</v>
      </c>
      <c r="AN36" s="85"/>
      <c r="AO36" s="85" t="s">
        <v>178</v>
      </c>
    </row>
    <row r="37" spans="1:41">
      <c r="A37" s="2" t="s">
        <v>69</v>
      </c>
      <c r="B37" s="1" t="s">
        <v>70</v>
      </c>
      <c r="C37" s="13">
        <v>880.08</v>
      </c>
      <c r="D37" s="13">
        <v>146.68</v>
      </c>
      <c r="E37" s="13">
        <f t="shared" si="6"/>
        <v>1026.76</v>
      </c>
      <c r="F37" s="14">
        <v>-18.41</v>
      </c>
      <c r="G37" s="13">
        <v>0</v>
      </c>
      <c r="H37" s="13">
        <v>25.48</v>
      </c>
      <c r="I37" s="13">
        <f>+FACTURACIÓN!AO37</f>
        <v>0</v>
      </c>
      <c r="J37" s="14">
        <v>-0.11</v>
      </c>
      <c r="K37" s="13">
        <f>+FACTURACIÓN!AH37</f>
        <v>45.13</v>
      </c>
      <c r="L37" s="13">
        <f t="shared" si="7"/>
        <v>52.09</v>
      </c>
      <c r="M37" s="13">
        <f t="shared" si="8"/>
        <v>974.67</v>
      </c>
      <c r="N37" s="1" t="str">
        <f t="shared" si="9"/>
        <v>si</v>
      </c>
      <c r="O37" s="85" t="s">
        <v>114</v>
      </c>
      <c r="P37" s="85" t="s">
        <v>194</v>
      </c>
      <c r="Q37" s="98"/>
      <c r="R37" s="87">
        <v>42496</v>
      </c>
      <c r="S37" s="85" t="s">
        <v>117</v>
      </c>
      <c r="T37" s="67">
        <v>400.85</v>
      </c>
      <c r="U37" s="65"/>
      <c r="V37" s="61"/>
      <c r="W37" s="55">
        <v>45.13</v>
      </c>
      <c r="X37" s="56">
        <f t="shared" si="0"/>
        <v>355.72</v>
      </c>
      <c r="Y37" s="57"/>
      <c r="Z37" s="61"/>
      <c r="AA37" s="58"/>
      <c r="AB37" s="58"/>
      <c r="AC37" s="53"/>
      <c r="AD37" s="53">
        <v>0</v>
      </c>
      <c r="AE37" s="56">
        <f t="shared" si="1"/>
        <v>355.72</v>
      </c>
      <c r="AF37" s="59">
        <f t="shared" si="11"/>
        <v>0</v>
      </c>
      <c r="AG37" s="56">
        <f t="shared" si="3"/>
        <v>355.72</v>
      </c>
      <c r="AH37" s="60">
        <f t="shared" si="4"/>
        <v>35.572000000000003</v>
      </c>
      <c r="AI37" s="59" t="e">
        <f>#REF!*0.02</f>
        <v>#REF!</v>
      </c>
      <c r="AJ37" s="56" t="e">
        <f t="shared" si="12"/>
        <v>#REF!</v>
      </c>
      <c r="AK37" s="88"/>
      <c r="AL37" s="88"/>
      <c r="AM37" s="90">
        <f t="shared" si="13"/>
        <v>-355.72</v>
      </c>
      <c r="AN37" s="103" t="s">
        <v>179</v>
      </c>
      <c r="AO37" s="99">
        <v>1423506142</v>
      </c>
    </row>
    <row r="38" spans="1:41">
      <c r="A38" s="2" t="s">
        <v>71</v>
      </c>
      <c r="B38" s="1" t="s">
        <v>72</v>
      </c>
      <c r="C38" s="13">
        <v>880.08</v>
      </c>
      <c r="D38" s="13">
        <v>146.68</v>
      </c>
      <c r="E38" s="13">
        <f t="shared" si="6"/>
        <v>1026.76</v>
      </c>
      <c r="F38" s="14">
        <v>-18.41</v>
      </c>
      <c r="G38" s="13">
        <v>0</v>
      </c>
      <c r="H38" s="13">
        <v>25.55</v>
      </c>
      <c r="I38" s="13">
        <f>+FACTURACIÓN!AO38</f>
        <v>415</v>
      </c>
      <c r="J38" s="13">
        <v>0.02</v>
      </c>
      <c r="K38" s="13">
        <f>+FACTURACIÓN!AH38</f>
        <v>45.13</v>
      </c>
      <c r="L38" s="13">
        <f t="shared" si="7"/>
        <v>467.28999999999996</v>
      </c>
      <c r="M38" s="13">
        <f t="shared" si="8"/>
        <v>559.47</v>
      </c>
      <c r="N38" s="1" t="str">
        <f t="shared" si="9"/>
        <v>si</v>
      </c>
      <c r="O38" s="105" t="s">
        <v>114</v>
      </c>
      <c r="P38" s="105" t="s">
        <v>216</v>
      </c>
      <c r="Q38" s="106" t="s">
        <v>180</v>
      </c>
      <c r="R38" s="128">
        <v>41848</v>
      </c>
      <c r="S38" s="105" t="s">
        <v>117</v>
      </c>
      <c r="T38" s="134"/>
      <c r="U38" s="140"/>
      <c r="V38" s="140"/>
      <c r="W38" s="47">
        <v>45.13</v>
      </c>
      <c r="X38" s="48">
        <f t="shared" si="0"/>
        <v>-45.13</v>
      </c>
      <c r="Y38" s="49"/>
      <c r="Z38" s="61"/>
      <c r="AA38" s="50"/>
      <c r="AB38" s="50"/>
      <c r="AC38" s="46"/>
      <c r="AD38" s="46">
        <v>415</v>
      </c>
      <c r="AE38" s="48">
        <f t="shared" si="1"/>
        <v>-460.13</v>
      </c>
      <c r="AF38" s="51">
        <f t="shared" si="11"/>
        <v>0</v>
      </c>
      <c r="AG38" s="153">
        <f t="shared" si="3"/>
        <v>-460.13</v>
      </c>
      <c r="AH38" s="52">
        <f t="shared" si="4"/>
        <v>-4.5130000000000008</v>
      </c>
      <c r="AI38" s="51" t="e">
        <f>#REF!*0.02</f>
        <v>#REF!</v>
      </c>
      <c r="AJ38" s="48" t="e">
        <f t="shared" si="12"/>
        <v>#REF!</v>
      </c>
      <c r="AK38" s="156"/>
      <c r="AL38" s="157"/>
      <c r="AM38" s="158">
        <f t="shared" si="13"/>
        <v>460.13</v>
      </c>
      <c r="AN38" s="123"/>
      <c r="AO38" s="123"/>
    </row>
    <row r="39" spans="1:41">
      <c r="A39" s="2" t="s">
        <v>73</v>
      </c>
      <c r="B39" s="1" t="s">
        <v>74</v>
      </c>
      <c r="C39" s="13">
        <v>880.08</v>
      </c>
      <c r="D39" s="13">
        <v>146.68</v>
      </c>
      <c r="E39" s="13">
        <f t="shared" si="6"/>
        <v>1026.76</v>
      </c>
      <c r="F39" s="14">
        <v>-18.41</v>
      </c>
      <c r="G39" s="13">
        <v>0</v>
      </c>
      <c r="H39" s="13">
        <v>25.48</v>
      </c>
      <c r="I39" s="13">
        <f>+FACTURACIÓN!AO39</f>
        <v>0</v>
      </c>
      <c r="J39" s="14">
        <v>-0.11</v>
      </c>
      <c r="K39" s="13">
        <f>+FACTURACIÓN!AH39</f>
        <v>45.13</v>
      </c>
      <c r="L39" s="13">
        <f t="shared" si="7"/>
        <v>52.09</v>
      </c>
      <c r="M39" s="13">
        <f t="shared" si="8"/>
        <v>974.67</v>
      </c>
      <c r="N39" s="1" t="str">
        <f t="shared" si="9"/>
        <v>si</v>
      </c>
      <c r="O39" s="116" t="s">
        <v>114</v>
      </c>
      <c r="P39" s="116" t="s">
        <v>181</v>
      </c>
      <c r="Q39" s="126"/>
      <c r="R39" s="127">
        <v>42496</v>
      </c>
      <c r="S39" s="116" t="s">
        <v>182</v>
      </c>
      <c r="T39" s="138"/>
      <c r="U39" s="141"/>
      <c r="V39" s="141"/>
      <c r="W39" s="35">
        <v>45.13</v>
      </c>
      <c r="X39" s="36">
        <f t="shared" si="0"/>
        <v>-45.13</v>
      </c>
      <c r="Y39" s="37"/>
      <c r="Z39" s="61"/>
      <c r="AA39" s="38"/>
      <c r="AB39" s="38"/>
      <c r="AC39" s="20"/>
      <c r="AD39" s="20">
        <v>0</v>
      </c>
      <c r="AE39" s="36">
        <f t="shared" si="1"/>
        <v>-45.13</v>
      </c>
      <c r="AF39" s="39">
        <f t="shared" si="11"/>
        <v>0</v>
      </c>
      <c r="AG39" s="154">
        <f t="shared" si="3"/>
        <v>-45.13</v>
      </c>
      <c r="AH39" s="40">
        <f t="shared" si="4"/>
        <v>-4.5130000000000008</v>
      </c>
      <c r="AI39" s="39" t="e">
        <f>#REF!*0.02</f>
        <v>#REF!</v>
      </c>
      <c r="AJ39" s="36" t="e">
        <f t="shared" si="12"/>
        <v>#REF!</v>
      </c>
      <c r="AK39" s="156"/>
      <c r="AL39" s="156"/>
      <c r="AM39" s="158">
        <f t="shared" si="13"/>
        <v>45.13</v>
      </c>
      <c r="AN39" s="159" t="s">
        <v>179</v>
      </c>
      <c r="AO39" s="160">
        <v>1129582916</v>
      </c>
    </row>
    <row r="40" spans="1:41">
      <c r="A40" s="2" t="s">
        <v>75</v>
      </c>
      <c r="B40" s="1" t="s">
        <v>76</v>
      </c>
      <c r="C40" s="13">
        <v>880.08</v>
      </c>
      <c r="D40" s="13">
        <v>146.68</v>
      </c>
      <c r="E40" s="13">
        <f t="shared" si="6"/>
        <v>1026.76</v>
      </c>
      <c r="F40" s="14">
        <v>-18.41</v>
      </c>
      <c r="G40" s="13">
        <v>0</v>
      </c>
      <c r="H40" s="13">
        <v>25.53</v>
      </c>
      <c r="I40" s="13">
        <f>+FACTURACIÓN!AO40</f>
        <v>0</v>
      </c>
      <c r="J40" s="14">
        <v>-0.16</v>
      </c>
      <c r="K40" s="13">
        <f>+FACTURACIÓN!AH40</f>
        <v>45.13</v>
      </c>
      <c r="L40" s="13">
        <f t="shared" si="7"/>
        <v>52.09</v>
      </c>
      <c r="M40" s="13">
        <f t="shared" si="8"/>
        <v>974.67</v>
      </c>
      <c r="N40" s="1" t="str">
        <f t="shared" si="9"/>
        <v>si</v>
      </c>
      <c r="O40" s="108" t="s">
        <v>114</v>
      </c>
      <c r="P40" s="116" t="s">
        <v>183</v>
      </c>
      <c r="Q40" s="122" t="s">
        <v>184</v>
      </c>
      <c r="R40" s="127">
        <v>42215</v>
      </c>
      <c r="S40" s="108" t="s">
        <v>117</v>
      </c>
      <c r="T40" s="130"/>
      <c r="U40" s="21"/>
      <c r="V40" s="21"/>
      <c r="W40" s="35">
        <v>45.13</v>
      </c>
      <c r="X40" s="36">
        <f t="shared" si="0"/>
        <v>-45.13</v>
      </c>
      <c r="Y40" s="37"/>
      <c r="Z40" s="61"/>
      <c r="AA40" s="38"/>
      <c r="AB40" s="38"/>
      <c r="AC40" s="20"/>
      <c r="AD40" s="20">
        <v>0</v>
      </c>
      <c r="AE40" s="36">
        <f t="shared" si="1"/>
        <v>-45.13</v>
      </c>
      <c r="AF40" s="39">
        <f t="shared" si="11"/>
        <v>0</v>
      </c>
      <c r="AG40" s="36">
        <f t="shared" si="3"/>
        <v>-45.13</v>
      </c>
      <c r="AH40" s="40">
        <f t="shared" si="4"/>
        <v>-4.5130000000000008</v>
      </c>
      <c r="AI40" s="39" t="e">
        <f>#REF!*0.02</f>
        <v>#REF!</v>
      </c>
      <c r="AJ40" s="36" t="e">
        <f t="shared" si="12"/>
        <v>#REF!</v>
      </c>
      <c r="AK40" s="156"/>
      <c r="AL40" s="157"/>
      <c r="AM40" s="158">
        <f t="shared" si="13"/>
        <v>45.13</v>
      </c>
      <c r="AN40" s="113"/>
      <c r="AO40" s="123" t="s">
        <v>185</v>
      </c>
    </row>
    <row r="41" spans="1:41">
      <c r="O41" s="108"/>
      <c r="P41" s="120"/>
      <c r="Q41" s="124"/>
      <c r="R41" s="124"/>
      <c r="S41" s="120"/>
      <c r="T41" s="133"/>
      <c r="U41" s="139"/>
      <c r="V41" s="139"/>
      <c r="W41" s="143"/>
      <c r="X41" s="36"/>
      <c r="Y41" s="148"/>
      <c r="Z41" s="41"/>
      <c r="AA41" s="38"/>
      <c r="AB41" s="38"/>
      <c r="AC41" s="20"/>
      <c r="AD41" s="20"/>
      <c r="AE41" s="151"/>
      <c r="AF41" s="39"/>
      <c r="AG41" s="36"/>
      <c r="AH41" s="40"/>
      <c r="AI41" s="39"/>
      <c r="AJ41" s="36"/>
      <c r="AK41" s="92"/>
      <c r="AL41" s="92"/>
      <c r="AM41" s="107">
        <f t="shared" si="13"/>
        <v>0</v>
      </c>
      <c r="AN41" s="92"/>
      <c r="AO41" s="92"/>
    </row>
    <row r="42" spans="1:41" ht="15.75" thickBot="1">
      <c r="O42" s="113"/>
      <c r="P42" s="121"/>
      <c r="Q42" s="125"/>
      <c r="R42" s="125"/>
      <c r="S42" s="121"/>
      <c r="T42" s="137">
        <f>SUM(T11:T41)</f>
        <v>49501.45</v>
      </c>
      <c r="U42" s="137">
        <f t="shared" ref="U42:AH42" si="14">SUM(U11:U41)</f>
        <v>0</v>
      </c>
      <c r="V42" s="137">
        <f t="shared" si="14"/>
        <v>0</v>
      </c>
      <c r="W42" s="137">
        <f t="shared" si="14"/>
        <v>1353.9000000000008</v>
      </c>
      <c r="X42" s="137">
        <f t="shared" si="14"/>
        <v>48147.550000000017</v>
      </c>
      <c r="Y42" s="137">
        <f t="shared" si="14"/>
        <v>0</v>
      </c>
      <c r="Z42" s="137">
        <f t="shared" si="14"/>
        <v>0</v>
      </c>
      <c r="AA42" s="137">
        <f t="shared" si="14"/>
        <v>0</v>
      </c>
      <c r="AB42" s="137">
        <f t="shared" si="14"/>
        <v>0</v>
      </c>
      <c r="AC42" s="137">
        <f t="shared" si="14"/>
        <v>0</v>
      </c>
      <c r="AD42" s="137">
        <f t="shared" si="14"/>
        <v>3391.43</v>
      </c>
      <c r="AE42" s="137">
        <f t="shared" si="14"/>
        <v>44756.119999999995</v>
      </c>
      <c r="AF42" s="137">
        <f t="shared" si="14"/>
        <v>3862.2039999999997</v>
      </c>
      <c r="AG42" s="137">
        <f t="shared" si="14"/>
        <v>40893.915999999997</v>
      </c>
      <c r="AH42" s="137">
        <f t="shared" si="14"/>
        <v>952.55099999999982</v>
      </c>
      <c r="AI42" s="152"/>
      <c r="AJ42" s="146"/>
      <c r="AK42" s="92"/>
      <c r="AL42" s="92"/>
      <c r="AM42" s="107">
        <f t="shared" si="13"/>
        <v>-40893.915999999997</v>
      </c>
      <c r="AN42" s="92"/>
      <c r="AO42" s="92"/>
    </row>
    <row r="43" spans="1:41" s="7" customFormat="1" ht="15.75" thickTop="1">
      <c r="A43" s="15"/>
      <c r="C43" s="7" t="s">
        <v>77</v>
      </c>
      <c r="D43" s="7" t="s">
        <v>77</v>
      </c>
      <c r="E43" s="7" t="s">
        <v>77</v>
      </c>
      <c r="F43" s="7" t="s">
        <v>77</v>
      </c>
      <c r="G43" s="7" t="s">
        <v>77</v>
      </c>
      <c r="H43" s="7" t="s">
        <v>77</v>
      </c>
      <c r="I43" s="7" t="s">
        <v>77</v>
      </c>
      <c r="J43" s="7" t="s">
        <v>77</v>
      </c>
      <c r="K43" s="7" t="s">
        <v>77</v>
      </c>
      <c r="L43" s="7" t="s">
        <v>77</v>
      </c>
      <c r="M43" s="7" t="s">
        <v>77</v>
      </c>
      <c r="O43" s="113"/>
      <c r="P43" s="117"/>
      <c r="Q43" s="118"/>
      <c r="R43" s="118"/>
      <c r="S43" s="117"/>
      <c r="T43" s="129"/>
      <c r="U43" s="129"/>
      <c r="V43" s="129"/>
      <c r="W43" s="142"/>
      <c r="X43" s="44"/>
      <c r="Y43" s="147"/>
      <c r="Z43" s="132"/>
      <c r="AA43" s="149"/>
      <c r="AB43" s="149"/>
      <c r="AC43" s="150"/>
      <c r="AD43" s="150"/>
      <c r="AE43" s="44"/>
      <c r="AF43" s="150"/>
      <c r="AG43" s="44"/>
      <c r="AH43" s="155"/>
      <c r="AI43" s="150"/>
      <c r="AJ43" s="44"/>
      <c r="AK43" s="92"/>
      <c r="AL43" s="92"/>
      <c r="AM43" s="107">
        <f t="shared" si="13"/>
        <v>0</v>
      </c>
      <c r="AN43" s="92"/>
      <c r="AO43" s="92"/>
    </row>
    <row r="44" spans="1:41">
      <c r="A44" s="18" t="s">
        <v>78</v>
      </c>
      <c r="B44" s="1" t="s">
        <v>79</v>
      </c>
      <c r="C44" s="17">
        <f>SUM(C11:C43)</f>
        <v>36742.200000000019</v>
      </c>
      <c r="D44" s="17">
        <f t="shared" ref="D44:L44" si="15">SUM(D11:D43)</f>
        <v>6123.7000000000016</v>
      </c>
      <c r="E44" s="17">
        <f t="shared" si="15"/>
        <v>42865.900000000009</v>
      </c>
      <c r="F44" s="17">
        <f t="shared" si="15"/>
        <v>-423.43000000000023</v>
      </c>
      <c r="G44" s="17">
        <f>SUM(G11:G43)</f>
        <v>2379.2599999999998</v>
      </c>
      <c r="H44" s="17">
        <f t="shared" si="15"/>
        <v>1107.6500000000001</v>
      </c>
      <c r="I44" s="17">
        <f t="shared" si="15"/>
        <v>3391.43</v>
      </c>
      <c r="J44" s="17">
        <f t="shared" si="15"/>
        <v>-0.78</v>
      </c>
      <c r="K44" s="17">
        <f t="shared" si="15"/>
        <v>1353.9000000000008</v>
      </c>
      <c r="L44" s="17">
        <f t="shared" si="15"/>
        <v>7808.0300000000007</v>
      </c>
      <c r="M44" s="17">
        <f>SUM(M11:M43)</f>
        <v>35057.869999999988</v>
      </c>
      <c r="O44" s="115"/>
      <c r="P44" s="119"/>
      <c r="Q44" s="123"/>
      <c r="R44" s="123"/>
      <c r="S44" s="123"/>
      <c r="T44" s="132"/>
      <c r="U44" s="132"/>
      <c r="V44" s="132"/>
      <c r="W44" s="132"/>
      <c r="X44" s="145"/>
      <c r="Y44" s="132"/>
      <c r="Z44" s="132"/>
      <c r="AA44" s="150"/>
      <c r="AB44" s="150"/>
      <c r="AC44" s="150"/>
      <c r="AD44" s="150"/>
      <c r="AE44" s="145"/>
      <c r="AF44" s="150"/>
      <c r="AG44" s="145"/>
      <c r="AH44" s="150"/>
      <c r="AI44" s="150"/>
      <c r="AJ44" s="145"/>
      <c r="AK44" s="92"/>
      <c r="AL44" s="92"/>
      <c r="AM44" s="107">
        <f t="shared" si="13"/>
        <v>0</v>
      </c>
      <c r="AN44" s="92"/>
      <c r="AO44" s="92"/>
    </row>
    <row r="45" spans="1:41">
      <c r="AJ45" s="31">
        <f>AJ44*0.16</f>
        <v>0</v>
      </c>
      <c r="AK45" s="92"/>
      <c r="AL45" s="92"/>
      <c r="AM45" s="107">
        <f t="shared" si="13"/>
        <v>0</v>
      </c>
      <c r="AO45" s="92"/>
    </row>
    <row r="46" spans="1:41">
      <c r="C46" s="1" t="s">
        <v>79</v>
      </c>
      <c r="D46" s="1" t="s">
        <v>79</v>
      </c>
      <c r="E46" s="1" t="s">
        <v>79</v>
      </c>
      <c r="F46" s="1" t="s">
        <v>79</v>
      </c>
      <c r="G46" s="1" t="s">
        <v>79</v>
      </c>
      <c r="H46" s="1" t="s">
        <v>79</v>
      </c>
      <c r="J46" s="1" t="s">
        <v>79</v>
      </c>
      <c r="L46" s="1" t="s">
        <v>79</v>
      </c>
      <c r="M46" s="1" t="s">
        <v>79</v>
      </c>
      <c r="O46" s="114" t="s">
        <v>186</v>
      </c>
      <c r="P46" s="114"/>
      <c r="Q46" s="108"/>
      <c r="R46" s="108"/>
      <c r="S46" s="108"/>
      <c r="T46" s="20"/>
      <c r="U46" s="20"/>
      <c r="V46" s="20"/>
      <c r="W46" s="20"/>
      <c r="X46" s="144"/>
      <c r="Y46" s="20"/>
      <c r="Z46" s="20"/>
      <c r="AA46" s="20"/>
      <c r="AB46" s="20"/>
      <c r="AC46" s="20"/>
      <c r="AD46" s="20"/>
      <c r="AE46" s="144"/>
      <c r="AF46" s="20">
        <f>+AF44-AF45</f>
        <v>0</v>
      </c>
      <c r="AG46" s="144"/>
      <c r="AH46" s="20"/>
      <c r="AI46" s="20"/>
      <c r="AJ46" s="144">
        <f>+AJ44+AJ45</f>
        <v>0</v>
      </c>
      <c r="AK46" s="92"/>
      <c r="AL46" s="92"/>
      <c r="AM46" s="107">
        <f t="shared" si="13"/>
        <v>0</v>
      </c>
      <c r="AN46" s="22">
        <v>112981.14</v>
      </c>
    </row>
    <row r="47" spans="1:41">
      <c r="A47" s="2" t="s">
        <v>79</v>
      </c>
      <c r="B47" s="1" t="s">
        <v>79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41">
      <c r="O48" s="113"/>
      <c r="P48" s="118"/>
      <c r="Q48" s="118"/>
      <c r="R48" s="118"/>
      <c r="S48" s="118"/>
      <c r="T48" s="131"/>
      <c r="U48" s="131"/>
      <c r="V48" s="131"/>
      <c r="W48" s="131"/>
      <c r="X48" s="44">
        <f>SUM(T48:W48)</f>
        <v>0</v>
      </c>
      <c r="Y48" s="147"/>
      <c r="Z48" s="147"/>
      <c r="AA48" s="149"/>
      <c r="AB48" s="149"/>
      <c r="AC48" s="149"/>
      <c r="AD48" s="149"/>
      <c r="AE48" s="44">
        <f>+X48-Y48</f>
        <v>0</v>
      </c>
      <c r="AF48" s="150">
        <f>+AE48*0.05</f>
        <v>0</v>
      </c>
      <c r="AG48" s="44">
        <f>+AE48-AA48-AD48</f>
        <v>0</v>
      </c>
      <c r="AH48" s="155">
        <f>IF(AE48&lt;3000,AE48*0.1,0)</f>
        <v>0</v>
      </c>
      <c r="AI48" s="150">
        <v>0</v>
      </c>
      <c r="AJ48" s="44">
        <f>+AE48+AH48+AI48</f>
        <v>0</v>
      </c>
      <c r="AK48" s="92"/>
      <c r="AL48" s="92"/>
      <c r="AM48" s="107">
        <f>+AK48+AL48-AG48</f>
        <v>0</v>
      </c>
    </row>
    <row r="49" spans="15:41" s="1" customFormat="1">
      <c r="O49" s="104"/>
      <c r="P49" s="104"/>
      <c r="Q49" s="104"/>
      <c r="R49" s="104"/>
      <c r="S49" s="104"/>
      <c r="T49" s="22"/>
      <c r="U49" s="22"/>
      <c r="V49" s="22"/>
      <c r="W49" s="22"/>
      <c r="X49" s="31"/>
      <c r="Y49" s="22"/>
      <c r="Z49" s="22"/>
      <c r="AA49" s="22"/>
      <c r="AB49" s="22"/>
      <c r="AC49" s="22"/>
      <c r="AD49" s="22"/>
      <c r="AE49" s="31"/>
      <c r="AF49" s="22"/>
      <c r="AG49" s="31"/>
      <c r="AH49" s="22"/>
      <c r="AI49" s="22"/>
      <c r="AJ49" s="31" t="e">
        <f>SUM(AJ37:AJ48)</f>
        <v>#REF!</v>
      </c>
      <c r="AK49" s="92"/>
      <c r="AL49" s="92"/>
      <c r="AM49" s="107">
        <f>+AK49+AL49-AG49</f>
        <v>0</v>
      </c>
      <c r="AN49" s="104"/>
      <c r="AO49" s="104"/>
    </row>
    <row r="50" spans="15:41" s="1" customFormat="1">
      <c r="O50" s="104"/>
      <c r="P50" s="109"/>
      <c r="Q50" s="109"/>
      <c r="R50" s="109"/>
      <c r="S50" s="104"/>
      <c r="T50" s="22"/>
      <c r="U50" s="22"/>
      <c r="V50" s="22"/>
      <c r="W50" s="22"/>
      <c r="X50" s="31"/>
      <c r="Y50" s="22"/>
      <c r="Z50" s="22"/>
      <c r="AA50" s="22"/>
      <c r="AB50" s="22"/>
      <c r="AC50" s="22"/>
      <c r="AD50" s="22"/>
      <c r="AE50" s="31"/>
      <c r="AF50" s="22"/>
      <c r="AG50" s="31"/>
      <c r="AH50" s="22"/>
      <c r="AI50" s="22"/>
      <c r="AJ50" s="31" t="e">
        <f>+AJ48+AJ49</f>
        <v>#REF!</v>
      </c>
      <c r="AK50" s="110"/>
      <c r="AL50" s="110"/>
      <c r="AM50" s="107">
        <f>+AK50+AL50-AG50</f>
        <v>0</v>
      </c>
      <c r="AN50" s="104"/>
      <c r="AO50" s="104"/>
    </row>
    <row r="51" spans="15:41" s="1" customFormat="1">
      <c r="O51" s="104"/>
      <c r="P51" s="109"/>
      <c r="Q51" s="109"/>
      <c r="R51" s="109"/>
      <c r="S51" s="104"/>
      <c r="T51" s="22"/>
      <c r="U51" s="22"/>
      <c r="V51" s="22"/>
      <c r="W51" s="22"/>
      <c r="X51" s="31"/>
      <c r="Y51" s="22"/>
      <c r="Z51" s="22"/>
      <c r="AA51" s="22"/>
      <c r="AB51" s="22"/>
      <c r="AC51" s="22"/>
      <c r="AD51" s="22"/>
      <c r="AE51" s="31"/>
      <c r="AF51" s="22"/>
      <c r="AG51" s="31"/>
      <c r="AH51" s="22"/>
      <c r="AI51" s="22"/>
      <c r="AJ51" s="31"/>
      <c r="AK51" s="92"/>
      <c r="AL51" s="92"/>
      <c r="AM51" s="92"/>
      <c r="AN51" s="104"/>
      <c r="AO51" s="104"/>
    </row>
    <row r="52" spans="15:41" s="1" customFormat="1">
      <c r="O52" s="104"/>
      <c r="P52" s="92"/>
      <c r="Q52" s="104"/>
      <c r="R52" s="104"/>
      <c r="S52" s="104"/>
      <c r="T52" s="22"/>
      <c r="U52" s="22"/>
      <c r="V52" s="22"/>
      <c r="W52" s="22"/>
      <c r="X52" s="31"/>
      <c r="Y52" s="22"/>
      <c r="Z52" s="22"/>
      <c r="AA52" s="22"/>
      <c r="AB52" s="22"/>
      <c r="AC52" s="22"/>
      <c r="AD52" s="22"/>
      <c r="AE52" s="31"/>
      <c r="AF52" s="22"/>
      <c r="AG52" s="31"/>
      <c r="AH52" s="22"/>
      <c r="AI52" s="22"/>
      <c r="AJ52" s="31"/>
      <c r="AK52" s="92"/>
      <c r="AL52" s="92"/>
      <c r="AM52" s="92"/>
      <c r="AN52" s="104"/>
      <c r="AO52" s="104"/>
    </row>
    <row r="53" spans="15:41" s="1" customFormat="1">
      <c r="O53" s="104"/>
      <c r="P53" s="92"/>
      <c r="Q53" s="104"/>
      <c r="R53" s="104"/>
      <c r="S53" s="104"/>
      <c r="T53" s="22"/>
      <c r="U53" s="22"/>
      <c r="V53" s="22"/>
      <c r="W53" s="22"/>
      <c r="X53" s="31"/>
      <c r="Y53" s="22"/>
      <c r="Z53" s="22"/>
      <c r="AA53" s="22"/>
      <c r="AB53" s="22"/>
      <c r="AC53" s="22"/>
      <c r="AD53" s="22"/>
      <c r="AE53" s="31"/>
      <c r="AF53" s="22"/>
      <c r="AG53" s="31"/>
      <c r="AH53" s="22"/>
      <c r="AI53" s="22"/>
      <c r="AJ53" s="31"/>
      <c r="AK53" s="92"/>
      <c r="AL53" s="92"/>
      <c r="AM53" s="92"/>
      <c r="AN53" s="104"/>
      <c r="AO53" s="104"/>
    </row>
    <row r="54" spans="15:41" s="1" customFormat="1">
      <c r="O54" s="104"/>
      <c r="P54" s="92"/>
      <c r="Q54" s="104"/>
      <c r="R54" s="104"/>
      <c r="S54" s="104"/>
      <c r="T54" s="22"/>
      <c r="U54" s="22"/>
      <c r="V54" s="22"/>
      <c r="W54" s="22"/>
      <c r="X54" s="31"/>
      <c r="Y54" s="22"/>
      <c r="Z54" s="22"/>
      <c r="AA54" s="22"/>
      <c r="AB54" s="22"/>
      <c r="AC54" s="22"/>
      <c r="AD54" s="22"/>
      <c r="AE54" s="31"/>
      <c r="AF54" s="22"/>
      <c r="AG54" s="31"/>
      <c r="AH54" s="22"/>
      <c r="AI54" s="22"/>
      <c r="AJ54" s="31"/>
      <c r="AK54" s="92"/>
      <c r="AL54" s="92"/>
      <c r="AM54" s="92"/>
      <c r="AN54" s="104"/>
      <c r="AO54" s="104"/>
    </row>
    <row r="55" spans="15:41" s="1" customFormat="1">
      <c r="O55" s="104"/>
      <c r="P55" s="92"/>
      <c r="Q55" s="104"/>
      <c r="R55" s="104"/>
      <c r="S55" s="104"/>
      <c r="T55" s="22"/>
      <c r="U55" s="22"/>
      <c r="V55" s="22"/>
      <c r="W55" s="22"/>
      <c r="X55" s="31"/>
      <c r="Y55" s="22"/>
      <c r="Z55" s="22"/>
      <c r="AA55" s="22"/>
      <c r="AB55" s="22"/>
      <c r="AC55" s="22"/>
      <c r="AD55" s="22"/>
      <c r="AE55" s="31"/>
      <c r="AF55" s="22"/>
      <c r="AG55" s="31"/>
      <c r="AH55" s="22"/>
      <c r="AI55" s="22"/>
      <c r="AJ55" s="31"/>
      <c r="AK55" s="92"/>
      <c r="AL55" s="92"/>
      <c r="AM55" s="92"/>
      <c r="AN55" s="104"/>
      <c r="AO55" s="104"/>
    </row>
    <row r="56" spans="15:41" s="1" customFormat="1">
      <c r="O56" s="104"/>
      <c r="P56" s="104"/>
      <c r="Q56" s="104"/>
      <c r="R56" s="104"/>
      <c r="S56" s="104"/>
      <c r="T56" s="22"/>
      <c r="U56" s="22"/>
      <c r="V56" s="22"/>
      <c r="W56" s="22"/>
      <c r="X56" s="31"/>
      <c r="Y56" s="22"/>
      <c r="Z56" s="22"/>
      <c r="AA56" s="22"/>
      <c r="AB56" s="22"/>
      <c r="AC56" s="22"/>
      <c r="AD56" s="22"/>
      <c r="AE56" s="31"/>
      <c r="AF56" s="22"/>
      <c r="AG56" s="31"/>
      <c r="AH56" s="22"/>
      <c r="AI56" s="22"/>
      <c r="AJ56" s="31"/>
      <c r="AK56" s="92"/>
      <c r="AL56" s="92"/>
      <c r="AM56" s="92"/>
      <c r="AN56" s="104"/>
      <c r="AO56" s="104"/>
    </row>
    <row r="57" spans="15:41" s="1" customFormat="1">
      <c r="O57" s="104"/>
      <c r="P57" s="104"/>
      <c r="Q57" s="104"/>
      <c r="R57" s="104"/>
      <c r="S57" s="104"/>
      <c r="T57" s="22"/>
      <c r="U57" s="22"/>
      <c r="V57" s="22"/>
      <c r="W57" s="22"/>
      <c r="X57" s="31"/>
      <c r="Y57" s="22"/>
      <c r="Z57" s="22"/>
      <c r="AA57" s="22"/>
      <c r="AB57" s="22"/>
      <c r="AC57" s="22"/>
      <c r="AD57" s="22"/>
      <c r="AE57" s="31"/>
      <c r="AF57" s="22"/>
      <c r="AG57" s="31"/>
      <c r="AH57" s="22"/>
      <c r="AI57" s="22"/>
      <c r="AJ57" s="31"/>
      <c r="AK57" s="92"/>
      <c r="AL57" s="92"/>
      <c r="AM57" s="92"/>
      <c r="AN57" s="104"/>
      <c r="AO57" s="104"/>
    </row>
    <row r="58" spans="15:41" s="1" customFormat="1">
      <c r="O58" s="104" t="s">
        <v>187</v>
      </c>
      <c r="P58" s="22"/>
      <c r="Q58" s="104"/>
      <c r="R58" s="104"/>
      <c r="S58" s="104"/>
      <c r="T58" s="22"/>
      <c r="U58" s="22"/>
      <c r="V58" s="22"/>
      <c r="W58" s="22"/>
      <c r="X58" s="31"/>
      <c r="Y58" s="22"/>
      <c r="Z58" s="22"/>
      <c r="AA58" s="22"/>
      <c r="AB58" s="22"/>
      <c r="AC58" s="22"/>
      <c r="AD58" s="22"/>
      <c r="AE58" s="31"/>
      <c r="AF58" s="22"/>
      <c r="AG58" s="31"/>
      <c r="AH58" s="22"/>
      <c r="AI58" s="22"/>
      <c r="AJ58" s="31"/>
      <c r="AK58" s="92"/>
      <c r="AL58" s="92"/>
      <c r="AM58" s="92"/>
      <c r="AN58" s="104"/>
      <c r="AO58" s="104"/>
    </row>
    <row r="59" spans="15:41" s="1" customFormat="1">
      <c r="O59" s="104" t="s">
        <v>188</v>
      </c>
      <c r="P59" s="22"/>
      <c r="Q59" s="104"/>
      <c r="R59" s="104"/>
      <c r="S59" s="104"/>
      <c r="T59" s="22"/>
      <c r="U59" s="22"/>
      <c r="V59" s="22"/>
      <c r="W59" s="22"/>
      <c r="X59" s="31"/>
      <c r="Y59" s="22"/>
      <c r="Z59" s="22"/>
      <c r="AA59" s="22"/>
      <c r="AB59" s="22"/>
      <c r="AC59" s="22"/>
      <c r="AD59" s="22"/>
      <c r="AE59" s="31"/>
      <c r="AF59" s="22"/>
      <c r="AG59" s="31"/>
      <c r="AH59" s="22"/>
      <c r="AI59" s="22"/>
      <c r="AJ59" s="31"/>
      <c r="AK59" s="92"/>
      <c r="AL59" s="92"/>
      <c r="AM59" s="92"/>
      <c r="AN59" s="104"/>
      <c r="AO59" s="104"/>
    </row>
    <row r="60" spans="15:41" s="1" customFormat="1">
      <c r="O60" s="104" t="s">
        <v>189</v>
      </c>
      <c r="P60" s="22"/>
      <c r="Q60" s="104"/>
      <c r="R60" s="104"/>
      <c r="S60" s="104"/>
      <c r="T60" s="22"/>
      <c r="U60" s="22"/>
      <c r="V60" s="22"/>
      <c r="W60" s="22"/>
      <c r="X60" s="31"/>
      <c r="Y60" s="22"/>
      <c r="Z60" s="22"/>
      <c r="AA60" s="22"/>
      <c r="AB60" s="22"/>
      <c r="AC60" s="22"/>
      <c r="AD60" s="22"/>
      <c r="AE60" s="31"/>
      <c r="AF60" s="22"/>
      <c r="AG60" s="31"/>
      <c r="AH60" s="22"/>
      <c r="AI60" s="22"/>
      <c r="AJ60" s="31"/>
      <c r="AK60" s="92"/>
      <c r="AL60" s="92"/>
      <c r="AM60" s="92"/>
      <c r="AN60" s="104"/>
      <c r="AO60" s="104"/>
    </row>
    <row r="61" spans="15:41" s="1" customFormat="1">
      <c r="O61" s="104" t="s">
        <v>190</v>
      </c>
      <c r="P61" s="22"/>
      <c r="Q61" s="104"/>
      <c r="R61" s="104"/>
      <c r="S61" s="104"/>
      <c r="T61" s="22"/>
      <c r="U61" s="22"/>
      <c r="V61" s="22"/>
      <c r="W61" s="22"/>
      <c r="X61" s="31"/>
      <c r="Y61" s="22"/>
      <c r="Z61" s="22"/>
      <c r="AA61" s="22"/>
      <c r="AB61" s="22"/>
      <c r="AC61" s="22"/>
      <c r="AD61" s="22"/>
      <c r="AE61" s="31"/>
      <c r="AF61" s="22"/>
      <c r="AG61" s="31"/>
      <c r="AH61" s="22"/>
      <c r="AI61" s="22"/>
      <c r="AJ61" s="31"/>
      <c r="AK61" s="92"/>
      <c r="AL61" s="92"/>
      <c r="AM61" s="92"/>
      <c r="AN61" s="104"/>
      <c r="AO61" s="104"/>
    </row>
    <row r="62" spans="15:41" s="1" customFormat="1">
      <c r="O62" s="104" t="s">
        <v>191</v>
      </c>
      <c r="P62" s="22"/>
      <c r="Q62" s="104"/>
      <c r="R62" s="104"/>
      <c r="S62" s="104"/>
      <c r="T62" s="22"/>
      <c r="U62" s="22"/>
      <c r="V62" s="22"/>
      <c r="W62" s="22"/>
      <c r="X62" s="31"/>
      <c r="Y62" s="22"/>
      <c r="Z62" s="22"/>
      <c r="AA62" s="22"/>
      <c r="AB62" s="22"/>
      <c r="AC62" s="22"/>
      <c r="AD62" s="22"/>
      <c r="AE62" s="31"/>
      <c r="AF62" s="22"/>
      <c r="AG62" s="31"/>
      <c r="AH62" s="22"/>
      <c r="AI62" s="22"/>
      <c r="AJ62" s="31"/>
      <c r="AK62" s="92"/>
      <c r="AL62" s="92"/>
      <c r="AM62" s="92"/>
      <c r="AN62" s="104"/>
      <c r="AO62" s="104"/>
    </row>
    <row r="63" spans="15:41" s="1" customFormat="1">
      <c r="O63" s="104" t="s">
        <v>192</v>
      </c>
      <c r="P63" s="22"/>
      <c r="Q63" s="104"/>
      <c r="R63" s="104"/>
      <c r="S63" s="104"/>
      <c r="T63" s="22"/>
      <c r="U63" s="22"/>
      <c r="V63" s="22"/>
      <c r="W63" s="22"/>
      <c r="X63" s="31"/>
      <c r="Y63" s="22"/>
      <c r="Z63" s="22"/>
      <c r="AA63" s="22"/>
      <c r="AB63" s="22"/>
      <c r="AC63" s="22"/>
      <c r="AD63" s="22"/>
      <c r="AE63" s="31"/>
      <c r="AF63" s="22"/>
      <c r="AG63" s="31"/>
      <c r="AH63" s="22"/>
      <c r="AI63" s="22"/>
      <c r="AJ63" s="31"/>
      <c r="AK63" s="92"/>
      <c r="AL63" s="92"/>
      <c r="AM63" s="92"/>
      <c r="AN63" s="104"/>
      <c r="AO63" s="104"/>
    </row>
    <row r="64" spans="15:41" s="1" customFormat="1">
      <c r="O64" s="104"/>
      <c r="P64" s="104"/>
      <c r="Q64" s="104"/>
      <c r="R64" s="104"/>
      <c r="S64" s="104"/>
      <c r="T64" s="22"/>
      <c r="U64" s="22"/>
      <c r="V64" s="22"/>
      <c r="W64" s="22"/>
      <c r="X64" s="31"/>
      <c r="Y64" s="22"/>
      <c r="Z64" s="22"/>
      <c r="AA64" s="22"/>
      <c r="AB64" s="22"/>
      <c r="AC64" s="22"/>
      <c r="AD64" s="22"/>
      <c r="AE64" s="31"/>
      <c r="AF64" s="22"/>
      <c r="AG64" s="31"/>
      <c r="AH64" s="22"/>
      <c r="AI64" s="22"/>
      <c r="AJ64" s="31"/>
      <c r="AK64" s="92"/>
      <c r="AL64" s="92"/>
      <c r="AM64" s="92"/>
      <c r="AN64" s="104"/>
      <c r="AO64" s="104"/>
    </row>
    <row r="65" spans="15:41" s="1" customFormat="1">
      <c r="O65" s="104"/>
      <c r="P65" s="104"/>
      <c r="Q65" s="104"/>
      <c r="R65" s="104"/>
      <c r="S65" s="104"/>
      <c r="T65" s="22"/>
      <c r="U65" s="22"/>
      <c r="V65" s="22"/>
      <c r="W65" s="22"/>
      <c r="X65" s="31"/>
      <c r="Y65" s="22"/>
      <c r="Z65" s="22"/>
      <c r="AA65" s="22"/>
      <c r="AB65" s="22"/>
      <c r="AC65" s="22"/>
      <c r="AD65" s="22"/>
      <c r="AE65" s="31"/>
      <c r="AF65" s="22"/>
      <c r="AG65" s="31"/>
      <c r="AH65" s="22"/>
      <c r="AI65" s="22"/>
      <c r="AJ65" s="31"/>
      <c r="AK65" s="92"/>
      <c r="AL65" s="92"/>
      <c r="AM65" s="92"/>
      <c r="AN65" s="104"/>
      <c r="AO65" s="104"/>
    </row>
    <row r="66" spans="15:41" s="1" customFormat="1">
      <c r="O66" s="104"/>
      <c r="P66" s="104"/>
      <c r="Q66" s="104"/>
      <c r="R66" s="104"/>
      <c r="S66" s="104"/>
      <c r="T66" s="22"/>
      <c r="U66" s="22"/>
      <c r="V66" s="22"/>
      <c r="W66" s="22"/>
      <c r="X66" s="31"/>
      <c r="Y66" s="22"/>
      <c r="Z66" s="22"/>
      <c r="AA66" s="22"/>
      <c r="AB66" s="22"/>
      <c r="AC66" s="22"/>
      <c r="AD66" s="22"/>
      <c r="AE66" s="31"/>
      <c r="AF66" s="22"/>
      <c r="AG66" s="31"/>
      <c r="AH66" s="22"/>
      <c r="AI66" s="22"/>
      <c r="AJ66" s="31"/>
      <c r="AK66" s="92"/>
      <c r="AL66" s="92"/>
      <c r="AM66" s="92"/>
      <c r="AN66" s="104"/>
      <c r="AO66" s="104"/>
    </row>
    <row r="67" spans="15:41" s="1" customFormat="1">
      <c r="O67" s="104"/>
      <c r="P67" s="104"/>
      <c r="Q67" s="104"/>
      <c r="R67" s="104"/>
      <c r="S67" s="104"/>
      <c r="T67" s="22"/>
      <c r="U67" s="22"/>
      <c r="V67" s="22"/>
      <c r="W67" s="22"/>
      <c r="X67" s="31"/>
      <c r="Y67" s="22"/>
      <c r="Z67" s="22"/>
      <c r="AA67" s="22"/>
      <c r="AB67" s="22"/>
      <c r="AC67" s="22"/>
      <c r="AD67" s="22"/>
      <c r="AE67" s="31"/>
      <c r="AF67" s="22"/>
      <c r="AG67" s="31"/>
      <c r="AH67" s="22"/>
      <c r="AI67" s="22"/>
      <c r="AJ67" s="31"/>
      <c r="AK67" s="92"/>
      <c r="AL67" s="92"/>
      <c r="AM67" s="92"/>
      <c r="AN67" s="104"/>
      <c r="AO67" s="104"/>
    </row>
    <row r="68" spans="15:41" s="1" customFormat="1">
      <c r="O68" s="104"/>
      <c r="P68" s="104"/>
      <c r="Q68" s="104"/>
      <c r="R68" s="104"/>
      <c r="S68" s="104"/>
      <c r="T68" s="22"/>
      <c r="U68" s="22"/>
      <c r="V68" s="22"/>
      <c r="W68" s="22"/>
      <c r="X68" s="31"/>
      <c r="Y68" s="22"/>
      <c r="Z68" s="22"/>
      <c r="AA68" s="22"/>
      <c r="AB68" s="22"/>
      <c r="AC68" s="22"/>
      <c r="AD68" s="22"/>
      <c r="AE68" s="31"/>
      <c r="AF68" s="22"/>
      <c r="AG68" s="31"/>
      <c r="AH68" s="22"/>
      <c r="AI68" s="22"/>
      <c r="AJ68" s="31"/>
      <c r="AK68" s="110"/>
      <c r="AL68" s="110"/>
      <c r="AM68" s="110"/>
      <c r="AN68" s="104"/>
      <c r="AO68" s="104"/>
    </row>
    <row r="69" spans="15:41" s="1" customFormat="1">
      <c r="O69" s="104"/>
      <c r="P69" s="104"/>
      <c r="Q69" s="104"/>
      <c r="R69" s="104"/>
      <c r="S69" s="104"/>
      <c r="T69" s="22"/>
      <c r="U69" s="22"/>
      <c r="V69" s="22"/>
      <c r="W69" s="22"/>
      <c r="X69" s="31"/>
      <c r="Y69" s="22"/>
      <c r="Z69" s="22"/>
      <c r="AA69" s="22"/>
      <c r="AB69" s="22"/>
      <c r="AC69" s="22"/>
      <c r="AD69" s="22"/>
      <c r="AE69" s="31"/>
      <c r="AF69" s="22"/>
      <c r="AG69" s="31"/>
      <c r="AH69" s="22"/>
      <c r="AI69" s="22"/>
      <c r="AJ69" s="31"/>
      <c r="AK69" s="92"/>
      <c r="AL69" s="92"/>
      <c r="AM69" s="92"/>
      <c r="AN69" s="104"/>
      <c r="AO69" s="104"/>
    </row>
    <row r="70" spans="15:41" s="1" customFormat="1">
      <c r="O70" s="104"/>
      <c r="P70" s="104"/>
      <c r="Q70" s="104"/>
      <c r="R70" s="104"/>
      <c r="S70" s="104"/>
      <c r="T70" s="22"/>
      <c r="U70" s="22"/>
      <c r="V70" s="22"/>
      <c r="W70" s="22"/>
      <c r="X70" s="31"/>
      <c r="Y70" s="22"/>
      <c r="Z70" s="22"/>
      <c r="AA70" s="22"/>
      <c r="AB70" s="22"/>
      <c r="AC70" s="22"/>
      <c r="AD70" s="22"/>
      <c r="AE70" s="31"/>
      <c r="AF70" s="22"/>
      <c r="AG70" s="31"/>
      <c r="AH70" s="22"/>
      <c r="AI70" s="22"/>
      <c r="AJ70" s="31"/>
      <c r="AK70" s="92"/>
      <c r="AL70" s="92"/>
      <c r="AM70" s="92"/>
      <c r="AN70" s="104"/>
      <c r="AO70" s="104"/>
    </row>
    <row r="71" spans="15:41" s="1" customFormat="1">
      <c r="O71" s="104"/>
      <c r="P71" s="104"/>
      <c r="Q71" s="104"/>
      <c r="R71" s="104"/>
      <c r="S71" s="104"/>
      <c r="T71" s="22"/>
      <c r="U71" s="22"/>
      <c r="V71" s="22"/>
      <c r="W71" s="22"/>
      <c r="X71" s="31"/>
      <c r="Y71" s="22"/>
      <c r="Z71" s="22"/>
      <c r="AA71" s="22"/>
      <c r="AB71" s="22"/>
      <c r="AC71" s="22"/>
      <c r="AD71" s="22"/>
      <c r="AE71" s="31"/>
      <c r="AF71" s="22"/>
      <c r="AG71" s="31"/>
      <c r="AH71" s="22"/>
      <c r="AI71" s="22"/>
      <c r="AJ71" s="31"/>
      <c r="AK71" s="92"/>
      <c r="AL71" s="92"/>
      <c r="AM71" s="92"/>
      <c r="AN71" s="104"/>
      <c r="AO71" s="104"/>
    </row>
    <row r="72" spans="15:41" s="1" customFormat="1">
      <c r="O72" s="104"/>
      <c r="P72" s="104"/>
      <c r="Q72" s="104"/>
      <c r="R72" s="104"/>
      <c r="S72" s="104"/>
      <c r="T72" s="22"/>
      <c r="U72" s="22"/>
      <c r="V72" s="22"/>
      <c r="W72" s="22"/>
      <c r="X72" s="31"/>
      <c r="Y72" s="22"/>
      <c r="Z72" s="22"/>
      <c r="AA72" s="22"/>
      <c r="AB72" s="22"/>
      <c r="AC72" s="22"/>
      <c r="AD72" s="22"/>
      <c r="AE72" s="31"/>
      <c r="AF72" s="22"/>
      <c r="AG72" s="31"/>
      <c r="AH72" s="22"/>
      <c r="AI72" s="22"/>
      <c r="AJ72" s="31"/>
      <c r="AK72" s="92"/>
      <c r="AL72" s="92"/>
      <c r="AM72" s="92"/>
      <c r="AN72" s="104"/>
      <c r="AO72" s="104"/>
    </row>
    <row r="73" spans="15:41" s="1" customFormat="1">
      <c r="O73" s="104"/>
      <c r="P73" s="104"/>
      <c r="Q73" s="104"/>
      <c r="R73" s="104"/>
      <c r="S73" s="104"/>
      <c r="T73" s="22"/>
      <c r="U73" s="22"/>
      <c r="V73" s="22"/>
      <c r="W73" s="22"/>
      <c r="X73" s="31"/>
      <c r="Y73" s="22"/>
      <c r="Z73" s="22"/>
      <c r="AA73" s="22"/>
      <c r="AB73" s="22"/>
      <c r="AC73" s="22"/>
      <c r="AD73" s="22"/>
      <c r="AE73" s="31"/>
      <c r="AF73" s="22"/>
      <c r="AG73" s="31"/>
      <c r="AH73" s="22"/>
      <c r="AI73" s="22"/>
      <c r="AJ73" s="31"/>
      <c r="AK73" s="92"/>
      <c r="AL73" s="92"/>
      <c r="AM73" s="92"/>
      <c r="AN73" s="104"/>
      <c r="AO73" s="104"/>
    </row>
    <row r="74" spans="15:41" s="1" customFormat="1">
      <c r="O74" s="104"/>
      <c r="P74" s="104"/>
      <c r="Q74" s="104"/>
      <c r="R74" s="104"/>
      <c r="S74" s="104"/>
      <c r="T74" s="22"/>
      <c r="U74" s="22"/>
      <c r="V74" s="22"/>
      <c r="W74" s="22"/>
      <c r="X74" s="31"/>
      <c r="Y74" s="22"/>
      <c r="Z74" s="22"/>
      <c r="AA74" s="22"/>
      <c r="AB74" s="22"/>
      <c r="AC74" s="22"/>
      <c r="AD74" s="22"/>
      <c r="AE74" s="31"/>
      <c r="AF74" s="22"/>
      <c r="AG74" s="31"/>
      <c r="AH74" s="22"/>
      <c r="AI74" s="22"/>
      <c r="AJ74" s="31"/>
      <c r="AK74" s="92"/>
      <c r="AL74" s="92"/>
      <c r="AM74" s="92"/>
      <c r="AN74" s="104"/>
      <c r="AO74" s="104"/>
    </row>
    <row r="75" spans="15:41" s="1" customFormat="1">
      <c r="O75" s="104"/>
      <c r="P75" s="104"/>
      <c r="Q75" s="104"/>
      <c r="R75" s="104"/>
      <c r="S75" s="104"/>
      <c r="T75" s="22"/>
      <c r="U75" s="22"/>
      <c r="V75" s="22"/>
      <c r="W75" s="22"/>
      <c r="X75" s="31"/>
      <c r="Y75" s="22"/>
      <c r="Z75" s="22"/>
      <c r="AA75" s="22"/>
      <c r="AB75" s="22"/>
      <c r="AC75" s="22"/>
      <c r="AD75" s="22"/>
      <c r="AE75" s="31"/>
      <c r="AF75" s="22"/>
      <c r="AG75" s="31"/>
      <c r="AH75" s="22"/>
      <c r="AI75" s="22"/>
      <c r="AJ75" s="31"/>
      <c r="AK75" s="92"/>
      <c r="AL75" s="92"/>
      <c r="AM75" s="92"/>
      <c r="AN75" s="104"/>
      <c r="AO75" s="104"/>
    </row>
    <row r="76" spans="15:41" s="1" customFormat="1">
      <c r="O76" s="104"/>
      <c r="P76" s="104"/>
      <c r="Q76" s="104"/>
      <c r="R76" s="104"/>
      <c r="S76" s="104"/>
      <c r="T76" s="22"/>
      <c r="U76" s="22"/>
      <c r="V76" s="22"/>
      <c r="W76" s="22"/>
      <c r="X76" s="31"/>
      <c r="Y76" s="22"/>
      <c r="Z76" s="22"/>
      <c r="AA76" s="22"/>
      <c r="AB76" s="22"/>
      <c r="AC76" s="22"/>
      <c r="AD76" s="22"/>
      <c r="AE76" s="31"/>
      <c r="AF76" s="22"/>
      <c r="AG76" s="31"/>
      <c r="AH76" s="22"/>
      <c r="AI76" s="22"/>
      <c r="AJ76" s="31"/>
      <c r="AK76" s="92"/>
      <c r="AL76" s="92"/>
      <c r="AM76" s="92"/>
      <c r="AN76" s="104"/>
      <c r="AO76" s="104"/>
    </row>
    <row r="77" spans="15:41" s="1" customFormat="1">
      <c r="O77" s="104"/>
      <c r="P77" s="104"/>
      <c r="Q77" s="104"/>
      <c r="R77" s="104"/>
      <c r="S77" s="104"/>
      <c r="T77" s="22"/>
      <c r="U77" s="22"/>
      <c r="V77" s="22"/>
      <c r="W77" s="22"/>
      <c r="X77" s="31"/>
      <c r="Y77" s="22"/>
      <c r="Z77" s="22"/>
      <c r="AA77" s="22"/>
      <c r="AB77" s="22"/>
      <c r="AC77" s="22"/>
      <c r="AD77" s="22"/>
      <c r="AE77" s="31"/>
      <c r="AF77" s="22"/>
      <c r="AG77" s="31"/>
      <c r="AH77" s="22"/>
      <c r="AI77" s="22"/>
      <c r="AJ77" s="31"/>
      <c r="AK77" s="92"/>
      <c r="AL77" s="92"/>
      <c r="AM77" s="92"/>
      <c r="AN77" s="104"/>
      <c r="AO77" s="104"/>
    </row>
    <row r="78" spans="15:41" s="1" customFormat="1">
      <c r="O78" s="104"/>
      <c r="P78" s="104"/>
      <c r="Q78" s="104"/>
      <c r="R78" s="104"/>
      <c r="S78" s="104"/>
      <c r="T78" s="22"/>
      <c r="U78" s="22"/>
      <c r="V78" s="22"/>
      <c r="W78" s="22"/>
      <c r="X78" s="31"/>
      <c r="Y78" s="22"/>
      <c r="Z78" s="22"/>
      <c r="AA78" s="22"/>
      <c r="AB78" s="22"/>
      <c r="AC78" s="22"/>
      <c r="AD78" s="22"/>
      <c r="AE78" s="31"/>
      <c r="AF78" s="22"/>
      <c r="AG78" s="31"/>
      <c r="AH78" s="22"/>
      <c r="AI78" s="22"/>
      <c r="AJ78" s="31"/>
      <c r="AK78" s="110"/>
      <c r="AL78" s="110"/>
      <c r="AM78" s="110"/>
      <c r="AN78" s="104"/>
      <c r="AO78" s="104"/>
    </row>
    <row r="79" spans="15:41" s="1" customFormat="1">
      <c r="O79" s="104"/>
      <c r="P79" s="104"/>
      <c r="Q79" s="104"/>
      <c r="R79" s="104"/>
      <c r="S79" s="104"/>
      <c r="T79" s="22"/>
      <c r="U79" s="22"/>
      <c r="V79" s="22"/>
      <c r="W79" s="22"/>
      <c r="X79" s="31"/>
      <c r="Y79" s="22"/>
      <c r="Z79" s="22"/>
      <c r="AA79" s="22"/>
      <c r="AB79" s="22"/>
      <c r="AC79" s="22"/>
      <c r="AD79" s="22"/>
      <c r="AE79" s="31"/>
      <c r="AF79" s="22"/>
      <c r="AG79" s="31"/>
      <c r="AH79" s="22"/>
      <c r="AI79" s="22"/>
      <c r="AJ79" s="31"/>
      <c r="AK79" s="92"/>
      <c r="AL79" s="92"/>
      <c r="AM79" s="92"/>
      <c r="AN79" s="104"/>
      <c r="AO79" s="104"/>
    </row>
    <row r="80" spans="15:41" s="1" customFormat="1">
      <c r="O80" s="104"/>
      <c r="P80" s="104"/>
      <c r="Q80" s="104"/>
      <c r="R80" s="104"/>
      <c r="S80" s="104"/>
      <c r="T80" s="22"/>
      <c r="U80" s="22"/>
      <c r="V80" s="22"/>
      <c r="W80" s="22"/>
      <c r="X80" s="31"/>
      <c r="Y80" s="22"/>
      <c r="Z80" s="22"/>
      <c r="AA80" s="22"/>
      <c r="AB80" s="22"/>
      <c r="AC80" s="22"/>
      <c r="AD80" s="22"/>
      <c r="AE80" s="31"/>
      <c r="AF80" s="22"/>
      <c r="AG80" s="31"/>
      <c r="AH80" s="22"/>
      <c r="AI80" s="22"/>
      <c r="AJ80" s="31"/>
      <c r="AK80" s="92"/>
      <c r="AL80" s="92"/>
      <c r="AM80" s="92"/>
      <c r="AN80" s="104"/>
      <c r="AO80" s="104"/>
    </row>
    <row r="81" spans="15:41" s="1" customFormat="1">
      <c r="O81" s="104"/>
      <c r="P81" s="104"/>
      <c r="Q81" s="104"/>
      <c r="R81" s="104"/>
      <c r="S81" s="104"/>
      <c r="T81" s="22"/>
      <c r="U81" s="22"/>
      <c r="V81" s="22"/>
      <c r="W81" s="22"/>
      <c r="X81" s="31"/>
      <c r="Y81" s="22"/>
      <c r="Z81" s="22"/>
      <c r="AA81" s="22"/>
      <c r="AB81" s="22"/>
      <c r="AC81" s="22"/>
      <c r="AD81" s="22"/>
      <c r="AE81" s="31"/>
      <c r="AF81" s="22"/>
      <c r="AG81" s="31"/>
      <c r="AH81" s="22"/>
      <c r="AI81" s="22"/>
      <c r="AJ81" s="31"/>
      <c r="AK81" s="92"/>
      <c r="AL81" s="92"/>
      <c r="AM81" s="92"/>
      <c r="AN81" s="104"/>
      <c r="AO81" s="104"/>
    </row>
    <row r="82" spans="15:41" s="1" customFormat="1">
      <c r="O82" s="104"/>
      <c r="P82" s="104"/>
      <c r="Q82" s="104"/>
      <c r="R82" s="104"/>
      <c r="S82" s="104"/>
      <c r="T82" s="22"/>
      <c r="U82" s="22"/>
      <c r="V82" s="22"/>
      <c r="W82" s="22"/>
      <c r="X82" s="31"/>
      <c r="Y82" s="22"/>
      <c r="Z82" s="22"/>
      <c r="AA82" s="22"/>
      <c r="AB82" s="22"/>
      <c r="AC82" s="22"/>
      <c r="AD82" s="22"/>
      <c r="AE82" s="31"/>
      <c r="AF82" s="22"/>
      <c r="AG82" s="31"/>
      <c r="AH82" s="22"/>
      <c r="AI82" s="22"/>
      <c r="AJ82" s="31"/>
      <c r="AK82" s="92"/>
      <c r="AL82" s="92"/>
      <c r="AM82" s="92"/>
      <c r="AN82" s="104"/>
      <c r="AO82" s="104"/>
    </row>
    <row r="83" spans="15:41" s="1" customFormat="1">
      <c r="O83" s="104"/>
      <c r="P83" s="104"/>
      <c r="Q83" s="104"/>
      <c r="R83" s="104"/>
      <c r="S83" s="104"/>
      <c r="T83" s="22"/>
      <c r="U83" s="22"/>
      <c r="V83" s="22"/>
      <c r="W83" s="22"/>
      <c r="X83" s="31"/>
      <c r="Y83" s="22"/>
      <c r="Z83" s="22"/>
      <c r="AA83" s="22"/>
      <c r="AB83" s="22"/>
      <c r="AC83" s="22"/>
      <c r="AD83" s="22"/>
      <c r="AE83" s="31"/>
      <c r="AF83" s="22"/>
      <c r="AG83" s="31"/>
      <c r="AH83" s="22"/>
      <c r="AI83" s="22"/>
      <c r="AJ83" s="31"/>
      <c r="AK83" s="92"/>
      <c r="AL83" s="92"/>
      <c r="AM83" s="92"/>
      <c r="AN83" s="104"/>
      <c r="AO83" s="104"/>
    </row>
    <row r="84" spans="15:41" s="1" customFormat="1">
      <c r="O84" s="104"/>
      <c r="P84" s="104"/>
      <c r="Q84" s="104"/>
      <c r="R84" s="104"/>
      <c r="S84" s="104"/>
      <c r="T84" s="22"/>
      <c r="U84" s="22"/>
      <c r="V84" s="22"/>
      <c r="W84" s="22"/>
      <c r="X84" s="31"/>
      <c r="Y84" s="22"/>
      <c r="Z84" s="22"/>
      <c r="AA84" s="22"/>
      <c r="AB84" s="22"/>
      <c r="AC84" s="22"/>
      <c r="AD84" s="22"/>
      <c r="AE84" s="31"/>
      <c r="AF84" s="22"/>
      <c r="AG84" s="31"/>
      <c r="AH84" s="22"/>
      <c r="AI84" s="22"/>
      <c r="AJ84" s="31"/>
      <c r="AK84" s="92"/>
      <c r="AL84" s="92"/>
      <c r="AM84" s="92"/>
      <c r="AN84" s="104"/>
      <c r="AO84" s="104"/>
    </row>
    <row r="85" spans="15:41" s="1" customFormat="1">
      <c r="O85" s="104"/>
      <c r="P85" s="104"/>
      <c r="Q85" s="104"/>
      <c r="R85" s="104"/>
      <c r="S85" s="104"/>
      <c r="T85" s="22"/>
      <c r="U85" s="22"/>
      <c r="V85" s="22"/>
      <c r="W85" s="22"/>
      <c r="X85" s="31"/>
      <c r="Y85" s="22"/>
      <c r="Z85" s="22"/>
      <c r="AA85" s="22"/>
      <c r="AB85" s="22"/>
      <c r="AC85" s="22"/>
      <c r="AD85" s="22"/>
      <c r="AE85" s="31"/>
      <c r="AF85" s="22"/>
      <c r="AG85" s="31"/>
      <c r="AH85" s="22"/>
      <c r="AI85" s="22"/>
      <c r="AJ85" s="31"/>
      <c r="AK85" s="92"/>
      <c r="AL85" s="92"/>
      <c r="AM85" s="92"/>
      <c r="AN85" s="104"/>
      <c r="AO85" s="104"/>
    </row>
    <row r="86" spans="15:41" s="1" customFormat="1">
      <c r="O86" s="104"/>
      <c r="P86" s="104"/>
      <c r="Q86" s="104"/>
      <c r="R86" s="104"/>
      <c r="S86" s="104"/>
      <c r="T86" s="22"/>
      <c r="U86" s="22"/>
      <c r="V86" s="22"/>
      <c r="W86" s="22"/>
      <c r="X86" s="31"/>
      <c r="Y86" s="22"/>
      <c r="Z86" s="22"/>
      <c r="AA86" s="22"/>
      <c r="AB86" s="22"/>
      <c r="AC86" s="22"/>
      <c r="AD86" s="22"/>
      <c r="AE86" s="31"/>
      <c r="AF86" s="22"/>
      <c r="AG86" s="31"/>
      <c r="AH86" s="22"/>
      <c r="AI86" s="22"/>
      <c r="AJ86" s="31"/>
      <c r="AK86" s="92"/>
      <c r="AL86" s="92"/>
      <c r="AM86" s="92"/>
      <c r="AN86" s="104"/>
      <c r="AO86" s="104"/>
    </row>
    <row r="87" spans="15:41" s="1" customFormat="1">
      <c r="O87" s="104"/>
      <c r="P87" s="104"/>
      <c r="Q87" s="104"/>
      <c r="R87" s="104"/>
      <c r="S87" s="104"/>
      <c r="T87" s="22"/>
      <c r="U87" s="22"/>
      <c r="V87" s="22"/>
      <c r="W87" s="22"/>
      <c r="X87" s="31"/>
      <c r="Y87" s="22"/>
      <c r="Z87" s="22"/>
      <c r="AA87" s="22"/>
      <c r="AB87" s="22"/>
      <c r="AC87" s="22"/>
      <c r="AD87" s="22"/>
      <c r="AE87" s="31"/>
      <c r="AF87" s="22"/>
      <c r="AG87" s="31"/>
      <c r="AH87" s="22"/>
      <c r="AI87" s="22"/>
      <c r="AJ87" s="31"/>
      <c r="AK87" s="92"/>
      <c r="AL87" s="92"/>
      <c r="AM87" s="92"/>
      <c r="AN87" s="104"/>
      <c r="AO87" s="104"/>
    </row>
    <row r="88" spans="15:41" s="1" customFormat="1">
      <c r="O88" s="104"/>
      <c r="P88" s="104"/>
      <c r="Q88" s="104"/>
      <c r="R88" s="104"/>
      <c r="S88" s="104"/>
      <c r="T88" s="22"/>
      <c r="U88" s="22"/>
      <c r="V88" s="22"/>
      <c r="W88" s="22"/>
      <c r="X88" s="31"/>
      <c r="Y88" s="22"/>
      <c r="Z88" s="22"/>
      <c r="AA88" s="22"/>
      <c r="AB88" s="22"/>
      <c r="AC88" s="22"/>
      <c r="AD88" s="22"/>
      <c r="AE88" s="31"/>
      <c r="AF88" s="22"/>
      <c r="AG88" s="31"/>
      <c r="AH88" s="22"/>
      <c r="AI88" s="22"/>
      <c r="AJ88" s="31"/>
      <c r="AK88" s="92"/>
      <c r="AL88" s="92"/>
      <c r="AM88" s="92"/>
      <c r="AN88" s="104"/>
      <c r="AO88" s="104"/>
    </row>
    <row r="89" spans="15:41" s="1" customFormat="1">
      <c r="O89" s="104"/>
      <c r="P89" s="104"/>
      <c r="Q89" s="104"/>
      <c r="R89" s="104"/>
      <c r="S89" s="104"/>
      <c r="T89" s="22"/>
      <c r="U89" s="22"/>
      <c r="V89" s="22"/>
      <c r="W89" s="22"/>
      <c r="X89" s="31"/>
      <c r="Y89" s="22"/>
      <c r="Z89" s="22"/>
      <c r="AA89" s="22"/>
      <c r="AB89" s="22"/>
      <c r="AC89" s="22"/>
      <c r="AD89" s="22"/>
      <c r="AE89" s="31"/>
      <c r="AF89" s="22"/>
      <c r="AG89" s="31"/>
      <c r="AH89" s="22"/>
      <c r="AI89" s="22"/>
      <c r="AJ89" s="31"/>
      <c r="AK89" s="92"/>
      <c r="AL89" s="92"/>
      <c r="AM89" s="92"/>
      <c r="AN89" s="104"/>
      <c r="AO89" s="104"/>
    </row>
    <row r="90" spans="15:41" s="1" customFormat="1">
      <c r="O90" s="104"/>
      <c r="P90" s="104"/>
      <c r="Q90" s="104"/>
      <c r="R90" s="104"/>
      <c r="S90" s="104"/>
      <c r="T90" s="22"/>
      <c r="U90" s="22"/>
      <c r="V90" s="22"/>
      <c r="W90" s="22"/>
      <c r="X90" s="31"/>
      <c r="Y90" s="22"/>
      <c r="Z90" s="22"/>
      <c r="AA90" s="22"/>
      <c r="AB90" s="22"/>
      <c r="AC90" s="22"/>
      <c r="AD90" s="22"/>
      <c r="AE90" s="31"/>
      <c r="AF90" s="22"/>
      <c r="AG90" s="31"/>
      <c r="AH90" s="22"/>
      <c r="AI90" s="22"/>
      <c r="AJ90" s="31"/>
      <c r="AK90" s="92"/>
      <c r="AL90" s="92"/>
      <c r="AM90" s="92"/>
      <c r="AN90" s="104"/>
      <c r="AO90" s="104"/>
    </row>
    <row r="91" spans="15:41" s="1" customFormat="1">
      <c r="O91" s="104"/>
      <c r="P91" s="104"/>
      <c r="Q91" s="104"/>
      <c r="R91" s="104"/>
      <c r="S91" s="104"/>
      <c r="T91" s="22"/>
      <c r="U91" s="22"/>
      <c r="V91" s="22"/>
      <c r="W91" s="22"/>
      <c r="X91" s="31"/>
      <c r="Y91" s="22"/>
      <c r="Z91" s="22"/>
      <c r="AA91" s="22"/>
      <c r="AB91" s="22"/>
      <c r="AC91" s="22"/>
      <c r="AD91" s="22"/>
      <c r="AE91" s="31"/>
      <c r="AF91" s="22"/>
      <c r="AG91" s="31"/>
      <c r="AH91" s="22"/>
      <c r="AI91" s="22"/>
      <c r="AJ91" s="31"/>
      <c r="AK91" s="92"/>
      <c r="AL91" s="92"/>
      <c r="AM91" s="92"/>
      <c r="AN91" s="104"/>
      <c r="AO91" s="104"/>
    </row>
    <row r="92" spans="15:41" s="1" customFormat="1">
      <c r="O92" s="104"/>
      <c r="P92" s="104"/>
      <c r="Q92" s="104"/>
      <c r="R92" s="104"/>
      <c r="S92" s="104"/>
      <c r="T92" s="22"/>
      <c r="U92" s="22"/>
      <c r="V92" s="22"/>
      <c r="W92" s="22"/>
      <c r="X92" s="31"/>
      <c r="Y92" s="22"/>
      <c r="Z92" s="22"/>
      <c r="AA92" s="22"/>
      <c r="AB92" s="22"/>
      <c r="AC92" s="22"/>
      <c r="AD92" s="22"/>
      <c r="AE92" s="31"/>
      <c r="AF92" s="22"/>
      <c r="AG92" s="31"/>
      <c r="AH92" s="22"/>
      <c r="AI92" s="22"/>
      <c r="AJ92" s="31"/>
      <c r="AK92" s="92"/>
      <c r="AL92" s="92"/>
      <c r="AM92" s="92"/>
      <c r="AN92" s="104"/>
      <c r="AO92" s="104"/>
    </row>
    <row r="93" spans="15:41" s="1" customFormat="1">
      <c r="O93" s="104"/>
      <c r="P93" s="104"/>
      <c r="Q93" s="104"/>
      <c r="R93" s="104"/>
      <c r="S93" s="104"/>
      <c r="T93" s="22"/>
      <c r="U93" s="22"/>
      <c r="V93" s="22"/>
      <c r="W93" s="22"/>
      <c r="X93" s="31"/>
      <c r="Y93" s="22"/>
      <c r="Z93" s="22"/>
      <c r="AA93" s="22"/>
      <c r="AB93" s="22"/>
      <c r="AC93" s="22"/>
      <c r="AD93" s="22"/>
      <c r="AE93" s="31"/>
      <c r="AF93" s="22"/>
      <c r="AG93" s="31"/>
      <c r="AH93" s="22"/>
      <c r="AI93" s="22"/>
      <c r="AJ93" s="31"/>
      <c r="AK93" s="92"/>
      <c r="AL93" s="92"/>
      <c r="AM93" s="92"/>
      <c r="AN93" s="104"/>
      <c r="AO93" s="104"/>
    </row>
    <row r="94" spans="15:41" s="1" customFormat="1">
      <c r="O94" s="104"/>
      <c r="P94" s="104"/>
      <c r="Q94" s="104"/>
      <c r="R94" s="104"/>
      <c r="S94" s="104"/>
      <c r="T94" s="22"/>
      <c r="U94" s="22"/>
      <c r="V94" s="22"/>
      <c r="W94" s="22"/>
      <c r="X94" s="31"/>
      <c r="Y94" s="22"/>
      <c r="Z94" s="22"/>
      <c r="AA94" s="22"/>
      <c r="AB94" s="22"/>
      <c r="AC94" s="22"/>
      <c r="AD94" s="22"/>
      <c r="AE94" s="31"/>
      <c r="AF94" s="22"/>
      <c r="AG94" s="31"/>
      <c r="AH94" s="22"/>
      <c r="AI94" s="22"/>
      <c r="AJ94" s="31"/>
      <c r="AK94" s="92"/>
      <c r="AL94" s="92"/>
      <c r="AM94" s="92"/>
      <c r="AN94" s="104"/>
      <c r="AO94" s="104"/>
    </row>
    <row r="95" spans="15:41" s="1" customFormat="1">
      <c r="O95" s="104"/>
      <c r="P95" s="104"/>
      <c r="Q95" s="104"/>
      <c r="R95" s="104"/>
      <c r="S95" s="104"/>
      <c r="T95" s="22"/>
      <c r="U95" s="22"/>
      <c r="V95" s="22"/>
      <c r="W95" s="22"/>
      <c r="X95" s="31"/>
      <c r="Y95" s="22"/>
      <c r="Z95" s="22"/>
      <c r="AA95" s="22"/>
      <c r="AB95" s="22"/>
      <c r="AC95" s="22"/>
      <c r="AD95" s="22"/>
      <c r="AE95" s="31"/>
      <c r="AF95" s="22"/>
      <c r="AG95" s="31"/>
      <c r="AH95" s="22"/>
      <c r="AI95" s="22"/>
      <c r="AJ95" s="31"/>
      <c r="AK95" s="92"/>
      <c r="AL95" s="92"/>
      <c r="AM95" s="92"/>
      <c r="AN95" s="104"/>
      <c r="AO95" s="104"/>
    </row>
    <row r="96" spans="15:41" s="1" customFormat="1" ht="15.75" thickBot="1">
      <c r="O96" s="104"/>
      <c r="P96" s="104"/>
      <c r="Q96" s="104"/>
      <c r="R96" s="104"/>
      <c r="S96" s="104"/>
      <c r="T96" s="22"/>
      <c r="U96" s="22"/>
      <c r="V96" s="22"/>
      <c r="W96" s="22"/>
      <c r="X96" s="31"/>
      <c r="Y96" s="22"/>
      <c r="Z96" s="22"/>
      <c r="AA96" s="22"/>
      <c r="AB96" s="22"/>
      <c r="AC96" s="22"/>
      <c r="AD96" s="22"/>
      <c r="AE96" s="31"/>
      <c r="AF96" s="22"/>
      <c r="AG96" s="31"/>
      <c r="AH96" s="22"/>
      <c r="AI96" s="22"/>
      <c r="AJ96" s="31"/>
      <c r="AK96" s="42">
        <f>SUM(AK11:AK95)</f>
        <v>0</v>
      </c>
      <c r="AL96" s="42">
        <f>SUM(AL11:AL95)</f>
        <v>0</v>
      </c>
      <c r="AM96" s="43"/>
      <c r="AN96" s="104"/>
      <c r="AO96" s="104"/>
    </row>
    <row r="97" spans="15:41" s="1" customFormat="1" ht="15.75" thickTop="1">
      <c r="O97" s="104"/>
      <c r="P97" s="104"/>
      <c r="Q97" s="104"/>
      <c r="R97" s="104"/>
      <c r="S97" s="104"/>
      <c r="T97" s="22"/>
      <c r="U97" s="22"/>
      <c r="V97" s="22"/>
      <c r="W97" s="22"/>
      <c r="X97" s="31"/>
      <c r="Y97" s="22"/>
      <c r="Z97" s="22"/>
      <c r="AA97" s="22"/>
      <c r="AB97" s="22"/>
      <c r="AC97" s="22"/>
      <c r="AD97" s="22"/>
      <c r="AE97" s="31"/>
      <c r="AF97" s="22"/>
      <c r="AG97" s="31"/>
      <c r="AH97" s="22"/>
      <c r="AI97" s="22"/>
      <c r="AJ97" s="31"/>
      <c r="AK97" s="31"/>
      <c r="AL97" s="31"/>
      <c r="AM97" s="31"/>
      <c r="AN97" s="104"/>
      <c r="AO97" s="104"/>
    </row>
    <row r="98" spans="15:41" s="1" customFormat="1">
      <c r="O98" s="104"/>
      <c r="P98" s="104"/>
      <c r="Q98" s="104"/>
      <c r="R98" s="104"/>
      <c r="S98" s="104"/>
      <c r="T98" s="22"/>
      <c r="U98" s="22"/>
      <c r="V98" s="22"/>
      <c r="W98" s="22"/>
      <c r="X98" s="31"/>
      <c r="Y98" s="22"/>
      <c r="Z98" s="22"/>
      <c r="AA98" s="22"/>
      <c r="AB98" s="22"/>
      <c r="AC98" s="22"/>
      <c r="AD98" s="22"/>
      <c r="AE98" s="31"/>
      <c r="AF98" s="22"/>
      <c r="AG98" s="31"/>
      <c r="AH98" s="22"/>
      <c r="AI98" s="22"/>
      <c r="AJ98" s="31"/>
      <c r="AK98" s="31"/>
      <c r="AL98" s="31"/>
      <c r="AM98" s="31"/>
      <c r="AN98" s="104"/>
      <c r="AO98" s="104"/>
    </row>
    <row r="99" spans="15:41" s="1" customFormat="1">
      <c r="O99" s="104"/>
      <c r="P99" s="104"/>
      <c r="Q99" s="104"/>
      <c r="R99" s="104"/>
      <c r="S99" s="104"/>
      <c r="T99" s="22"/>
      <c r="U99" s="22"/>
      <c r="V99" s="22"/>
      <c r="W99" s="22"/>
      <c r="X99" s="31"/>
      <c r="Y99" s="22"/>
      <c r="Z99" s="22"/>
      <c r="AA99" s="22"/>
      <c r="AB99" s="22"/>
      <c r="AC99" s="22"/>
      <c r="AD99" s="22"/>
      <c r="AE99" s="31"/>
      <c r="AF99" s="22"/>
      <c r="AG99" s="31"/>
      <c r="AH99" s="22"/>
      <c r="AI99" s="22"/>
      <c r="AJ99" s="31"/>
      <c r="AK99" s="36" t="e">
        <f>+AD99+#REF!+AJ99</f>
        <v>#REF!</v>
      </c>
      <c r="AL99" s="36" t="e">
        <f>+AE99+AJ99+AK99</f>
        <v>#REF!</v>
      </c>
      <c r="AM99" s="44"/>
      <c r="AN99" s="104"/>
      <c r="AO99" s="104"/>
    </row>
    <row r="100" spans="15:41" s="1" customFormat="1">
      <c r="O100" s="104"/>
      <c r="P100" s="104"/>
      <c r="Q100" s="104"/>
      <c r="R100" s="104"/>
      <c r="S100" s="104"/>
      <c r="T100" s="22"/>
      <c r="U100" s="22"/>
      <c r="V100" s="22"/>
      <c r="W100" s="22"/>
      <c r="X100" s="31"/>
      <c r="Y100" s="22"/>
      <c r="Z100" s="22"/>
      <c r="AA100" s="22"/>
      <c r="AB100" s="22"/>
      <c r="AC100" s="22"/>
      <c r="AD100" s="22"/>
      <c r="AE100" s="31"/>
      <c r="AF100" s="22"/>
      <c r="AG100" s="31"/>
      <c r="AH100" s="22"/>
      <c r="AI100" s="22"/>
      <c r="AJ100" s="31"/>
      <c r="AK100" s="36" t="e">
        <f>+AD100+#REF!+AJ100</f>
        <v>#REF!</v>
      </c>
      <c r="AL100" s="36" t="e">
        <f>+AE100+AJ100+AK100</f>
        <v>#REF!</v>
      </c>
      <c r="AM100" s="44"/>
      <c r="AN100" s="104"/>
      <c r="AO100" s="104"/>
    </row>
    <row r="101" spans="15:41" s="1" customFormat="1">
      <c r="O101" s="104"/>
      <c r="P101" s="104"/>
      <c r="Q101" s="104"/>
      <c r="R101" s="104"/>
      <c r="S101" s="104"/>
      <c r="T101" s="22"/>
      <c r="U101" s="22"/>
      <c r="V101" s="22"/>
      <c r="W101" s="22"/>
      <c r="X101" s="31"/>
      <c r="Y101" s="22"/>
      <c r="Z101" s="22"/>
      <c r="AA101" s="22"/>
      <c r="AB101" s="22"/>
      <c r="AC101" s="22"/>
      <c r="AD101" s="22"/>
      <c r="AE101" s="31"/>
      <c r="AF101" s="22"/>
      <c r="AG101" s="31"/>
      <c r="AH101" s="22"/>
      <c r="AI101" s="22"/>
      <c r="AJ101" s="31"/>
      <c r="AK101" s="104"/>
      <c r="AL101" s="104"/>
      <c r="AM101" s="104"/>
      <c r="AN101" s="104"/>
      <c r="AO101" s="104"/>
    </row>
    <row r="102" spans="15:41" s="1" customFormat="1">
      <c r="O102" s="104"/>
      <c r="P102" s="104"/>
      <c r="Q102" s="104"/>
      <c r="R102" s="104"/>
      <c r="S102" s="104"/>
      <c r="T102" s="22"/>
      <c r="U102" s="22"/>
      <c r="V102" s="22"/>
      <c r="W102" s="22"/>
      <c r="X102" s="31"/>
      <c r="Y102" s="22"/>
      <c r="Z102" s="22"/>
      <c r="AA102" s="22"/>
      <c r="AB102" s="22"/>
      <c r="AC102" s="22"/>
      <c r="AD102" s="22"/>
      <c r="AE102" s="31"/>
      <c r="AF102" s="22"/>
      <c r="AG102" s="31"/>
      <c r="AH102" s="22"/>
      <c r="AI102" s="22"/>
      <c r="AJ102" s="31"/>
      <c r="AK102" s="104"/>
      <c r="AL102" s="104"/>
      <c r="AM102" s="104"/>
      <c r="AN102" s="104"/>
      <c r="AO102" s="104"/>
    </row>
    <row r="103" spans="15:41" s="1" customFormat="1">
      <c r="O103" s="104"/>
      <c r="P103" s="104"/>
      <c r="Q103" s="104"/>
      <c r="R103" s="104"/>
      <c r="S103" s="104"/>
      <c r="T103" s="22"/>
      <c r="U103" s="22"/>
      <c r="V103" s="22"/>
      <c r="W103" s="22"/>
      <c r="X103" s="31"/>
      <c r="Y103" s="22"/>
      <c r="Z103" s="22"/>
      <c r="AA103" s="22"/>
      <c r="AB103" s="22"/>
      <c r="AC103" s="22"/>
      <c r="AD103" s="22"/>
      <c r="AE103" s="31"/>
      <c r="AF103" s="22"/>
      <c r="AG103" s="31"/>
      <c r="AH103" s="22"/>
      <c r="AI103" s="22"/>
      <c r="AJ103" s="31"/>
      <c r="AK103" s="104"/>
      <c r="AL103" s="104"/>
      <c r="AM103" s="104"/>
      <c r="AN103" s="104"/>
      <c r="AO103" s="104"/>
    </row>
  </sheetData>
  <mergeCells count="26">
    <mergeCell ref="AO5:AO6"/>
    <mergeCell ref="B1:D1"/>
    <mergeCell ref="B2:D2"/>
    <mergeCell ref="B3:D3"/>
    <mergeCell ref="B4:D4"/>
    <mergeCell ref="AJ5:AJ6"/>
    <mergeCell ref="AI5:AI6"/>
    <mergeCell ref="AH5:AH6"/>
    <mergeCell ref="AG5:AG6"/>
    <mergeCell ref="AE5:AE6"/>
    <mergeCell ref="AD5:AD6"/>
    <mergeCell ref="AC5:AC6"/>
    <mergeCell ref="AB5:AB6"/>
    <mergeCell ref="AF5:AF6"/>
    <mergeCell ref="AK5:AL5"/>
    <mergeCell ref="AN5:AN6"/>
    <mergeCell ref="P5:P6"/>
    <mergeCell ref="O5:O6"/>
    <mergeCell ref="V5:V6"/>
    <mergeCell ref="W5:W6"/>
    <mergeCell ref="AA5:AA6"/>
    <mergeCell ref="X5:X6"/>
    <mergeCell ref="U5:U6"/>
    <mergeCell ref="S5:S6"/>
    <mergeCell ref="Q5:Q6"/>
    <mergeCell ref="Y5:Y6"/>
  </mergeCells>
  <pageMargins left="0.7" right="0.7" top="0.75" bottom="0.75" header="0.3" footer="0.3"/>
  <pageSetup paperSize="1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6"/>
  <sheetViews>
    <sheetView workbookViewId="0">
      <selection activeCell="I12" sqref="I12"/>
    </sheetView>
  </sheetViews>
  <sheetFormatPr baseColWidth="10" defaultRowHeight="15"/>
  <cols>
    <col min="2" max="2" width="27.5703125" bestFit="1" customWidth="1"/>
  </cols>
  <sheetData>
    <row r="1" spans="1:12" s="1" customFormat="1" ht="18" customHeight="1">
      <c r="A1" s="3" t="s">
        <v>0</v>
      </c>
      <c r="B1" s="173" t="s">
        <v>79</v>
      </c>
      <c r="C1" s="174"/>
      <c r="D1" s="174"/>
    </row>
    <row r="2" spans="1:12" s="1" customFormat="1" ht="24.95" customHeight="1">
      <c r="A2" s="4" t="s">
        <v>1</v>
      </c>
      <c r="B2" s="175" t="s">
        <v>205</v>
      </c>
      <c r="C2" s="176"/>
      <c r="D2" s="176"/>
    </row>
    <row r="3" spans="1:12" s="1" customFormat="1" ht="15.75">
      <c r="A3" s="2"/>
      <c r="B3" s="177" t="s">
        <v>3</v>
      </c>
      <c r="C3" s="174"/>
      <c r="D3" s="174"/>
    </row>
    <row r="4" spans="1:12" s="1" customFormat="1">
      <c r="A4" s="2"/>
      <c r="B4" s="178" t="str">
        <f>+FACTURACIÓN!B4</f>
        <v>Periodo 32 al 32 Semanal del 03/08/2016 al 09/08/2016</v>
      </c>
      <c r="C4" s="174"/>
      <c r="D4" s="174"/>
    </row>
    <row r="5" spans="1:12" ht="15" customHeight="1">
      <c r="A5" s="2"/>
      <c r="B5" s="6" t="s">
        <v>195</v>
      </c>
      <c r="C5" s="1"/>
      <c r="D5" s="1"/>
      <c r="E5" s="1"/>
      <c r="F5" s="1"/>
      <c r="G5" s="1"/>
      <c r="H5" s="1"/>
      <c r="I5" s="1"/>
    </row>
    <row r="9" spans="1:12" ht="35.25" thickBot="1">
      <c r="A9" s="8" t="s">
        <v>5</v>
      </c>
      <c r="B9" s="9" t="s">
        <v>6</v>
      </c>
      <c r="C9" s="9" t="s">
        <v>206</v>
      </c>
      <c r="D9" s="9" t="s">
        <v>206</v>
      </c>
      <c r="E9" s="10" t="s">
        <v>9</v>
      </c>
      <c r="F9" s="9" t="s">
        <v>207</v>
      </c>
      <c r="G9" s="9" t="s">
        <v>13</v>
      </c>
      <c r="H9" s="10" t="s">
        <v>14</v>
      </c>
      <c r="I9" s="11" t="s">
        <v>15</v>
      </c>
    </row>
    <row r="10" spans="1:12" ht="15.75" thickTop="1">
      <c r="A10" s="12" t="s">
        <v>16</v>
      </c>
      <c r="B10" s="1"/>
      <c r="C10" s="1"/>
      <c r="D10" s="1"/>
      <c r="E10" s="1"/>
      <c r="F10" s="1"/>
      <c r="G10" s="1"/>
      <c r="H10" s="1"/>
      <c r="I10" s="1"/>
    </row>
    <row r="11" spans="1:12">
      <c r="A11" s="2"/>
      <c r="B11" s="1"/>
      <c r="C11" s="1"/>
      <c r="D11" s="1"/>
      <c r="E11" s="1"/>
      <c r="F11" s="1"/>
      <c r="G11" s="1"/>
      <c r="H11" s="1"/>
      <c r="I11" s="1"/>
    </row>
    <row r="12" spans="1:12">
      <c r="A12" s="2" t="s">
        <v>17</v>
      </c>
      <c r="B12" s="1" t="s">
        <v>18</v>
      </c>
      <c r="C12" s="13">
        <f>+FACTURACIÓN!K11</f>
        <v>4453.8</v>
      </c>
      <c r="D12" s="13">
        <v>0</v>
      </c>
      <c r="E12" s="13">
        <f>SUM(C12:D12)</f>
        <v>4453.8</v>
      </c>
      <c r="F12" s="13">
        <f>+C12*0.1</f>
        <v>445.38000000000005</v>
      </c>
      <c r="G12" s="13">
        <v>0</v>
      </c>
      <c r="H12" s="13">
        <f>SUM(F12:G12)</f>
        <v>445.38000000000005</v>
      </c>
      <c r="I12" s="13">
        <f>+E12-H12</f>
        <v>4008.42</v>
      </c>
      <c r="J12" s="1" t="str">
        <f>IF(B12=L12,"si","no")</f>
        <v>si</v>
      </c>
      <c r="K12" s="2" t="s">
        <v>17</v>
      </c>
      <c r="L12" s="1" t="s">
        <v>18</v>
      </c>
    </row>
    <row r="13" spans="1:12">
      <c r="A13" s="2" t="s">
        <v>19</v>
      </c>
      <c r="B13" s="1" t="s">
        <v>20</v>
      </c>
      <c r="C13" s="13">
        <f>+FACTURACIÓN!K12</f>
        <v>0</v>
      </c>
      <c r="D13" s="13">
        <v>0</v>
      </c>
      <c r="E13" s="13">
        <f t="shared" ref="E13:E41" si="0">SUM(C13:D13)</f>
        <v>0</v>
      </c>
      <c r="F13" s="13">
        <f t="shared" ref="F13:F41" si="1">+C13*0.1</f>
        <v>0</v>
      </c>
      <c r="G13" s="13">
        <v>0</v>
      </c>
      <c r="H13" s="13">
        <f t="shared" ref="H13:H41" si="2">SUM(F13:G13)</f>
        <v>0</v>
      </c>
      <c r="I13" s="13">
        <f t="shared" ref="I13:I41" si="3">+E13-H13</f>
        <v>0</v>
      </c>
      <c r="J13" s="1" t="str">
        <f t="shared" ref="J13:J41" si="4">IF(B13=L13,"si","no")</f>
        <v>si</v>
      </c>
      <c r="K13" s="2" t="s">
        <v>19</v>
      </c>
      <c r="L13" s="1" t="s">
        <v>20</v>
      </c>
    </row>
    <row r="14" spans="1:12">
      <c r="A14" s="2" t="s">
        <v>21</v>
      </c>
      <c r="B14" s="1" t="s">
        <v>22</v>
      </c>
      <c r="C14" s="13">
        <f>+FACTURACIÓN!K13</f>
        <v>6586.25</v>
      </c>
      <c r="D14" s="13">
        <v>0</v>
      </c>
      <c r="E14" s="13">
        <f t="shared" si="0"/>
        <v>6586.25</v>
      </c>
      <c r="F14" s="13">
        <f t="shared" si="1"/>
        <v>658.625</v>
      </c>
      <c r="G14" s="13">
        <v>0</v>
      </c>
      <c r="H14" s="13">
        <f t="shared" si="2"/>
        <v>658.625</v>
      </c>
      <c r="I14" s="13">
        <f t="shared" si="3"/>
        <v>5927.625</v>
      </c>
      <c r="J14" s="1" t="str">
        <f t="shared" si="4"/>
        <v>si</v>
      </c>
      <c r="K14" s="2" t="s">
        <v>21</v>
      </c>
      <c r="L14" s="1" t="s">
        <v>22</v>
      </c>
    </row>
    <row r="15" spans="1:12">
      <c r="A15" s="2" t="s">
        <v>23</v>
      </c>
      <c r="B15" s="1" t="s">
        <v>24</v>
      </c>
      <c r="C15" s="13">
        <f>+FACTURACIÓN!K14</f>
        <v>0</v>
      </c>
      <c r="D15" s="13">
        <v>0</v>
      </c>
      <c r="E15" s="13">
        <f t="shared" si="0"/>
        <v>0</v>
      </c>
      <c r="F15" s="13">
        <f t="shared" si="1"/>
        <v>0</v>
      </c>
      <c r="G15" s="13">
        <v>0</v>
      </c>
      <c r="H15" s="13">
        <f t="shared" si="2"/>
        <v>0</v>
      </c>
      <c r="I15" s="13">
        <f t="shared" si="3"/>
        <v>0</v>
      </c>
      <c r="J15" s="1" t="str">
        <f t="shared" si="4"/>
        <v>si</v>
      </c>
      <c r="K15" s="2" t="s">
        <v>23</v>
      </c>
      <c r="L15" s="1" t="s">
        <v>24</v>
      </c>
    </row>
    <row r="16" spans="1:12">
      <c r="A16" s="2" t="s">
        <v>25</v>
      </c>
      <c r="B16" s="1" t="s">
        <v>26</v>
      </c>
      <c r="C16" s="13">
        <f>+FACTURACIÓN!K15</f>
        <v>0</v>
      </c>
      <c r="D16" s="13">
        <v>0</v>
      </c>
      <c r="E16" s="13">
        <f t="shared" si="0"/>
        <v>0</v>
      </c>
      <c r="F16" s="13">
        <f t="shared" si="1"/>
        <v>0</v>
      </c>
      <c r="G16" s="13">
        <v>0</v>
      </c>
      <c r="H16" s="13">
        <f t="shared" si="2"/>
        <v>0</v>
      </c>
      <c r="I16" s="13">
        <f t="shared" si="3"/>
        <v>0</v>
      </c>
      <c r="J16" s="1" t="str">
        <f t="shared" si="4"/>
        <v>si</v>
      </c>
      <c r="K16" s="2" t="s">
        <v>25</v>
      </c>
      <c r="L16" s="1" t="s">
        <v>26</v>
      </c>
    </row>
    <row r="17" spans="1:12">
      <c r="A17" s="2" t="s">
        <v>27</v>
      </c>
      <c r="B17" s="1" t="s">
        <v>28</v>
      </c>
      <c r="C17" s="13">
        <f>+FACTURACIÓN!K16</f>
        <v>1374.9</v>
      </c>
      <c r="D17" s="13">
        <v>0</v>
      </c>
      <c r="E17" s="13">
        <f t="shared" si="0"/>
        <v>1374.9</v>
      </c>
      <c r="F17" s="13">
        <f t="shared" si="1"/>
        <v>137.49</v>
      </c>
      <c r="G17" s="13">
        <v>0</v>
      </c>
      <c r="H17" s="13">
        <f t="shared" si="2"/>
        <v>137.49</v>
      </c>
      <c r="I17" s="13">
        <f t="shared" si="3"/>
        <v>1237.4100000000001</v>
      </c>
      <c r="J17" s="1" t="str">
        <f t="shared" si="4"/>
        <v>si</v>
      </c>
      <c r="K17" s="2" t="s">
        <v>27</v>
      </c>
      <c r="L17" s="1" t="s">
        <v>28</v>
      </c>
    </row>
    <row r="18" spans="1:12">
      <c r="A18" s="2" t="s">
        <v>29</v>
      </c>
      <c r="B18" s="1" t="s">
        <v>30</v>
      </c>
      <c r="C18" s="13">
        <f>+FACTURACIÓN!K17</f>
        <v>0</v>
      </c>
      <c r="D18" s="13">
        <v>0</v>
      </c>
      <c r="E18" s="13">
        <f t="shared" si="0"/>
        <v>0</v>
      </c>
      <c r="F18" s="13">
        <f t="shared" si="1"/>
        <v>0</v>
      </c>
      <c r="G18" s="13">
        <v>0</v>
      </c>
      <c r="H18" s="13">
        <f t="shared" si="2"/>
        <v>0</v>
      </c>
      <c r="I18" s="13">
        <f t="shared" si="3"/>
        <v>0</v>
      </c>
      <c r="J18" s="1" t="str">
        <f t="shared" si="4"/>
        <v>si</v>
      </c>
      <c r="K18" s="2" t="s">
        <v>29</v>
      </c>
      <c r="L18" s="1" t="s">
        <v>30</v>
      </c>
    </row>
    <row r="19" spans="1:12">
      <c r="A19" s="2" t="s">
        <v>31</v>
      </c>
      <c r="B19" s="1" t="s">
        <v>32</v>
      </c>
      <c r="C19" s="13">
        <f>+FACTURACIÓN!K18</f>
        <v>3589.18</v>
      </c>
      <c r="D19" s="13">
        <v>0</v>
      </c>
      <c r="E19" s="13">
        <f t="shared" si="0"/>
        <v>3589.18</v>
      </c>
      <c r="F19" s="13">
        <f t="shared" si="1"/>
        <v>358.91800000000001</v>
      </c>
      <c r="G19" s="13">
        <v>0</v>
      </c>
      <c r="H19" s="13">
        <f t="shared" si="2"/>
        <v>358.91800000000001</v>
      </c>
      <c r="I19" s="13">
        <f t="shared" si="3"/>
        <v>3230.2619999999997</v>
      </c>
      <c r="J19" s="1" t="str">
        <f t="shared" si="4"/>
        <v>si</v>
      </c>
      <c r="K19" s="2" t="s">
        <v>31</v>
      </c>
      <c r="L19" s="1" t="s">
        <v>32</v>
      </c>
    </row>
    <row r="20" spans="1:12">
      <c r="A20" s="2" t="s">
        <v>33</v>
      </c>
      <c r="B20" s="1" t="s">
        <v>34</v>
      </c>
      <c r="C20" s="13">
        <f>+FACTURACIÓN!K19</f>
        <v>4198.38</v>
      </c>
      <c r="D20" s="13">
        <v>0</v>
      </c>
      <c r="E20" s="13">
        <f t="shared" si="0"/>
        <v>4198.38</v>
      </c>
      <c r="F20" s="13">
        <f t="shared" si="1"/>
        <v>419.83800000000002</v>
      </c>
      <c r="G20" s="13">
        <v>0</v>
      </c>
      <c r="H20" s="13">
        <f t="shared" si="2"/>
        <v>419.83800000000002</v>
      </c>
      <c r="I20" s="13">
        <f t="shared" si="3"/>
        <v>3778.5419999999999</v>
      </c>
      <c r="J20" s="1" t="str">
        <f t="shared" si="4"/>
        <v>si</v>
      </c>
      <c r="K20" s="2" t="s">
        <v>33</v>
      </c>
      <c r="L20" s="1" t="s">
        <v>34</v>
      </c>
    </row>
    <row r="21" spans="1:12">
      <c r="A21" s="2" t="s">
        <v>35</v>
      </c>
      <c r="B21" s="1" t="s">
        <v>36</v>
      </c>
      <c r="C21" s="13">
        <f>+FACTURACIÓN!K20</f>
        <v>470.47</v>
      </c>
      <c r="D21" s="13">
        <v>0</v>
      </c>
      <c r="E21" s="13">
        <f t="shared" si="0"/>
        <v>470.47</v>
      </c>
      <c r="F21" s="13">
        <f t="shared" si="1"/>
        <v>47.047000000000004</v>
      </c>
      <c r="G21" s="13">
        <v>0</v>
      </c>
      <c r="H21" s="13">
        <f t="shared" si="2"/>
        <v>47.047000000000004</v>
      </c>
      <c r="I21" s="13">
        <f t="shared" si="3"/>
        <v>423.423</v>
      </c>
      <c r="J21" s="1" t="str">
        <f t="shared" si="4"/>
        <v>si</v>
      </c>
      <c r="K21" s="2" t="s">
        <v>35</v>
      </c>
      <c r="L21" s="1" t="s">
        <v>36</v>
      </c>
    </row>
    <row r="22" spans="1:12">
      <c r="A22" s="2" t="s">
        <v>37</v>
      </c>
      <c r="B22" s="1" t="s">
        <v>38</v>
      </c>
      <c r="C22" s="13">
        <f>+FACTURACIÓN!K21</f>
        <v>835.14</v>
      </c>
      <c r="D22" s="13">
        <v>0</v>
      </c>
      <c r="E22" s="13">
        <f t="shared" si="0"/>
        <v>835.14</v>
      </c>
      <c r="F22" s="13">
        <f t="shared" si="1"/>
        <v>83.51400000000001</v>
      </c>
      <c r="G22" s="13">
        <v>0</v>
      </c>
      <c r="H22" s="13">
        <f t="shared" si="2"/>
        <v>83.51400000000001</v>
      </c>
      <c r="I22" s="13">
        <f t="shared" si="3"/>
        <v>751.62599999999998</v>
      </c>
      <c r="J22" s="1" t="str">
        <f t="shared" si="4"/>
        <v>si</v>
      </c>
      <c r="K22" s="2" t="s">
        <v>37</v>
      </c>
      <c r="L22" s="1" t="s">
        <v>38</v>
      </c>
    </row>
    <row r="23" spans="1:12">
      <c r="A23" s="2" t="s">
        <v>39</v>
      </c>
      <c r="B23" s="1" t="s">
        <v>40</v>
      </c>
      <c r="C23" s="13">
        <f>+FACTURACIÓN!K22</f>
        <v>891.38</v>
      </c>
      <c r="D23" s="13">
        <v>0</v>
      </c>
      <c r="E23" s="13">
        <f t="shared" si="0"/>
        <v>891.38</v>
      </c>
      <c r="F23" s="13">
        <f t="shared" si="1"/>
        <v>89.138000000000005</v>
      </c>
      <c r="G23" s="13">
        <v>0</v>
      </c>
      <c r="H23" s="13">
        <f t="shared" si="2"/>
        <v>89.138000000000005</v>
      </c>
      <c r="I23" s="13">
        <f t="shared" si="3"/>
        <v>802.24199999999996</v>
      </c>
      <c r="J23" s="1" t="str">
        <f t="shared" si="4"/>
        <v>si</v>
      </c>
      <c r="K23" s="2" t="s">
        <v>39</v>
      </c>
      <c r="L23" s="1" t="s">
        <v>40</v>
      </c>
    </row>
    <row r="24" spans="1:12">
      <c r="A24" s="2" t="s">
        <v>41</v>
      </c>
      <c r="B24" s="1" t="s">
        <v>42</v>
      </c>
      <c r="C24" s="13">
        <f>+FACTURACIÓN!K23</f>
        <v>1241.48</v>
      </c>
      <c r="D24" s="13">
        <v>0</v>
      </c>
      <c r="E24" s="13">
        <f t="shared" si="0"/>
        <v>1241.48</v>
      </c>
      <c r="F24" s="13">
        <f t="shared" si="1"/>
        <v>124.14800000000001</v>
      </c>
      <c r="G24" s="13">
        <v>0</v>
      </c>
      <c r="H24" s="13">
        <f t="shared" si="2"/>
        <v>124.14800000000001</v>
      </c>
      <c r="I24" s="13">
        <f t="shared" si="3"/>
        <v>1117.3320000000001</v>
      </c>
      <c r="J24" s="1" t="str">
        <f t="shared" si="4"/>
        <v>si</v>
      </c>
      <c r="K24" s="2" t="s">
        <v>41</v>
      </c>
      <c r="L24" s="1" t="s">
        <v>42</v>
      </c>
    </row>
    <row r="25" spans="1:12">
      <c r="A25" s="2" t="s">
        <v>43</v>
      </c>
      <c r="B25" s="1" t="s">
        <v>44</v>
      </c>
      <c r="C25" s="13">
        <f>+FACTURACIÓN!K24</f>
        <v>666.91</v>
      </c>
      <c r="D25" s="13">
        <v>0</v>
      </c>
      <c r="E25" s="13">
        <f t="shared" si="0"/>
        <v>666.91</v>
      </c>
      <c r="F25" s="13">
        <f t="shared" si="1"/>
        <v>66.691000000000003</v>
      </c>
      <c r="G25" s="13">
        <v>0</v>
      </c>
      <c r="H25" s="13">
        <f t="shared" si="2"/>
        <v>66.691000000000003</v>
      </c>
      <c r="I25" s="13">
        <f t="shared" si="3"/>
        <v>600.21899999999994</v>
      </c>
      <c r="J25" s="1" t="str">
        <f t="shared" si="4"/>
        <v>si</v>
      </c>
      <c r="K25" s="2" t="s">
        <v>43</v>
      </c>
      <c r="L25" s="1" t="s">
        <v>44</v>
      </c>
    </row>
    <row r="26" spans="1:12">
      <c r="A26" s="2" t="s">
        <v>45</v>
      </c>
      <c r="B26" s="1" t="s">
        <v>46</v>
      </c>
      <c r="C26" s="13">
        <f>+FACTURACIÓN!K25</f>
        <v>1930.08</v>
      </c>
      <c r="D26" s="13">
        <v>0</v>
      </c>
      <c r="E26" s="13">
        <f t="shared" si="0"/>
        <v>1930.08</v>
      </c>
      <c r="F26" s="13">
        <f t="shared" si="1"/>
        <v>193.00800000000001</v>
      </c>
      <c r="G26" s="13">
        <v>0</v>
      </c>
      <c r="H26" s="13">
        <f t="shared" si="2"/>
        <v>193.00800000000001</v>
      </c>
      <c r="I26" s="13">
        <f t="shared" si="3"/>
        <v>1737.0719999999999</v>
      </c>
      <c r="J26" s="1" t="str">
        <f t="shared" si="4"/>
        <v>si</v>
      </c>
      <c r="K26" s="2" t="s">
        <v>45</v>
      </c>
      <c r="L26" s="1" t="s">
        <v>46</v>
      </c>
    </row>
    <row r="27" spans="1:12">
      <c r="A27" s="2" t="s">
        <v>47</v>
      </c>
      <c r="B27" s="1" t="s">
        <v>48</v>
      </c>
      <c r="C27" s="13">
        <f>+FACTURACIÓN!K26</f>
        <v>0</v>
      </c>
      <c r="D27" s="13">
        <v>0</v>
      </c>
      <c r="E27" s="13">
        <f t="shared" si="0"/>
        <v>0</v>
      </c>
      <c r="F27" s="13">
        <f t="shared" si="1"/>
        <v>0</v>
      </c>
      <c r="G27" s="13">
        <v>0</v>
      </c>
      <c r="H27" s="13">
        <f t="shared" si="2"/>
        <v>0</v>
      </c>
      <c r="I27" s="13">
        <f t="shared" si="3"/>
        <v>0</v>
      </c>
      <c r="J27" s="1" t="str">
        <f t="shared" si="4"/>
        <v>si</v>
      </c>
      <c r="K27" s="2" t="s">
        <v>47</v>
      </c>
      <c r="L27" s="1" t="s">
        <v>48</v>
      </c>
    </row>
    <row r="28" spans="1:12">
      <c r="A28" s="2" t="s">
        <v>49</v>
      </c>
      <c r="B28" s="1" t="s">
        <v>50</v>
      </c>
      <c r="C28" s="13">
        <f>+FACTURACIÓN!K27</f>
        <v>2955.85</v>
      </c>
      <c r="D28" s="13">
        <v>0</v>
      </c>
      <c r="E28" s="13">
        <f t="shared" si="0"/>
        <v>2955.85</v>
      </c>
      <c r="F28" s="13">
        <f t="shared" si="1"/>
        <v>295.58499999999998</v>
      </c>
      <c r="G28" s="13">
        <v>0</v>
      </c>
      <c r="H28" s="13">
        <f t="shared" si="2"/>
        <v>295.58499999999998</v>
      </c>
      <c r="I28" s="13">
        <f t="shared" si="3"/>
        <v>2660.2649999999999</v>
      </c>
      <c r="J28" s="1" t="str">
        <f t="shared" si="4"/>
        <v>si</v>
      </c>
      <c r="K28" s="2" t="s">
        <v>49</v>
      </c>
      <c r="L28" s="1" t="s">
        <v>50</v>
      </c>
    </row>
    <row r="29" spans="1:12">
      <c r="A29" s="2" t="s">
        <v>51</v>
      </c>
      <c r="B29" s="1" t="s">
        <v>52</v>
      </c>
      <c r="C29" s="13">
        <f>+FACTURACIÓN!K28</f>
        <v>3527.16</v>
      </c>
      <c r="D29" s="13">
        <v>0</v>
      </c>
      <c r="E29" s="13">
        <f t="shared" si="0"/>
        <v>3527.16</v>
      </c>
      <c r="F29" s="13">
        <f t="shared" si="1"/>
        <v>352.71600000000001</v>
      </c>
      <c r="G29" s="13">
        <v>0</v>
      </c>
      <c r="H29" s="13">
        <f t="shared" si="2"/>
        <v>352.71600000000001</v>
      </c>
      <c r="I29" s="13">
        <f t="shared" si="3"/>
        <v>3174.444</v>
      </c>
      <c r="J29" s="1" t="str">
        <f t="shared" si="4"/>
        <v>si</v>
      </c>
      <c r="K29" s="2" t="s">
        <v>51</v>
      </c>
      <c r="L29" s="1" t="s">
        <v>52</v>
      </c>
    </row>
    <row r="30" spans="1:12">
      <c r="A30" s="2" t="s">
        <v>53</v>
      </c>
      <c r="B30" s="1" t="s">
        <v>54</v>
      </c>
      <c r="C30" s="13">
        <f>+FACTURACIÓN!K29</f>
        <v>2467.36</v>
      </c>
      <c r="D30" s="13">
        <v>0</v>
      </c>
      <c r="E30" s="13">
        <f t="shared" si="0"/>
        <v>2467.36</v>
      </c>
      <c r="F30" s="13">
        <f t="shared" si="1"/>
        <v>246.73600000000002</v>
      </c>
      <c r="G30" s="13">
        <v>0</v>
      </c>
      <c r="H30" s="13">
        <f t="shared" si="2"/>
        <v>246.73600000000002</v>
      </c>
      <c r="I30" s="13">
        <f t="shared" si="3"/>
        <v>2220.6240000000003</v>
      </c>
      <c r="J30" s="1" t="str">
        <f t="shared" si="4"/>
        <v>si</v>
      </c>
      <c r="K30" s="2" t="s">
        <v>53</v>
      </c>
      <c r="L30" s="1" t="s">
        <v>54</v>
      </c>
    </row>
    <row r="31" spans="1:12">
      <c r="A31" s="2" t="s">
        <v>55</v>
      </c>
      <c r="B31" s="1" t="s">
        <v>56</v>
      </c>
      <c r="C31" s="13">
        <f>+FACTURACIÓN!K30</f>
        <v>3520.44</v>
      </c>
      <c r="D31" s="13">
        <v>0</v>
      </c>
      <c r="E31" s="13">
        <f t="shared" si="0"/>
        <v>3520.44</v>
      </c>
      <c r="F31" s="13">
        <f t="shared" si="1"/>
        <v>352.04400000000004</v>
      </c>
      <c r="G31" s="13">
        <v>0</v>
      </c>
      <c r="H31" s="13">
        <f t="shared" si="2"/>
        <v>352.04400000000004</v>
      </c>
      <c r="I31" s="13">
        <f t="shared" si="3"/>
        <v>3168.3960000000002</v>
      </c>
      <c r="J31" s="1" t="str">
        <f t="shared" si="4"/>
        <v>si</v>
      </c>
      <c r="K31" s="2" t="s">
        <v>55</v>
      </c>
      <c r="L31" s="1" t="s">
        <v>56</v>
      </c>
    </row>
    <row r="32" spans="1:12">
      <c r="A32" s="2" t="s">
        <v>57</v>
      </c>
      <c r="B32" s="1" t="s">
        <v>58</v>
      </c>
      <c r="C32" s="13">
        <f>+FACTURACIÓN!K31</f>
        <v>1975.15</v>
      </c>
      <c r="D32" s="13">
        <v>0</v>
      </c>
      <c r="E32" s="13">
        <f t="shared" si="0"/>
        <v>1975.15</v>
      </c>
      <c r="F32" s="13">
        <f t="shared" si="1"/>
        <v>197.51500000000001</v>
      </c>
      <c r="G32" s="13">
        <v>0</v>
      </c>
      <c r="H32" s="13">
        <f t="shared" si="2"/>
        <v>197.51500000000001</v>
      </c>
      <c r="I32" s="13">
        <f t="shared" si="3"/>
        <v>1777.635</v>
      </c>
      <c r="J32" s="1" t="str">
        <f t="shared" si="4"/>
        <v>si</v>
      </c>
      <c r="K32" s="2" t="s">
        <v>57</v>
      </c>
      <c r="L32" s="1" t="s">
        <v>58</v>
      </c>
    </row>
    <row r="33" spans="1:12">
      <c r="A33" s="2" t="s">
        <v>59</v>
      </c>
      <c r="B33" s="1" t="s">
        <v>60</v>
      </c>
      <c r="C33" s="13">
        <f>+FACTURACIÓN!K32</f>
        <v>0</v>
      </c>
      <c r="D33" s="13">
        <v>0</v>
      </c>
      <c r="E33" s="13">
        <f t="shared" si="0"/>
        <v>0</v>
      </c>
      <c r="F33" s="13">
        <f t="shared" si="1"/>
        <v>0</v>
      </c>
      <c r="G33" s="13">
        <v>0</v>
      </c>
      <c r="H33" s="13">
        <f t="shared" si="2"/>
        <v>0</v>
      </c>
      <c r="I33" s="13">
        <f t="shared" si="3"/>
        <v>0</v>
      </c>
      <c r="J33" s="1" t="str">
        <f t="shared" si="4"/>
        <v>si</v>
      </c>
      <c r="K33" s="2" t="s">
        <v>59</v>
      </c>
      <c r="L33" s="1" t="s">
        <v>60</v>
      </c>
    </row>
    <row r="34" spans="1:12">
      <c r="A34" s="2" t="s">
        <v>61</v>
      </c>
      <c r="B34" s="1" t="s">
        <v>62</v>
      </c>
      <c r="C34" s="13">
        <f>+FACTURACIÓN!K33</f>
        <v>0</v>
      </c>
      <c r="D34" s="13">
        <v>0</v>
      </c>
      <c r="E34" s="13">
        <f t="shared" si="0"/>
        <v>0</v>
      </c>
      <c r="F34" s="13">
        <f t="shared" si="1"/>
        <v>0</v>
      </c>
      <c r="G34" s="13">
        <v>0</v>
      </c>
      <c r="H34" s="13">
        <f t="shared" si="2"/>
        <v>0</v>
      </c>
      <c r="I34" s="13">
        <f t="shared" si="3"/>
        <v>0</v>
      </c>
      <c r="J34" s="1" t="str">
        <f t="shared" si="4"/>
        <v>si</v>
      </c>
      <c r="K34" s="2" t="s">
        <v>61</v>
      </c>
      <c r="L34" s="1" t="s">
        <v>62</v>
      </c>
    </row>
    <row r="35" spans="1:12">
      <c r="A35" s="2" t="s">
        <v>63</v>
      </c>
      <c r="B35" s="1" t="s">
        <v>64</v>
      </c>
      <c r="C35" s="13">
        <f>+FACTURACIÓN!K34</f>
        <v>686.88</v>
      </c>
      <c r="D35" s="13">
        <v>0</v>
      </c>
      <c r="E35" s="13">
        <f t="shared" si="0"/>
        <v>686.88</v>
      </c>
      <c r="F35" s="13">
        <f t="shared" si="1"/>
        <v>68.688000000000002</v>
      </c>
      <c r="G35" s="13">
        <v>0</v>
      </c>
      <c r="H35" s="13">
        <f t="shared" si="2"/>
        <v>68.688000000000002</v>
      </c>
      <c r="I35" s="13">
        <f t="shared" si="3"/>
        <v>618.19200000000001</v>
      </c>
      <c r="J35" s="1" t="str">
        <f t="shared" si="4"/>
        <v>si</v>
      </c>
      <c r="K35" s="2" t="s">
        <v>63</v>
      </c>
      <c r="L35" s="1" t="s">
        <v>64</v>
      </c>
    </row>
    <row r="36" spans="1:12">
      <c r="A36" s="2" t="s">
        <v>65</v>
      </c>
      <c r="B36" s="1" t="s">
        <v>66</v>
      </c>
      <c r="C36" s="13">
        <f>+FACTURACIÓN!K35</f>
        <v>7729.79</v>
      </c>
      <c r="D36" s="13">
        <v>0</v>
      </c>
      <c r="E36" s="13">
        <f t="shared" si="0"/>
        <v>7729.79</v>
      </c>
      <c r="F36" s="13">
        <f t="shared" si="1"/>
        <v>772.97900000000004</v>
      </c>
      <c r="G36" s="13">
        <v>0</v>
      </c>
      <c r="H36" s="13">
        <f t="shared" si="2"/>
        <v>772.97900000000004</v>
      </c>
      <c r="I36" s="13">
        <f t="shared" si="3"/>
        <v>6956.8109999999997</v>
      </c>
      <c r="J36" s="1" t="str">
        <f t="shared" si="4"/>
        <v>si</v>
      </c>
      <c r="K36" s="2" t="s">
        <v>65</v>
      </c>
      <c r="L36" s="1" t="s">
        <v>66</v>
      </c>
    </row>
    <row r="37" spans="1:12">
      <c r="A37" s="2" t="s">
        <v>67</v>
      </c>
      <c r="B37" s="1" t="s">
        <v>68</v>
      </c>
      <c r="C37" s="13">
        <f>+FACTURACIÓN!K36</f>
        <v>0</v>
      </c>
      <c r="D37" s="13">
        <v>0</v>
      </c>
      <c r="E37" s="13">
        <f t="shared" si="0"/>
        <v>0</v>
      </c>
      <c r="F37" s="13">
        <f t="shared" si="1"/>
        <v>0</v>
      </c>
      <c r="G37" s="13">
        <v>0</v>
      </c>
      <c r="H37" s="13">
        <f t="shared" si="2"/>
        <v>0</v>
      </c>
      <c r="I37" s="13">
        <f t="shared" si="3"/>
        <v>0</v>
      </c>
      <c r="J37" s="1" t="str">
        <f t="shared" si="4"/>
        <v>si</v>
      </c>
      <c r="K37" s="2" t="s">
        <v>67</v>
      </c>
      <c r="L37" s="1" t="s">
        <v>68</v>
      </c>
    </row>
    <row r="38" spans="1:12">
      <c r="A38" s="2" t="s">
        <v>69</v>
      </c>
      <c r="B38" s="1" t="s">
        <v>70</v>
      </c>
      <c r="C38" s="13">
        <f>+FACTURACIÓN!K37</f>
        <v>400.85</v>
      </c>
      <c r="D38" s="13">
        <v>0</v>
      </c>
      <c r="E38" s="13">
        <f t="shared" si="0"/>
        <v>400.85</v>
      </c>
      <c r="F38" s="13">
        <f t="shared" si="1"/>
        <v>40.085000000000008</v>
      </c>
      <c r="G38" s="13">
        <v>0</v>
      </c>
      <c r="H38" s="13">
        <f t="shared" si="2"/>
        <v>40.085000000000008</v>
      </c>
      <c r="I38" s="13">
        <f t="shared" si="3"/>
        <v>360.76499999999999</v>
      </c>
      <c r="J38" s="1" t="str">
        <f t="shared" si="4"/>
        <v>si</v>
      </c>
      <c r="K38" s="2" t="s">
        <v>69</v>
      </c>
      <c r="L38" s="1" t="s">
        <v>70</v>
      </c>
    </row>
    <row r="39" spans="1:12">
      <c r="A39" s="2" t="s">
        <v>71</v>
      </c>
      <c r="B39" s="1" t="s">
        <v>72</v>
      </c>
      <c r="C39" s="13">
        <f>+FACTURACIÓN!K38</f>
        <v>0</v>
      </c>
      <c r="D39" s="13">
        <v>0</v>
      </c>
      <c r="E39" s="13">
        <f t="shared" si="0"/>
        <v>0</v>
      </c>
      <c r="F39" s="13">
        <f t="shared" si="1"/>
        <v>0</v>
      </c>
      <c r="G39" s="13">
        <v>0</v>
      </c>
      <c r="H39" s="13">
        <f t="shared" si="2"/>
        <v>0</v>
      </c>
      <c r="I39" s="13">
        <f t="shared" si="3"/>
        <v>0</v>
      </c>
      <c r="J39" s="1" t="str">
        <f t="shared" si="4"/>
        <v>si</v>
      </c>
      <c r="K39" s="2" t="s">
        <v>71</v>
      </c>
      <c r="L39" s="1" t="s">
        <v>72</v>
      </c>
    </row>
    <row r="40" spans="1:12">
      <c r="A40" s="2" t="s">
        <v>73</v>
      </c>
      <c r="B40" s="1" t="s">
        <v>74</v>
      </c>
      <c r="C40" s="13">
        <f>+FACTURACIÓN!K39</f>
        <v>0</v>
      </c>
      <c r="D40" s="13">
        <v>0</v>
      </c>
      <c r="E40" s="13">
        <f t="shared" si="0"/>
        <v>0</v>
      </c>
      <c r="F40" s="13">
        <f t="shared" si="1"/>
        <v>0</v>
      </c>
      <c r="G40" s="13">
        <v>0</v>
      </c>
      <c r="H40" s="13">
        <f t="shared" si="2"/>
        <v>0</v>
      </c>
      <c r="I40" s="13">
        <f t="shared" si="3"/>
        <v>0</v>
      </c>
      <c r="J40" s="1" t="str">
        <f t="shared" si="4"/>
        <v>si</v>
      </c>
      <c r="K40" s="2" t="s">
        <v>73</v>
      </c>
      <c r="L40" s="1" t="s">
        <v>74</v>
      </c>
    </row>
    <row r="41" spans="1:12">
      <c r="A41" s="2" t="s">
        <v>75</v>
      </c>
      <c r="B41" s="1" t="s">
        <v>76</v>
      </c>
      <c r="C41" s="13">
        <f>+FACTURACIÓN!K40</f>
        <v>0</v>
      </c>
      <c r="D41" s="13">
        <v>0</v>
      </c>
      <c r="E41" s="13">
        <f t="shared" si="0"/>
        <v>0</v>
      </c>
      <c r="F41" s="13">
        <f t="shared" si="1"/>
        <v>0</v>
      </c>
      <c r="G41" s="13">
        <v>0</v>
      </c>
      <c r="H41" s="13">
        <f t="shared" si="2"/>
        <v>0</v>
      </c>
      <c r="I41" s="13">
        <f t="shared" si="3"/>
        <v>0</v>
      </c>
      <c r="J41" s="1" t="str">
        <f t="shared" si="4"/>
        <v>si</v>
      </c>
      <c r="K41" s="2" t="s">
        <v>75</v>
      </c>
      <c r="L41" s="1" t="s">
        <v>76</v>
      </c>
    </row>
    <row r="42" spans="1:12">
      <c r="A42" s="2"/>
      <c r="B42" s="1"/>
      <c r="C42" s="1"/>
      <c r="D42" s="1"/>
      <c r="E42" s="1"/>
      <c r="F42" s="1"/>
      <c r="G42" s="1"/>
      <c r="H42" s="1"/>
      <c r="I42" s="1"/>
    </row>
    <row r="43" spans="1:12">
      <c r="A43" s="2"/>
      <c r="B43" s="1"/>
      <c r="C43" s="1"/>
      <c r="D43" s="1"/>
      <c r="E43" s="1"/>
      <c r="F43" s="1"/>
      <c r="G43" s="1"/>
      <c r="H43" s="1"/>
      <c r="I43" s="1"/>
    </row>
    <row r="44" spans="1:12">
      <c r="A44" s="15"/>
      <c r="B44" s="7"/>
      <c r="C44" s="7" t="s">
        <v>77</v>
      </c>
      <c r="D44" s="7" t="s">
        <v>77</v>
      </c>
      <c r="E44" s="7" t="s">
        <v>77</v>
      </c>
      <c r="F44" s="7" t="s">
        <v>77</v>
      </c>
      <c r="G44" s="7" t="s">
        <v>77</v>
      </c>
      <c r="H44" s="7" t="s">
        <v>77</v>
      </c>
      <c r="I44" s="7" t="s">
        <v>77</v>
      </c>
    </row>
    <row r="45" spans="1:12">
      <c r="A45" s="18" t="s">
        <v>78</v>
      </c>
      <c r="B45" s="1" t="s">
        <v>79</v>
      </c>
      <c r="C45" s="17">
        <f>SUM(C12:C44)</f>
        <v>49501.45</v>
      </c>
      <c r="D45" s="17">
        <f t="shared" ref="D45:I45" si="5">SUM(D12:D44)</f>
        <v>0</v>
      </c>
      <c r="E45" s="17">
        <f t="shared" si="5"/>
        <v>49501.45</v>
      </c>
      <c r="F45" s="17">
        <f t="shared" si="5"/>
        <v>4950.1449999999995</v>
      </c>
      <c r="G45" s="17">
        <f t="shared" si="5"/>
        <v>0</v>
      </c>
      <c r="H45" s="17">
        <f t="shared" si="5"/>
        <v>4950.1449999999995</v>
      </c>
      <c r="I45" s="17">
        <f t="shared" si="5"/>
        <v>44551.305</v>
      </c>
    </row>
    <row r="46" spans="1:12">
      <c r="A46" s="2"/>
      <c r="B46" s="1"/>
      <c r="C46" s="1">
        <v>0</v>
      </c>
      <c r="D46" s="1"/>
      <c r="E46" s="1"/>
      <c r="F46" s="1"/>
      <c r="G46" s="1"/>
      <c r="H46" s="1"/>
      <c r="I46" s="1"/>
    </row>
  </sheetData>
  <mergeCells count="4">
    <mergeCell ref="B1:D1"/>
    <mergeCell ref="B2:D2"/>
    <mergeCell ref="B3:D3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FACTURACIÓN</vt:lpstr>
      <vt:lpstr>INGENIERIA</vt:lpstr>
      <vt:lpstr>SIND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usuario</cp:lastModifiedBy>
  <dcterms:created xsi:type="dcterms:W3CDTF">2016-08-09T00:02:05Z</dcterms:created>
  <dcterms:modified xsi:type="dcterms:W3CDTF">2016-08-12T15:36:02Z</dcterms:modified>
</cp:coreProperties>
</file>