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NOMINA\2016\CONSULTORES\QUINCENAL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DESGLOSE" sheetId="3" r:id="rId4"/>
    <sheet name="Hoja1" sheetId="5" r:id="rId5"/>
  </sheets>
  <definedNames>
    <definedName name="_xlnm._FilterDatabase" localSheetId="0" hidden="1">FACTURACIÓN!$A$8:$BP$68</definedName>
  </definedNames>
  <calcPr calcId="152511"/>
</workbook>
</file>

<file path=xl/calcChain.xml><?xml version="1.0" encoding="utf-8"?>
<calcChain xmlns="http://schemas.openxmlformats.org/spreadsheetml/2006/main">
  <c r="B15" i="3" l="1"/>
  <c r="B14" i="3"/>
  <c r="B13" i="3"/>
  <c r="G65" i="1" l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9" i="1"/>
  <c r="E21" i="4"/>
  <c r="G21" i="4" s="1"/>
  <c r="E69" i="4"/>
  <c r="F69" i="4"/>
  <c r="C69" i="4"/>
  <c r="D21" i="4"/>
  <c r="J20" i="1" s="1"/>
  <c r="D17" i="4"/>
  <c r="D69" i="4" s="1"/>
  <c r="E17" i="4"/>
  <c r="G17" i="4" s="1"/>
  <c r="H17" i="4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G69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H18" i="2" s="1"/>
  <c r="E19" i="2"/>
  <c r="F19" i="2"/>
  <c r="E20" i="2"/>
  <c r="F20" i="2"/>
  <c r="H20" i="2" s="1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F10" i="2"/>
  <c r="P9" i="1"/>
  <c r="F69" i="2" l="1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16" i="2"/>
  <c r="H14" i="2"/>
  <c r="H12" i="2"/>
  <c r="H21" i="2"/>
  <c r="H19" i="2"/>
  <c r="J65" i="1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17" i="2"/>
  <c r="H15" i="2"/>
  <c r="H13" i="2"/>
  <c r="H11" i="2"/>
  <c r="G69" i="4"/>
  <c r="H21" i="4"/>
  <c r="H69" i="4" s="1"/>
  <c r="E10" i="2" l="1"/>
  <c r="H10" i="2" s="1"/>
  <c r="E65" i="1"/>
  <c r="F65" i="1"/>
  <c r="H25" i="1"/>
  <c r="K25" i="1" s="1"/>
  <c r="L25" i="1" s="1"/>
  <c r="M25" i="1" s="1"/>
  <c r="H31" i="1"/>
  <c r="K31" i="1" s="1"/>
  <c r="L31" i="1" s="1"/>
  <c r="M31" i="1" s="1"/>
  <c r="H41" i="1"/>
  <c r="K41" i="1" s="1"/>
  <c r="L41" i="1" s="1"/>
  <c r="M41" i="1" s="1"/>
  <c r="H48" i="1"/>
  <c r="K48" i="1" s="1"/>
  <c r="L48" i="1" s="1"/>
  <c r="M48" i="1" s="1"/>
  <c r="C26" i="2"/>
  <c r="D26" i="2" s="1"/>
  <c r="I26" i="2" s="1"/>
  <c r="C32" i="2"/>
  <c r="D32" i="2" s="1"/>
  <c r="I32" i="2" s="1"/>
  <c r="C42" i="2"/>
  <c r="D42" i="2" s="1"/>
  <c r="I42" i="2" s="1"/>
  <c r="C49" i="2" l="1"/>
  <c r="D49" i="2" s="1"/>
  <c r="I49" i="2" s="1"/>
  <c r="O48" i="1" s="1"/>
  <c r="N41" i="1"/>
  <c r="O41" i="1"/>
  <c r="N25" i="1"/>
  <c r="O25" i="1"/>
  <c r="N31" i="1"/>
  <c r="O31" i="1"/>
  <c r="E69" i="2"/>
  <c r="C9" i="1"/>
  <c r="H9" i="1" s="1"/>
  <c r="K9" i="1" s="1"/>
  <c r="N48" i="1" l="1"/>
  <c r="L9" i="1"/>
  <c r="M9" i="1" s="1"/>
  <c r="C10" i="2"/>
  <c r="D10" i="2" s="1"/>
  <c r="I10" i="2" s="1"/>
  <c r="BN31" i="1"/>
  <c r="BO31" i="1"/>
  <c r="BO48" i="1"/>
  <c r="BN48" i="1"/>
  <c r="BO25" i="1"/>
  <c r="BN25" i="1"/>
  <c r="BO41" i="1"/>
  <c r="BN41" i="1"/>
  <c r="H69" i="2"/>
  <c r="O9" i="1" l="1"/>
  <c r="BO9" i="1" l="1"/>
  <c r="BN9" i="1"/>
  <c r="N9" i="1"/>
  <c r="D47" i="1" l="1"/>
  <c r="H47" i="1" s="1"/>
  <c r="D58" i="1"/>
  <c r="C48" i="2" l="1"/>
  <c r="D48" i="2" s="1"/>
  <c r="I48" i="2" s="1"/>
  <c r="O47" i="1" s="1"/>
  <c r="K47" i="1"/>
  <c r="L47" i="1" s="1"/>
  <c r="M47" i="1" s="1"/>
  <c r="N47" i="1" l="1"/>
  <c r="BN47" i="1"/>
  <c r="BO47" i="1"/>
  <c r="C64" i="1" l="1"/>
  <c r="H64" i="1" s="1"/>
  <c r="C58" i="1"/>
  <c r="H58" i="1" s="1"/>
  <c r="C16" i="1"/>
  <c r="H16" i="1" s="1"/>
  <c r="D12" i="1"/>
  <c r="D18" i="1"/>
  <c r="D23" i="1"/>
  <c r="D27" i="1"/>
  <c r="H27" i="1" s="1"/>
  <c r="D39" i="1"/>
  <c r="D43" i="1"/>
  <c r="H43" i="1" s="1"/>
  <c r="D45" i="1"/>
  <c r="D46" i="1"/>
  <c r="D49" i="1"/>
  <c r="D59" i="1"/>
  <c r="C10" i="1"/>
  <c r="C11" i="1"/>
  <c r="H11" i="1" s="1"/>
  <c r="C12" i="1"/>
  <c r="H12" i="1" s="1"/>
  <c r="C13" i="1"/>
  <c r="H13" i="1" s="1"/>
  <c r="C14" i="1"/>
  <c r="H14" i="1" s="1"/>
  <c r="C15" i="1"/>
  <c r="H15" i="1" s="1"/>
  <c r="C17" i="1"/>
  <c r="H17" i="1" s="1"/>
  <c r="C18" i="1"/>
  <c r="H18" i="1" s="1"/>
  <c r="C19" i="1"/>
  <c r="H19" i="1" s="1"/>
  <c r="C20" i="1"/>
  <c r="H20" i="1" s="1"/>
  <c r="C21" i="1"/>
  <c r="H21" i="1" s="1"/>
  <c r="C22" i="1"/>
  <c r="H22" i="1" s="1"/>
  <c r="C24" i="1"/>
  <c r="H24" i="1" s="1"/>
  <c r="C26" i="1"/>
  <c r="C28" i="1"/>
  <c r="H28" i="1" s="1"/>
  <c r="C29" i="1"/>
  <c r="H29" i="1" s="1"/>
  <c r="C30" i="1"/>
  <c r="C32" i="1"/>
  <c r="H32" i="1" s="1"/>
  <c r="C33" i="1"/>
  <c r="H33" i="1" s="1"/>
  <c r="C34" i="1"/>
  <c r="H34" i="1" s="1"/>
  <c r="C35" i="1"/>
  <c r="C36" i="1"/>
  <c r="H36" i="1" s="1"/>
  <c r="C37" i="1"/>
  <c r="H37" i="1" s="1"/>
  <c r="C38" i="1"/>
  <c r="H38" i="1" s="1"/>
  <c r="C39" i="1"/>
  <c r="C40" i="1"/>
  <c r="H40" i="1" s="1"/>
  <c r="C42" i="1"/>
  <c r="C44" i="1"/>
  <c r="H44" i="1" s="1"/>
  <c r="C45" i="1"/>
  <c r="H45" i="1" s="1"/>
  <c r="C49" i="1"/>
  <c r="C50" i="1"/>
  <c r="C51" i="1"/>
  <c r="H51" i="1" s="1"/>
  <c r="C52" i="1"/>
  <c r="H52" i="1" s="1"/>
  <c r="C53" i="1"/>
  <c r="H53" i="1" s="1"/>
  <c r="C54" i="1"/>
  <c r="H54" i="1" s="1"/>
  <c r="C55" i="1"/>
  <c r="H55" i="1" s="1"/>
  <c r="C56" i="1"/>
  <c r="H56" i="1" s="1"/>
  <c r="C57" i="1"/>
  <c r="H57" i="1" s="1"/>
  <c r="C59" i="1"/>
  <c r="C60" i="1"/>
  <c r="H60" i="1" s="1"/>
  <c r="C61" i="1"/>
  <c r="H61" i="1" s="1"/>
  <c r="C62" i="1"/>
  <c r="H62" i="1" s="1"/>
  <c r="C63" i="1"/>
  <c r="H63" i="1" s="1"/>
  <c r="AA260" i="5"/>
  <c r="AA261" i="5" s="1"/>
  <c r="H39" i="1" l="1"/>
  <c r="C40" i="2" s="1"/>
  <c r="D40" i="2" s="1"/>
  <c r="I40" i="2" s="1"/>
  <c r="O39" i="1" s="1"/>
  <c r="H59" i="1"/>
  <c r="K59" i="1" s="1"/>
  <c r="L59" i="1" s="1"/>
  <c r="M59" i="1" s="1"/>
  <c r="H49" i="1"/>
  <c r="K49" i="1" s="1"/>
  <c r="L49" i="1" s="1"/>
  <c r="M49" i="1" s="1"/>
  <c r="C63" i="2"/>
  <c r="D63" i="2" s="1"/>
  <c r="I63" i="2" s="1"/>
  <c r="O62" i="1" s="1"/>
  <c r="K62" i="1"/>
  <c r="L62" i="1" s="1"/>
  <c r="M62" i="1" s="1"/>
  <c r="C54" i="2"/>
  <c r="D54" i="2" s="1"/>
  <c r="I54" i="2" s="1"/>
  <c r="O53" i="1" s="1"/>
  <c r="K53" i="1"/>
  <c r="L53" i="1" s="1"/>
  <c r="M53" i="1" s="1"/>
  <c r="C50" i="2"/>
  <c r="D50" i="2" s="1"/>
  <c r="I50" i="2" s="1"/>
  <c r="O49" i="1" s="1"/>
  <c r="C37" i="2"/>
  <c r="D37" i="2" s="1"/>
  <c r="I37" i="2" s="1"/>
  <c r="O36" i="1" s="1"/>
  <c r="K36" i="1"/>
  <c r="L36" i="1" s="1"/>
  <c r="M36" i="1" s="1"/>
  <c r="C33" i="2"/>
  <c r="D33" i="2" s="1"/>
  <c r="I33" i="2" s="1"/>
  <c r="N32" i="1" s="1"/>
  <c r="K32" i="1"/>
  <c r="L32" i="1" s="1"/>
  <c r="M32" i="1" s="1"/>
  <c r="C16" i="2"/>
  <c r="D16" i="2" s="1"/>
  <c r="I16" i="2" s="1"/>
  <c r="N15" i="1" s="1"/>
  <c r="K15" i="1"/>
  <c r="L15" i="1" s="1"/>
  <c r="M15" i="1" s="1"/>
  <c r="C12" i="2"/>
  <c r="D12" i="2" s="1"/>
  <c r="I12" i="2" s="1"/>
  <c r="O11" i="1" s="1"/>
  <c r="K11" i="1"/>
  <c r="L11" i="1" s="1"/>
  <c r="M11" i="1" s="1"/>
  <c r="C17" i="2"/>
  <c r="D17" i="2" s="1"/>
  <c r="I17" i="2" s="1"/>
  <c r="N16" i="1" s="1"/>
  <c r="K16" i="1"/>
  <c r="L16" i="1" s="1"/>
  <c r="M16" i="1" s="1"/>
  <c r="C57" i="2"/>
  <c r="D57" i="2" s="1"/>
  <c r="I57" i="2" s="1"/>
  <c r="O56" i="1" s="1"/>
  <c r="K56" i="1"/>
  <c r="L56" i="1" s="1"/>
  <c r="M56" i="1" s="1"/>
  <c r="C53" i="2"/>
  <c r="D53" i="2" s="1"/>
  <c r="I53" i="2" s="1"/>
  <c r="N52" i="1" s="1"/>
  <c r="K52" i="1"/>
  <c r="L52" i="1" s="1"/>
  <c r="M52" i="1" s="1"/>
  <c r="C46" i="2"/>
  <c r="D46" i="2" s="1"/>
  <c r="I46" i="2" s="1"/>
  <c r="O45" i="1" s="1"/>
  <c r="K45" i="1"/>
  <c r="L45" i="1" s="1"/>
  <c r="M45" i="1" s="1"/>
  <c r="C25" i="2"/>
  <c r="D25" i="2" s="1"/>
  <c r="I25" i="2" s="1"/>
  <c r="O24" i="1" s="1"/>
  <c r="K24" i="1"/>
  <c r="L24" i="1" s="1"/>
  <c r="M24" i="1" s="1"/>
  <c r="C20" i="2"/>
  <c r="D20" i="2" s="1"/>
  <c r="I20" i="2" s="1"/>
  <c r="N19" i="1" s="1"/>
  <c r="K19" i="1"/>
  <c r="L19" i="1" s="1"/>
  <c r="M19" i="1" s="1"/>
  <c r="C59" i="2"/>
  <c r="D59" i="2" s="1"/>
  <c r="I59" i="2" s="1"/>
  <c r="O58" i="1" s="1"/>
  <c r="K58" i="1"/>
  <c r="L58" i="1" s="1"/>
  <c r="M58" i="1" s="1"/>
  <c r="C61" i="2"/>
  <c r="D61" i="2" s="1"/>
  <c r="I61" i="2" s="1"/>
  <c r="O60" i="1" s="1"/>
  <c r="K60" i="1"/>
  <c r="L60" i="1" s="1"/>
  <c r="M60" i="1" s="1"/>
  <c r="C56" i="2"/>
  <c r="D56" i="2" s="1"/>
  <c r="I56" i="2" s="1"/>
  <c r="O55" i="1" s="1"/>
  <c r="K55" i="1"/>
  <c r="L55" i="1" s="1"/>
  <c r="M55" i="1" s="1"/>
  <c r="C64" i="2"/>
  <c r="D64" i="2" s="1"/>
  <c r="I64" i="2" s="1"/>
  <c r="N63" i="1" s="1"/>
  <c r="K63" i="1"/>
  <c r="L63" i="1" s="1"/>
  <c r="M63" i="1" s="1"/>
  <c r="C55" i="2"/>
  <c r="D55" i="2" s="1"/>
  <c r="I55" i="2" s="1"/>
  <c r="O54" i="1" s="1"/>
  <c r="K54" i="1"/>
  <c r="L54" i="1" s="1"/>
  <c r="M54" i="1" s="1"/>
  <c r="C38" i="2"/>
  <c r="D38" i="2" s="1"/>
  <c r="I38" i="2" s="1"/>
  <c r="N37" i="1" s="1"/>
  <c r="K37" i="1"/>
  <c r="L37" i="1" s="1"/>
  <c r="M37" i="1" s="1"/>
  <c r="C34" i="2"/>
  <c r="D34" i="2" s="1"/>
  <c r="I34" i="2" s="1"/>
  <c r="O33" i="1" s="1"/>
  <c r="K33" i="1"/>
  <c r="L33" i="1" s="1"/>
  <c r="M33" i="1" s="1"/>
  <c r="C29" i="2"/>
  <c r="D29" i="2" s="1"/>
  <c r="I29" i="2" s="1"/>
  <c r="O28" i="1" s="1"/>
  <c r="K28" i="1"/>
  <c r="L28" i="1" s="1"/>
  <c r="M28" i="1" s="1"/>
  <c r="C22" i="2"/>
  <c r="D22" i="2" s="1"/>
  <c r="I22" i="2" s="1"/>
  <c r="O21" i="1" s="1"/>
  <c r="K21" i="1"/>
  <c r="L21" i="1" s="1"/>
  <c r="M21" i="1" s="1"/>
  <c r="C18" i="2"/>
  <c r="D18" i="2" s="1"/>
  <c r="I18" i="2" s="1"/>
  <c r="O17" i="1" s="1"/>
  <c r="K17" i="1"/>
  <c r="L17" i="1" s="1"/>
  <c r="M17" i="1" s="1"/>
  <c r="C13" i="2"/>
  <c r="D13" i="2" s="1"/>
  <c r="I13" i="2" s="1"/>
  <c r="N12" i="1" s="1"/>
  <c r="K12" i="1"/>
  <c r="L12" i="1" s="1"/>
  <c r="M12" i="1" s="1"/>
  <c r="D65" i="1"/>
  <c r="C58" i="2"/>
  <c r="D58" i="2" s="1"/>
  <c r="I58" i="2" s="1"/>
  <c r="N57" i="1" s="1"/>
  <c r="K57" i="1"/>
  <c r="L57" i="1" s="1"/>
  <c r="M57" i="1" s="1"/>
  <c r="C41" i="2"/>
  <c r="D41" i="2" s="1"/>
  <c r="I41" i="2" s="1"/>
  <c r="O40" i="1" s="1"/>
  <c r="K40" i="1"/>
  <c r="L40" i="1" s="1"/>
  <c r="M40" i="1" s="1"/>
  <c r="C21" i="2"/>
  <c r="D21" i="2" s="1"/>
  <c r="I21" i="2" s="1"/>
  <c r="O20" i="1" s="1"/>
  <c r="K20" i="1"/>
  <c r="L20" i="1" s="1"/>
  <c r="M20" i="1" s="1"/>
  <c r="C28" i="2"/>
  <c r="D28" i="2" s="1"/>
  <c r="I28" i="2" s="1"/>
  <c r="O27" i="1" s="1"/>
  <c r="K27" i="1"/>
  <c r="L27" i="1" s="1"/>
  <c r="M27" i="1" s="1"/>
  <c r="C62" i="2"/>
  <c r="D62" i="2" s="1"/>
  <c r="I62" i="2" s="1"/>
  <c r="N61" i="1" s="1"/>
  <c r="K61" i="1"/>
  <c r="L61" i="1" s="1"/>
  <c r="M61" i="1" s="1"/>
  <c r="C15" i="2"/>
  <c r="D15" i="2" s="1"/>
  <c r="I15" i="2" s="1"/>
  <c r="N14" i="1" s="1"/>
  <c r="K14" i="1"/>
  <c r="L14" i="1" s="1"/>
  <c r="M14" i="1" s="1"/>
  <c r="C52" i="2"/>
  <c r="D52" i="2" s="1"/>
  <c r="I52" i="2" s="1"/>
  <c r="N51" i="1" s="1"/>
  <c r="K51" i="1"/>
  <c r="L51" i="1" s="1"/>
  <c r="M51" i="1" s="1"/>
  <c r="C45" i="2"/>
  <c r="D45" i="2" s="1"/>
  <c r="I45" i="2" s="1"/>
  <c r="N44" i="1" s="1"/>
  <c r="K44" i="1"/>
  <c r="L44" i="1" s="1"/>
  <c r="M44" i="1" s="1"/>
  <c r="C39" i="2"/>
  <c r="D39" i="2" s="1"/>
  <c r="I39" i="2" s="1"/>
  <c r="N38" i="1" s="1"/>
  <c r="K38" i="1"/>
  <c r="L38" i="1" s="1"/>
  <c r="M38" i="1" s="1"/>
  <c r="C35" i="2"/>
  <c r="D35" i="2" s="1"/>
  <c r="I35" i="2" s="1"/>
  <c r="N34" i="1" s="1"/>
  <c r="K34" i="1"/>
  <c r="L34" i="1" s="1"/>
  <c r="M34" i="1" s="1"/>
  <c r="C30" i="2"/>
  <c r="D30" i="2" s="1"/>
  <c r="I30" i="2" s="1"/>
  <c r="N29" i="1" s="1"/>
  <c r="K29" i="1"/>
  <c r="L29" i="1" s="1"/>
  <c r="M29" i="1" s="1"/>
  <c r="C23" i="2"/>
  <c r="D23" i="2" s="1"/>
  <c r="I23" i="2" s="1"/>
  <c r="N22" i="1" s="1"/>
  <c r="K22" i="1"/>
  <c r="L22" i="1" s="1"/>
  <c r="M22" i="1" s="1"/>
  <c r="C19" i="2"/>
  <c r="D19" i="2" s="1"/>
  <c r="I19" i="2" s="1"/>
  <c r="N18" i="1" s="1"/>
  <c r="K18" i="1"/>
  <c r="L18" i="1" s="1"/>
  <c r="M18" i="1" s="1"/>
  <c r="C14" i="2"/>
  <c r="D14" i="2" s="1"/>
  <c r="I14" i="2" s="1"/>
  <c r="N13" i="1" s="1"/>
  <c r="K13" i="1"/>
  <c r="L13" i="1" s="1"/>
  <c r="M13" i="1" s="1"/>
  <c r="C44" i="2"/>
  <c r="D44" i="2" s="1"/>
  <c r="I44" i="2" s="1"/>
  <c r="N43" i="1" s="1"/>
  <c r="K43" i="1"/>
  <c r="L43" i="1" s="1"/>
  <c r="M43" i="1" s="1"/>
  <c r="K64" i="1"/>
  <c r="L64" i="1" s="1"/>
  <c r="M64" i="1" s="1"/>
  <c r="C65" i="2"/>
  <c r="D65" i="2" s="1"/>
  <c r="I65" i="2" s="1"/>
  <c r="O64" i="1" s="1"/>
  <c r="O29" i="1"/>
  <c r="H26" i="1"/>
  <c r="H46" i="1"/>
  <c r="N56" i="1"/>
  <c r="H50" i="1"/>
  <c r="H42" i="1"/>
  <c r="H35" i="1"/>
  <c r="H30" i="1"/>
  <c r="N21" i="1"/>
  <c r="O12" i="1"/>
  <c r="C65" i="1"/>
  <c r="H10" i="1"/>
  <c r="K10" i="1" s="1"/>
  <c r="L10" i="1" s="1"/>
  <c r="M10" i="1" s="1"/>
  <c r="H23" i="1"/>
  <c r="N20" i="1" l="1"/>
  <c r="N60" i="1"/>
  <c r="N64" i="1"/>
  <c r="C60" i="2"/>
  <c r="D60" i="2" s="1"/>
  <c r="I60" i="2" s="1"/>
  <c r="O59" i="1" s="1"/>
  <c r="BO59" i="1" s="1"/>
  <c r="N45" i="1"/>
  <c r="O63" i="1"/>
  <c r="BN63" i="1" s="1"/>
  <c r="N62" i="1"/>
  <c r="O19" i="1"/>
  <c r="BO19" i="1" s="1"/>
  <c r="N33" i="1"/>
  <c r="N54" i="1"/>
  <c r="N11" i="1"/>
  <c r="O32" i="1"/>
  <c r="BN32" i="1" s="1"/>
  <c r="K39" i="1"/>
  <c r="L39" i="1" s="1"/>
  <c r="M39" i="1" s="1"/>
  <c r="N27" i="1"/>
  <c r="N40" i="1"/>
  <c r="N17" i="1"/>
  <c r="O43" i="1"/>
  <c r="BN43" i="1" s="1"/>
  <c r="O51" i="1"/>
  <c r="BN51" i="1" s="1"/>
  <c r="O13" i="1"/>
  <c r="BO13" i="1" s="1"/>
  <c r="O22" i="1"/>
  <c r="BO22" i="1" s="1"/>
  <c r="O44" i="1"/>
  <c r="BO44" i="1" s="1"/>
  <c r="O57" i="1"/>
  <c r="BN57" i="1" s="1"/>
  <c r="O14" i="1"/>
  <c r="BO14" i="1" s="1"/>
  <c r="O61" i="1"/>
  <c r="BO61" i="1" s="1"/>
  <c r="O34" i="1"/>
  <c r="BN34" i="1" s="1"/>
  <c r="N49" i="1"/>
  <c r="N28" i="1"/>
  <c r="N39" i="1"/>
  <c r="N36" i="1"/>
  <c r="N53" i="1"/>
  <c r="O15" i="1"/>
  <c r="BO15" i="1" s="1"/>
  <c r="O38" i="1"/>
  <c r="BN38" i="1" s="1"/>
  <c r="C27" i="2"/>
  <c r="D27" i="2" s="1"/>
  <c r="I27" i="2" s="1"/>
  <c r="N26" i="1" s="1"/>
  <c r="K26" i="1"/>
  <c r="L26" i="1" s="1"/>
  <c r="M26" i="1" s="1"/>
  <c r="C31" i="2"/>
  <c r="D31" i="2" s="1"/>
  <c r="I31" i="2" s="1"/>
  <c r="N30" i="1" s="1"/>
  <c r="K30" i="1"/>
  <c r="L30" i="1" s="1"/>
  <c r="M30" i="1" s="1"/>
  <c r="O37" i="1"/>
  <c r="BO37" i="1" s="1"/>
  <c r="O52" i="1"/>
  <c r="BN52" i="1" s="1"/>
  <c r="O16" i="1"/>
  <c r="BO16" i="1" s="1"/>
  <c r="N24" i="1"/>
  <c r="O18" i="1"/>
  <c r="BO18" i="1" s="1"/>
  <c r="N55" i="1"/>
  <c r="BN64" i="1"/>
  <c r="BO64" i="1"/>
  <c r="N58" i="1"/>
  <c r="C47" i="2"/>
  <c r="D47" i="2" s="1"/>
  <c r="I47" i="2" s="1"/>
  <c r="O46" i="1" s="1"/>
  <c r="K46" i="1"/>
  <c r="L46" i="1" s="1"/>
  <c r="M46" i="1" s="1"/>
  <c r="C24" i="2"/>
  <c r="D24" i="2" s="1"/>
  <c r="I24" i="2" s="1"/>
  <c r="N23" i="1" s="1"/>
  <c r="K23" i="1"/>
  <c r="L23" i="1" s="1"/>
  <c r="M23" i="1" s="1"/>
  <c r="C36" i="2"/>
  <c r="D36" i="2" s="1"/>
  <c r="I36" i="2" s="1"/>
  <c r="N35" i="1" s="1"/>
  <c r="K35" i="1"/>
  <c r="L35" i="1" s="1"/>
  <c r="M35" i="1" s="1"/>
  <c r="C51" i="2"/>
  <c r="D51" i="2" s="1"/>
  <c r="I51" i="2" s="1"/>
  <c r="N50" i="1" s="1"/>
  <c r="K50" i="1"/>
  <c r="L50" i="1" s="1"/>
  <c r="M50" i="1" s="1"/>
  <c r="C43" i="2"/>
  <c r="D43" i="2" s="1"/>
  <c r="I43" i="2" s="1"/>
  <c r="O42" i="1" s="1"/>
  <c r="K42" i="1"/>
  <c r="L42" i="1" s="1"/>
  <c r="M42" i="1" s="1"/>
  <c r="I65" i="1"/>
  <c r="BN58" i="1"/>
  <c r="BO58" i="1"/>
  <c r="C11" i="2"/>
  <c r="D11" i="2" s="1"/>
  <c r="I11" i="2" s="1"/>
  <c r="H65" i="1"/>
  <c r="BO12" i="1"/>
  <c r="BN12" i="1"/>
  <c r="BO17" i="1"/>
  <c r="BN17" i="1"/>
  <c r="BO21" i="1"/>
  <c r="BN21" i="1"/>
  <c r="BO24" i="1"/>
  <c r="BN24" i="1"/>
  <c r="BO28" i="1"/>
  <c r="BN28" i="1"/>
  <c r="BO33" i="1"/>
  <c r="BN33" i="1"/>
  <c r="BN37" i="1"/>
  <c r="BO39" i="1"/>
  <c r="BN39" i="1"/>
  <c r="BN45" i="1"/>
  <c r="BO45" i="1"/>
  <c r="BN54" i="1"/>
  <c r="BO54" i="1"/>
  <c r="BN56" i="1"/>
  <c r="BO56" i="1"/>
  <c r="BO63" i="1"/>
  <c r="BN27" i="1"/>
  <c r="BO27" i="1"/>
  <c r="BO11" i="1"/>
  <c r="BN11" i="1"/>
  <c r="BO20" i="1"/>
  <c r="BN20" i="1"/>
  <c r="BO29" i="1"/>
  <c r="BN29" i="1"/>
  <c r="BN36" i="1"/>
  <c r="BO36" i="1"/>
  <c r="BN40" i="1"/>
  <c r="BO40" i="1"/>
  <c r="BO49" i="1"/>
  <c r="BN49" i="1"/>
  <c r="BO53" i="1"/>
  <c r="BN53" i="1"/>
  <c r="BO55" i="1"/>
  <c r="BN55" i="1"/>
  <c r="BN60" i="1"/>
  <c r="BO60" i="1"/>
  <c r="BN62" i="1"/>
  <c r="BO62" i="1"/>
  <c r="BO57" i="1" l="1"/>
  <c r="BO51" i="1"/>
  <c r="BN22" i="1"/>
  <c r="BN59" i="1"/>
  <c r="BO32" i="1"/>
  <c r="N59" i="1"/>
  <c r="BN61" i="1"/>
  <c r="BN19" i="1"/>
  <c r="O26" i="1"/>
  <c r="BN26" i="1" s="1"/>
  <c r="BO34" i="1"/>
  <c r="O23" i="1"/>
  <c r="BO23" i="1" s="1"/>
  <c r="BN44" i="1"/>
  <c r="BO38" i="1"/>
  <c r="BO43" i="1"/>
  <c r="BN15" i="1"/>
  <c r="O50" i="1"/>
  <c r="BO50" i="1" s="1"/>
  <c r="BN13" i="1"/>
  <c r="BN14" i="1"/>
  <c r="BO52" i="1"/>
  <c r="BN18" i="1"/>
  <c r="N46" i="1"/>
  <c r="N42" i="1"/>
  <c r="O35" i="1"/>
  <c r="BO35" i="1" s="1"/>
  <c r="BN16" i="1"/>
  <c r="O30" i="1"/>
  <c r="BO30" i="1" s="1"/>
  <c r="BO46" i="1"/>
  <c r="BN46" i="1"/>
  <c r="BO42" i="1"/>
  <c r="BN42" i="1"/>
  <c r="C69" i="2"/>
  <c r="BN35" i="1" l="1"/>
  <c r="BO26" i="1"/>
  <c r="BN23" i="1"/>
  <c r="BN50" i="1"/>
  <c r="BN30" i="1"/>
  <c r="D69" i="2"/>
  <c r="K65" i="1"/>
  <c r="L65" i="1"/>
  <c r="N10" i="1" l="1"/>
  <c r="N66" i="1" s="1"/>
  <c r="O10" i="1"/>
  <c r="I69" i="2"/>
  <c r="M65" i="1"/>
  <c r="BO10" i="1" l="1"/>
  <c r="BN10" i="1"/>
</calcChain>
</file>

<file path=xl/sharedStrings.xml><?xml version="1.0" encoding="utf-8"?>
<sst xmlns="http://schemas.openxmlformats.org/spreadsheetml/2006/main" count="2466" uniqueCount="466">
  <si>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</si>
  <si>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</si>
  <si>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</si>
  <si>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</si>
  <si>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</si>
  <si>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</si>
  <si>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</si>
  <si>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</si>
  <si>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</si>
  <si>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</si>
  <si>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</si>
  <si>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</si>
  <si>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</si>
  <si>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</si>
  <si>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</si>
  <si>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</si>
  <si>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</si>
  <si>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</si>
  <si>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</si>
  <si>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</si>
  <si>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</si>
  <si>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</si>
  <si>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</si>
  <si>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</si>
  <si>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</si>
  <si>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</si>
  <si>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</si>
  <si>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</si>
  <si>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</si>
  <si>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</si>
  <si>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</si>
  <si>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</si>
  <si>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</si>
  <si>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</si>
  <si>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</si>
  <si>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</si>
  <si>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</si>
  <si>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</si>
  <si>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</si>
  <si>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</si>
  <si>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</si>
  <si>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</si>
  <si>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</si>
  <si>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</si>
  <si>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</si>
  <si>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</si>
  <si>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</si>
  <si>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</si>
  <si>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</si>
  <si>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</si>
  <si>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</si>
  <si>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</si>
  <si>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</si>
  <si>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</si>
  <si>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</si>
  <si>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</si>
  <si>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</si>
  <si>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</si>
  <si>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</si>
  <si>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</si>
  <si>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</si>
  <si>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</si>
  <si>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</si>
  <si>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</si>
  <si>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</si>
  <si>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</si>
  <si>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</si>
  <si>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</si>
  <si>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</si>
  <si>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</si>
  <si>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</si>
  <si>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</si>
  <si>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</si>
  <si>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</si>
  <si>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</si>
  <si>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</si>
  <si>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</si>
  <si>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</si>
  <si>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</si>
  <si>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</si>
  <si>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</si>
  <si>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</si>
  <si>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</si>
  <si>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</si>
  <si>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</si>
  <si>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</si>
  <si>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</si>
  <si>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</si>
  <si>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</si>
  <si>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</si>
  <si>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</si>
  <si>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</si>
  <si>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</si>
  <si>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</si>
  <si>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</si>
  <si>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</si>
  <si>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</si>
  <si>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</si>
  <si>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</si>
  <si>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</si>
  <si>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</si>
  <si>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</si>
  <si>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</si>
  <si>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</si>
  <si>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</si>
  <si>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</si>
  <si>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</si>
  <si>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</si>
  <si>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</si>
  <si>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</si>
  <si>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</si>
  <si>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</si>
  <si>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</si>
  <si>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</si>
  <si>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</si>
  <si>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</si>
  <si>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</si>
  <si>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</si>
  <si>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</si>
  <si>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</si>
  <si>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</si>
  <si>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</si>
  <si>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</si>
  <si>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</si>
  <si>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NAVARRETE RODRIGUEZ</t>
  </si>
  <si>
    <t>ALEJANDRO</t>
  </si>
  <si>
    <t>TIERRABLANCA SANCHEZ</t>
  </si>
  <si>
    <t>LAVADOR PREVIADOR</t>
  </si>
  <si>
    <t>AGUILLON TORRES</t>
  </si>
  <si>
    <t>JONATHAN RAMIRO</t>
  </si>
  <si>
    <t>YERENA VAZQUEZ</t>
  </si>
  <si>
    <t>LAVADOR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</si>
  <si>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</si>
  <si>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</si>
  <si>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</si>
  <si>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</si>
  <si>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</si>
  <si>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</si>
  <si>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</si>
  <si>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</si>
  <si>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</si>
  <si>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</si>
  <si>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</si>
  <si>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</si>
  <si>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</si>
  <si>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</si>
  <si>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</si>
  <si>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</si>
  <si>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</si>
  <si>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</si>
  <si>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</si>
  <si>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</si>
  <si>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</si>
  <si>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</si>
  <si>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</si>
  <si>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</si>
  <si>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</si>
  <si>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</si>
  <si>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</si>
  <si>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</si>
  <si>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</si>
  <si>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</si>
  <si>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</si>
  <si>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</si>
  <si>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</si>
  <si>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</si>
  <si>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</si>
  <si>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</si>
  <si>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</si>
  <si>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</si>
  <si>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</si>
  <si>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</si>
  <si>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</si>
  <si>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</si>
  <si>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</si>
  <si>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</si>
  <si>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</si>
  <si>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</si>
  <si>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</si>
  <si>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</si>
  <si>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</si>
  <si>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</si>
  <si>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</si>
  <si>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</si>
  <si>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</si>
  <si>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</si>
  <si>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</si>
  <si>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</si>
  <si>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</si>
  <si>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</si>
  <si>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</si>
  <si>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</si>
  <si>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</si>
  <si>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</si>
  <si>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</si>
  <si>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</si>
  <si>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</si>
  <si>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</si>
  <si>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</si>
  <si>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</si>
  <si>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</si>
  <si>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</si>
  <si>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</si>
  <si>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</si>
  <si>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</si>
  <si>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</si>
  <si>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</si>
  <si>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</si>
  <si>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</si>
  <si>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</si>
  <si>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</si>
  <si>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</si>
  <si>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</si>
  <si>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</si>
  <si>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</si>
  <si>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</si>
  <si>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</si>
  <si>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</si>
  <si>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</si>
  <si>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</si>
  <si>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</si>
  <si>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</si>
  <si>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</si>
  <si>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</si>
  <si>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</si>
  <si>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</si>
  <si>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</si>
  <si>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</si>
  <si>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</si>
  <si>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</si>
  <si>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</si>
  <si>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</si>
  <si>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</si>
  <si>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</si>
  <si>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</si>
  <si>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</si>
  <si>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</si>
  <si>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</si>
  <si>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</si>
  <si>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</si>
  <si>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</si>
  <si>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</si>
  <si>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</si>
  <si>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</si>
  <si>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</si>
  <si>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</si>
  <si>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</si>
  <si>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</si>
  <si>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</si>
  <si>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</si>
  <si>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</si>
  <si>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</si>
  <si>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</si>
  <si>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</si>
  <si>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</si>
  <si>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</si>
  <si>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</si>
  <si>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</si>
  <si>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</si>
  <si>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</si>
  <si>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</si>
  <si>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</si>
  <si>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</si>
  <si>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</si>
  <si>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</si>
  <si>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</si>
  <si>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</si>
  <si>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</si>
  <si>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</si>
  <si>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</si>
  <si>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</si>
  <si>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</si>
  <si>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</si>
  <si>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</si>
  <si>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</si>
  <si>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</si>
  <si>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</si>
  <si>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</si>
  <si>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</si>
  <si>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</si>
  <si>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</si>
  <si>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</si>
  <si>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</si>
  <si>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</si>
  <si>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</si>
  <si>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</si>
  <si>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</si>
  <si>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</si>
  <si>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</si>
  <si>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</si>
  <si>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</si>
  <si>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</si>
  <si>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</si>
  <si>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</si>
  <si>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</si>
  <si>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</si>
  <si>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</si>
  <si>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</si>
  <si>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</si>
  <si>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</si>
  <si>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</si>
  <si>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</si>
  <si>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</si>
  <si>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</si>
  <si>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</si>
  <si>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</si>
  <si>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</si>
  <si>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</si>
  <si>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</si>
  <si>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</si>
  <si>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</si>
  <si>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</si>
  <si>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</si>
  <si>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</si>
  <si>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</si>
  <si>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</si>
  <si>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</si>
  <si>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</si>
  <si>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</si>
  <si>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</si>
  <si>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</si>
  <si>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</si>
  <si>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</si>
  <si>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</si>
  <si>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</si>
  <si>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</si>
  <si>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</si>
  <si>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</si>
  <si>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</si>
  <si>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</si>
  <si>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</si>
  <si>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</si>
  <si>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</si>
  <si>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</si>
  <si>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</si>
  <si>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</si>
  <si>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</si>
  <si>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</si>
  <si>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</si>
  <si>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</si>
  <si>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</si>
  <si>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</si>
  <si>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</si>
  <si>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</si>
  <si>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</si>
  <si>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</si>
  <si>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</si>
  <si>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</si>
  <si>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</si>
  <si>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</si>
  <si>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</si>
  <si>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</si>
  <si>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</si>
  <si>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</si>
  <si>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</si>
  <si>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</si>
  <si>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</si>
  <si>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</si>
  <si>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</si>
  <si>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</si>
  <si>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</si>
  <si>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</si>
  <si>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</si>
  <si>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</si>
  <si>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</si>
  <si>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</si>
  <si>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</si>
  <si>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</si>
  <si>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</si>
  <si>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</si>
  <si>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</si>
  <si>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</si>
  <si>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</si>
  <si>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</si>
  <si>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</si>
  <si>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</si>
  <si>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</si>
  <si>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</si>
  <si>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</si>
  <si>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</si>
  <si>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</si>
  <si>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</si>
  <si>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</si>
  <si>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SUBSIDO ENTREGADO</t>
  </si>
  <si>
    <t>SGV</t>
  </si>
  <si>
    <t>NOMINA SEMANA ANTERIOR</t>
  </si>
  <si>
    <t>Herrera Almaraz Blanca Sofia</t>
  </si>
  <si>
    <t>NM17</t>
  </si>
  <si>
    <t>Navarro Macias Jennifer</t>
  </si>
  <si>
    <t>Ramirez Garcia Jaime Emilio</t>
  </si>
  <si>
    <t>Medina Cisneros Iveth de Jesus</t>
  </si>
  <si>
    <t>Periodo 3 al 3 Quincenal del 01/02/2016 al 15/02/2016</t>
  </si>
  <si>
    <t>HA01</t>
  </si>
  <si>
    <t>MC</t>
  </si>
  <si>
    <t>Medina Cisneros Iveth De Jesus</t>
  </si>
  <si>
    <t>RA02</t>
  </si>
  <si>
    <t>APOYO CLAUSULA 23 CC</t>
  </si>
  <si>
    <t>AT10</t>
  </si>
  <si>
    <t>AT11</t>
  </si>
  <si>
    <t>AT12</t>
  </si>
  <si>
    <t>AT13</t>
  </si>
  <si>
    <t>AT14</t>
  </si>
  <si>
    <t>AT15</t>
  </si>
  <si>
    <t>AT16</t>
  </si>
  <si>
    <t>AT17</t>
  </si>
  <si>
    <t>AT18</t>
  </si>
  <si>
    <t>AT19</t>
  </si>
  <si>
    <t>AT20</t>
  </si>
  <si>
    <t>AT21</t>
  </si>
  <si>
    <t>AT22</t>
  </si>
  <si>
    <t>AT23</t>
  </si>
  <si>
    <t>AT24</t>
  </si>
  <si>
    <t>AT25</t>
  </si>
  <si>
    <t>AT26</t>
  </si>
  <si>
    <t>AT27</t>
  </si>
  <si>
    <t>AT28</t>
  </si>
  <si>
    <t>AT29</t>
  </si>
  <si>
    <t>AT30</t>
  </si>
  <si>
    <t>AT31</t>
  </si>
  <si>
    <t>AT32</t>
  </si>
  <si>
    <t>AT33</t>
  </si>
  <si>
    <t>AT34</t>
  </si>
  <si>
    <t>AT35</t>
  </si>
  <si>
    <t>AT36</t>
  </si>
  <si>
    <t>AT37</t>
  </si>
  <si>
    <t>AT38</t>
  </si>
  <si>
    <t>AT39</t>
  </si>
  <si>
    <t>AT40</t>
  </si>
  <si>
    <t>AT41</t>
  </si>
  <si>
    <t>AT42</t>
  </si>
  <si>
    <t>AT43</t>
  </si>
  <si>
    <t>AT44</t>
  </si>
  <si>
    <t>AT45</t>
  </si>
  <si>
    <t>AT46</t>
  </si>
  <si>
    <t>AT47</t>
  </si>
  <si>
    <t>AT48</t>
  </si>
  <si>
    <t>AT49</t>
  </si>
  <si>
    <t>AT50</t>
  </si>
  <si>
    <t>AT51</t>
  </si>
  <si>
    <t>AT52</t>
  </si>
  <si>
    <t>AT53</t>
  </si>
  <si>
    <t>AT54</t>
  </si>
  <si>
    <t>AT55</t>
  </si>
  <si>
    <t>AT56</t>
  </si>
  <si>
    <t>AT57</t>
  </si>
  <si>
    <t>AT58</t>
  </si>
  <si>
    <t>AT59</t>
  </si>
  <si>
    <t>AT60</t>
  </si>
  <si>
    <t>AT61</t>
  </si>
  <si>
    <t>AT62</t>
  </si>
  <si>
    <t>AT63</t>
  </si>
  <si>
    <t>AT64</t>
  </si>
  <si>
    <t>705-070</t>
  </si>
  <si>
    <t>703-070</t>
  </si>
  <si>
    <t>700-070</t>
  </si>
  <si>
    <t>702-070</t>
  </si>
  <si>
    <t>704-070</t>
  </si>
  <si>
    <t>683-001-001</t>
  </si>
  <si>
    <t>CUENTA</t>
  </si>
  <si>
    <t>ALECSA CELAYA, SRL DE CV</t>
  </si>
  <si>
    <t xml:space="preserve">DESGLOSE DE NOMINA </t>
  </si>
  <si>
    <t>PERIODO</t>
  </si>
  <si>
    <t>IMPORTE</t>
  </si>
  <si>
    <t>701-070</t>
  </si>
  <si>
    <t>705-001-070</t>
  </si>
  <si>
    <t>01/02/2016 AL 15/02/2016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</si>
</sst>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99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99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5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6" fontId="0" fillId="0" borderId="0" xfId="0" applyNumberFormat="1"/>
    <xf numFmtId="4" fontId="0" fillId="0" borderId="0" xfId="0" applyNumberFormat="1"/>
    <xf numFmtId="4" fontId="14" fillId="0" borderId="0" xfId="0" applyNumberFormat="1" applyFont="1"/>
    <xf numFmtId="4" fontId="15" fillId="4" borderId="0" xfId="0" applyNumberFormat="1" applyFont="1" applyFill="1"/>
    <xf numFmtId="4" fontId="16" fillId="5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9" fillId="0" borderId="0" xfId="0" applyFont="1" applyFill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8" fontId="17" fillId="0" borderId="0" xfId="0" applyNumberFormat="1" applyFont="1" applyFill="1"/>
    <xf numFmtId="0" fontId="21" fillId="3" borderId="0" xfId="0" applyFont="1" applyFill="1" applyAlignment="1"/>
    <xf numFmtId="0" fontId="22" fillId="0" borderId="0" xfId="0" applyFont="1" applyAlignment="1">
      <alignment horizontal="center"/>
    </xf>
    <xf numFmtId="43" fontId="21" fillId="0" borderId="0" xfId="1" applyFont="1"/>
    <xf numFmtId="43" fontId="21" fillId="0" borderId="0" xfId="1" applyFont="1" applyFill="1"/>
    <xf numFmtId="0" fontId="21" fillId="0" borderId="0" xfId="0" applyFont="1" applyAlignment="1"/>
    <xf numFmtId="43" fontId="21" fillId="0" borderId="0" xfId="1" applyFont="1" applyAlignment="1"/>
    <xf numFmtId="0" fontId="21" fillId="0" borderId="0" xfId="0" applyFont="1"/>
    <xf numFmtId="0" fontId="21" fillId="0" borderId="0" xfId="0" applyFont="1" applyFill="1"/>
    <xf numFmtId="0" fontId="24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/>
    <xf numFmtId="49" fontId="25" fillId="0" borderId="0" xfId="0" applyNumberFormat="1" applyFont="1" applyAlignment="1">
      <alignment horizontal="centerContinuous" vertical="top"/>
    </xf>
    <xf numFmtId="0" fontId="21" fillId="0" borderId="0" xfId="0" applyFont="1" applyAlignment="1">
      <alignment vertical="center"/>
    </xf>
    <xf numFmtId="43" fontId="21" fillId="0" borderId="0" xfId="1" applyFont="1" applyAlignment="1">
      <alignment vertical="center"/>
    </xf>
    <xf numFmtId="49" fontId="26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49" fontId="21" fillId="0" borderId="0" xfId="0" applyNumberFormat="1" applyFont="1"/>
    <xf numFmtId="43" fontId="21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/>
    <xf numFmtId="44" fontId="21" fillId="0" borderId="0" xfId="2" applyFont="1" applyFill="1"/>
    <xf numFmtId="0" fontId="21" fillId="0" borderId="2" xfId="0" applyFont="1" applyFill="1" applyBorder="1"/>
    <xf numFmtId="165" fontId="21" fillId="0" borderId="2" xfId="1" applyNumberFormat="1" applyFont="1" applyFill="1" applyBorder="1" applyAlignment="1" applyProtection="1">
      <alignment horizontal="center"/>
    </xf>
    <xf numFmtId="165" fontId="21" fillId="0" borderId="0" xfId="1" applyNumberFormat="1" applyFont="1" applyFill="1" applyBorder="1" applyAlignment="1">
      <alignment horizontal="center"/>
    </xf>
    <xf numFmtId="49" fontId="22" fillId="0" borderId="0" xfId="0" applyNumberFormat="1" applyFont="1"/>
    <xf numFmtId="164" fontId="22" fillId="0" borderId="0" xfId="0" applyNumberFormat="1" applyFont="1"/>
    <xf numFmtId="164" fontId="27" fillId="0" borderId="0" xfId="0" applyNumberFormat="1" applyFont="1"/>
    <xf numFmtId="0" fontId="21" fillId="6" borderId="0" xfId="0" applyFont="1" applyFill="1"/>
    <xf numFmtId="0" fontId="21" fillId="0" borderId="0" xfId="0" applyFont="1" applyFill="1" applyAlignment="1">
      <alignment horizontal="right"/>
    </xf>
    <xf numFmtId="0" fontId="21" fillId="0" borderId="3" xfId="0" applyFont="1" applyFill="1" applyBorder="1"/>
    <xf numFmtId="165" fontId="21" fillId="0" borderId="3" xfId="1" applyNumberFormat="1" applyFont="1" applyFill="1" applyBorder="1" applyAlignment="1" applyProtection="1">
      <alignment horizontal="center"/>
    </xf>
    <xf numFmtId="165" fontId="21" fillId="0" borderId="0" xfId="1" applyNumberFormat="1" applyFont="1" applyFill="1" applyBorder="1" applyAlignment="1" applyProtection="1">
      <alignment horizontal="center"/>
    </xf>
    <xf numFmtId="49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49" fontId="21" fillId="0" borderId="0" xfId="0" applyNumberFormat="1" applyFont="1" applyAlignment="1">
      <alignment horizontal="centerContinuous"/>
    </xf>
    <xf numFmtId="49" fontId="28" fillId="0" borderId="0" xfId="0" applyNumberFormat="1" applyFont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3" fontId="21" fillId="2" borderId="1" xfId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49" fontId="22" fillId="2" borderId="1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49" fontId="21" fillId="0" borderId="0" xfId="0" applyNumberFormat="1" applyFont="1" applyFill="1" applyAlignment="1">
      <alignment horizontal="left"/>
    </xf>
    <xf numFmtId="164" fontId="21" fillId="0" borderId="4" xfId="0" applyNumberFormat="1" applyFont="1" applyFill="1" applyBorder="1"/>
    <xf numFmtId="43" fontId="21" fillId="0" borderId="4" xfId="1" applyFont="1" applyFill="1" applyBorder="1"/>
    <xf numFmtId="164" fontId="21" fillId="0" borderId="0" xfId="0" applyNumberFormat="1" applyFont="1" applyFill="1" applyBorder="1"/>
    <xf numFmtId="49" fontId="22" fillId="0" borderId="0" xfId="0" applyNumberFormat="1" applyFont="1" applyAlignment="1">
      <alignment horizontal="left"/>
    </xf>
    <xf numFmtId="0" fontId="23" fillId="0" borderId="5" xfId="0" applyFont="1" applyBorder="1"/>
    <xf numFmtId="0" fontId="20" fillId="0" borderId="5" xfId="0" applyFont="1" applyBorder="1"/>
    <xf numFmtId="0" fontId="0" fillId="0" borderId="5" xfId="0" applyFont="1" applyBorder="1"/>
    <xf numFmtId="0" fontId="0" fillId="0" borderId="5" xfId="0" applyBorder="1"/>
    <xf numFmtId="14" fontId="23" fillId="0" borderId="5" xfId="0" applyNumberFormat="1" applyFont="1" applyBorder="1"/>
    <xf numFmtId="43" fontId="13" fillId="0" borderId="5" xfId="1" applyFont="1" applyBorder="1"/>
    <xf numFmtId="43" fontId="13" fillId="0" borderId="7" xfId="1" applyFont="1" applyBorder="1"/>
    <xf numFmtId="43" fontId="13" fillId="0" borderId="6" xfId="1" applyFont="1" applyBorder="1"/>
    <xf numFmtId="43" fontId="13" fillId="0" borderId="8" xfId="1" applyFont="1" applyBorder="1"/>
    <xf numFmtId="43" fontId="20" fillId="0" borderId="7" xfId="1" applyFont="1" applyBorder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6"/>
  <sheetViews>
    <sheetView tabSelected="1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L24" sqref="L24"/>
    </sheetView>
  </sheetViews>
  <sheetFormatPr baseColWidth="10" defaultRowHeight="12.75" x14ac:dyDescent="0.2"/>
  <cols>
    <col min="1" max="1" width="12.28515625" style="59" customWidth="1"/>
    <col min="2" max="2" width="30.7109375" style="49" customWidth="1"/>
    <col min="3" max="3" width="13" style="49" bestFit="1" customWidth="1"/>
    <col min="4" max="5" width="13" style="49" customWidth="1"/>
    <col min="6" max="6" width="13" style="45" customWidth="1"/>
    <col min="7" max="7" width="13" style="49" customWidth="1"/>
    <col min="8" max="8" width="13.5703125" style="49" customWidth="1"/>
    <col min="9" max="9" width="11.28515625" style="49" customWidth="1"/>
    <col min="10" max="10" width="10.140625" style="49" customWidth="1"/>
    <col min="11" max="13" width="13" style="49" customWidth="1"/>
    <col min="14" max="15" width="13" style="49" hidden="1" customWidth="1"/>
    <col min="16" max="16" width="10.28515625" style="49" hidden="1" customWidth="1"/>
    <col min="17" max="17" width="26.85546875" style="49" hidden="1" customWidth="1"/>
    <col min="18" max="18" width="23.28515625" style="49" hidden="1" customWidth="1"/>
    <col min="19" max="19" width="34.28515625" style="49" hidden="1" customWidth="1"/>
    <col min="20" max="20" width="12.28515625" style="49" hidden="1" customWidth="1"/>
    <col min="21" max="21" width="11.5703125" style="50" hidden="1" customWidth="1"/>
    <col min="22" max="22" width="11.5703125" style="49" hidden="1" customWidth="1"/>
    <col min="23" max="23" width="6.42578125" style="49" hidden="1" customWidth="1"/>
    <col min="24" max="24" width="25" style="49" hidden="1" customWidth="1"/>
    <col min="25" max="27" width="10.28515625" style="49" hidden="1" customWidth="1"/>
    <col min="28" max="53" width="11.42578125" style="49" hidden="1" customWidth="1"/>
    <col min="54" max="54" width="26" style="49" hidden="1" customWidth="1"/>
    <col min="55" max="60" width="11.42578125" style="49" hidden="1" customWidth="1"/>
    <col min="61" max="61" width="11.42578125" style="53" hidden="1" customWidth="1"/>
    <col min="62" max="63" width="0" style="49" hidden="1" customWidth="1"/>
    <col min="64" max="67" width="11.42578125" style="49" hidden="1" customWidth="1"/>
    <col min="68" max="16384" width="11.42578125" style="49"/>
  </cols>
  <sheetData>
    <row r="1" spans="1:68" ht="18" customHeight="1" x14ac:dyDescent="0.2">
      <c r="A1" s="80" t="s">
        <v>0</v>
      </c>
      <c r="B1" s="106" t="s">
        <v>123</v>
      </c>
      <c r="C1" s="107"/>
      <c r="D1" s="47"/>
      <c r="E1" s="47"/>
      <c r="F1" s="48"/>
      <c r="G1" s="47"/>
      <c r="BA1" s="81" t="s">
        <v>0</v>
      </c>
      <c r="BB1" s="51" t="s">
        <v>123</v>
      </c>
      <c r="BC1" s="52"/>
      <c r="BD1" s="53"/>
      <c r="BE1" s="53"/>
      <c r="BF1" s="53"/>
      <c r="BG1" s="53"/>
      <c r="BH1" s="53"/>
    </row>
    <row r="2" spans="1:68" ht="24.95" customHeight="1" x14ac:dyDescent="0.2">
      <c r="A2" s="54" t="s">
        <v>1</v>
      </c>
      <c r="B2" s="55" t="s">
        <v>2</v>
      </c>
      <c r="C2" s="55"/>
      <c r="D2" s="55"/>
      <c r="E2" s="55"/>
      <c r="F2" s="56"/>
      <c r="G2" s="55"/>
      <c r="BA2" s="57" t="s">
        <v>1</v>
      </c>
      <c r="BB2" s="58" t="s">
        <v>2</v>
      </c>
      <c r="BC2" s="58"/>
      <c r="BD2" s="53"/>
      <c r="BE2" s="53"/>
      <c r="BF2" s="53"/>
      <c r="BG2" s="53"/>
      <c r="BH2" s="53"/>
    </row>
    <row r="3" spans="1:68" x14ac:dyDescent="0.2">
      <c r="B3" s="106" t="s">
        <v>3</v>
      </c>
      <c r="C3" s="107"/>
      <c r="D3" s="47"/>
      <c r="E3" s="47"/>
      <c r="F3" s="48"/>
      <c r="G3" s="47"/>
      <c r="BA3" s="53"/>
      <c r="BB3" s="44" t="s">
        <v>3</v>
      </c>
      <c r="BC3" s="52"/>
      <c r="BD3" s="53"/>
      <c r="BE3" s="53"/>
      <c r="BF3" s="53"/>
      <c r="BG3" s="53"/>
      <c r="BH3" s="53"/>
    </row>
    <row r="4" spans="1:68" x14ac:dyDescent="0.2">
      <c r="B4" s="43" t="s">
        <v>379</v>
      </c>
      <c r="C4" s="47"/>
      <c r="D4" s="47"/>
      <c r="E4" s="47"/>
      <c r="F4" s="48"/>
      <c r="G4" s="47"/>
      <c r="AL4" s="60"/>
      <c r="BA4" s="53"/>
      <c r="BB4" s="44" t="s">
        <v>391</v>
      </c>
      <c r="BC4" s="52"/>
      <c r="BD4" s="53"/>
      <c r="BE4" s="53"/>
      <c r="BF4" s="53"/>
      <c r="BG4" s="53"/>
      <c r="BH4" s="53"/>
    </row>
    <row r="5" spans="1:68" x14ac:dyDescent="0.2">
      <c r="B5" s="61" t="s">
        <v>4</v>
      </c>
      <c r="BA5" s="53"/>
      <c r="BB5" s="62" t="s">
        <v>4</v>
      </c>
      <c r="BC5" s="53"/>
      <c r="BD5" s="53"/>
      <c r="BE5" s="53"/>
      <c r="BF5" s="53"/>
      <c r="BG5" s="53"/>
      <c r="BH5" s="53"/>
    </row>
    <row r="6" spans="1:68" x14ac:dyDescent="0.2">
      <c r="B6" s="61" t="s">
        <v>5</v>
      </c>
      <c r="BA6" s="53"/>
      <c r="BB6" s="62" t="s">
        <v>5</v>
      </c>
      <c r="BC6" s="53"/>
      <c r="BD6" s="53"/>
      <c r="BE6" s="53"/>
      <c r="BF6" s="53"/>
      <c r="BG6" s="53"/>
      <c r="BH6" s="53"/>
    </row>
    <row r="7" spans="1:68" x14ac:dyDescent="0.2">
      <c r="C7" s="49" t="s">
        <v>377</v>
      </c>
    </row>
    <row r="8" spans="1:68" s="63" customFormat="1" ht="39" thickBot="1" x14ac:dyDescent="0.25">
      <c r="A8" s="82" t="s">
        <v>6</v>
      </c>
      <c r="B8" s="83" t="s">
        <v>7</v>
      </c>
      <c r="C8" s="83" t="s">
        <v>376</v>
      </c>
      <c r="D8" s="83" t="s">
        <v>383</v>
      </c>
      <c r="E8" s="83" t="s">
        <v>378</v>
      </c>
      <c r="F8" s="84" t="s">
        <v>384</v>
      </c>
      <c r="G8" s="83" t="s">
        <v>344</v>
      </c>
      <c r="H8" s="83" t="s">
        <v>9</v>
      </c>
      <c r="I8" s="83" t="s">
        <v>380</v>
      </c>
      <c r="J8" s="83" t="s">
        <v>381</v>
      </c>
      <c r="K8" s="83" t="s">
        <v>382</v>
      </c>
      <c r="L8" s="83" t="s">
        <v>341</v>
      </c>
      <c r="M8" s="83" t="s">
        <v>144</v>
      </c>
      <c r="N8" s="85"/>
      <c r="O8" s="85"/>
      <c r="U8" s="64"/>
      <c r="W8" s="86" t="s">
        <v>385</v>
      </c>
      <c r="BA8" s="87" t="s">
        <v>6</v>
      </c>
      <c r="BB8" s="88" t="s">
        <v>7</v>
      </c>
      <c r="BC8" s="88" t="s">
        <v>8</v>
      </c>
      <c r="BD8" s="89" t="s">
        <v>9</v>
      </c>
      <c r="BE8" s="88" t="s">
        <v>10</v>
      </c>
      <c r="BF8" s="88" t="s">
        <v>11</v>
      </c>
      <c r="BG8" s="89" t="s">
        <v>12</v>
      </c>
      <c r="BH8" s="90" t="s">
        <v>13</v>
      </c>
      <c r="BP8" s="83" t="s">
        <v>458</v>
      </c>
    </row>
    <row r="9" spans="1:68" s="50" customFormat="1" ht="13.5" thickTop="1" x14ac:dyDescent="0.2">
      <c r="A9" s="65" t="s">
        <v>14</v>
      </c>
      <c r="B9" s="50" t="s">
        <v>15</v>
      </c>
      <c r="C9" s="66">
        <f>+T9</f>
        <v>1200</v>
      </c>
      <c r="D9" s="66">
        <v>200.74</v>
      </c>
      <c r="E9" s="66">
        <v>2099</v>
      </c>
      <c r="F9" s="46">
        <v>0</v>
      </c>
      <c r="G9" s="66">
        <v>0</v>
      </c>
      <c r="H9" s="66">
        <f>SUM(C9:F9)</f>
        <v>3499.74</v>
      </c>
      <c r="I9" s="66">
        <v>349.97399999999999</v>
      </c>
      <c r="J9" s="66">
        <f>+'C&amp;A'!D10*0.02</f>
        <v>21.911999999999999</v>
      </c>
      <c r="K9" s="66">
        <f>SUM(H9:J9)</f>
        <v>3871.6259999999997</v>
      </c>
      <c r="L9" s="66">
        <f>+K9*0.16</f>
        <v>619.46015999999997</v>
      </c>
      <c r="M9" s="66">
        <f>+K9+L9</f>
        <v>4491.0861599999998</v>
      </c>
      <c r="N9" s="66">
        <f>+H9-'C&amp;A'!H10-SINDICATO!I10</f>
        <v>0</v>
      </c>
      <c r="O9" s="66">
        <f>+'C&amp;A'!H10+SINDICATO!I10</f>
        <v>3499.74</v>
      </c>
      <c r="P9" s="50" t="str">
        <f>IF(A9=BJ9,"SI","NO")</f>
        <v>SI</v>
      </c>
      <c r="Q9" s="67" t="s">
        <v>128</v>
      </c>
      <c r="R9" s="67" t="s">
        <v>129</v>
      </c>
      <c r="S9" s="67" t="s">
        <v>127</v>
      </c>
      <c r="T9" s="68">
        <v>1200</v>
      </c>
      <c r="U9" s="69"/>
      <c r="V9" s="69"/>
      <c r="W9" s="50" t="s">
        <v>14</v>
      </c>
      <c r="X9" s="50" t="s">
        <v>291</v>
      </c>
      <c r="Y9" s="50" t="s">
        <v>263</v>
      </c>
      <c r="Z9" s="46">
        <v>1095.5999999999999</v>
      </c>
      <c r="AA9" s="46">
        <v>141.63999999999999</v>
      </c>
      <c r="AB9" s="46">
        <v>0</v>
      </c>
      <c r="AC9" s="46">
        <v>0</v>
      </c>
      <c r="AD9" s="46">
        <v>1200</v>
      </c>
      <c r="AE9" s="46">
        <v>1800</v>
      </c>
      <c r="AF9" s="46">
        <v>0</v>
      </c>
      <c r="AG9" s="46">
        <v>3000</v>
      </c>
      <c r="AH9" s="46">
        <v>145.38</v>
      </c>
      <c r="AI9" s="46">
        <v>3145.38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3145.38</v>
      </c>
      <c r="AR9" s="46">
        <v>0</v>
      </c>
      <c r="AS9" s="46">
        <v>314.54000000000002</v>
      </c>
      <c r="AT9" s="46">
        <v>3145.38</v>
      </c>
      <c r="AU9" s="46">
        <v>24.74</v>
      </c>
      <c r="AV9" s="46">
        <v>0</v>
      </c>
      <c r="AW9" s="46">
        <v>3484.66</v>
      </c>
      <c r="BA9" s="70" t="s">
        <v>14</v>
      </c>
      <c r="BB9" s="53" t="s">
        <v>15</v>
      </c>
      <c r="BC9" s="71">
        <v>1095.5999999999999</v>
      </c>
      <c r="BD9" s="71">
        <v>1095.5999999999999</v>
      </c>
      <c r="BE9" s="72">
        <v>-141.59</v>
      </c>
      <c r="BF9" s="72">
        <v>-0.01</v>
      </c>
      <c r="BG9" s="71">
        <v>-141.6</v>
      </c>
      <c r="BH9" s="71">
        <v>1237.2</v>
      </c>
      <c r="BI9" s="73"/>
      <c r="BJ9" s="65" t="s">
        <v>14</v>
      </c>
      <c r="BK9" s="50" t="s">
        <v>15</v>
      </c>
      <c r="BL9" s="66">
        <v>0</v>
      </c>
      <c r="BN9" s="66">
        <f>IF(O9&lt;=5000,O9*0.1,0)</f>
        <v>349.97399999999999</v>
      </c>
      <c r="BO9" s="66">
        <f>IF(O9&gt;=5000,O9*0.1,0)</f>
        <v>0</v>
      </c>
      <c r="BP9" s="50" t="s">
        <v>457</v>
      </c>
    </row>
    <row r="10" spans="1:68" s="50" customFormat="1" x14ac:dyDescent="0.2">
      <c r="A10" s="65" t="s">
        <v>16</v>
      </c>
      <c r="B10" s="50" t="s">
        <v>17</v>
      </c>
      <c r="C10" s="66">
        <f t="shared" ref="C10:C15" si="0">+T10</f>
        <v>1201</v>
      </c>
      <c r="D10" s="66">
        <v>125.1</v>
      </c>
      <c r="E10" s="66">
        <v>1250</v>
      </c>
      <c r="F10" s="46">
        <v>0</v>
      </c>
      <c r="G10" s="66">
        <v>0</v>
      </c>
      <c r="H10" s="66">
        <f t="shared" ref="H10:H64" si="1">SUM(C10:F10)</f>
        <v>2576.1</v>
      </c>
      <c r="I10" s="66">
        <v>257.61</v>
      </c>
      <c r="J10" s="66">
        <f>+'C&amp;A'!D11*0.02</f>
        <v>21.911999999999999</v>
      </c>
      <c r="K10" s="66">
        <f t="shared" ref="K10:K64" si="2">SUM(H10:J10)</f>
        <v>2855.6219999999998</v>
      </c>
      <c r="L10" s="66">
        <f t="shared" ref="L10:L64" si="3">+K10*0.16</f>
        <v>456.89952</v>
      </c>
      <c r="M10" s="66">
        <f t="shared" ref="M10:M64" si="4">+K10+L10</f>
        <v>3312.5215199999998</v>
      </c>
      <c r="N10" s="66">
        <f>+H10-'C&amp;A'!H11-SINDICATO!I11</f>
        <v>0</v>
      </c>
      <c r="O10" s="66">
        <f>+'C&amp;A'!H11+SINDICATO!I11</f>
        <v>2576.1</v>
      </c>
      <c r="P10" s="50" t="str">
        <f t="shared" ref="P10:P64" si="5">IF(A10=BJ10,"SI","NO")</f>
        <v>NO</v>
      </c>
      <c r="Q10" s="67" t="s">
        <v>128</v>
      </c>
      <c r="R10" s="67" t="s">
        <v>129</v>
      </c>
      <c r="S10" s="67" t="s">
        <v>127</v>
      </c>
      <c r="T10" s="68">
        <v>1201</v>
      </c>
      <c r="U10" s="69"/>
      <c r="V10" s="69"/>
      <c r="W10" s="50" t="s">
        <v>397</v>
      </c>
      <c r="X10" s="50" t="s">
        <v>291</v>
      </c>
      <c r="Y10" s="50" t="s">
        <v>263</v>
      </c>
      <c r="Z10" s="46">
        <v>1095.5999999999999</v>
      </c>
      <c r="AA10" s="46">
        <v>141.63999999999999</v>
      </c>
      <c r="AB10" s="46">
        <v>0</v>
      </c>
      <c r="AC10" s="46">
        <v>0</v>
      </c>
      <c r="AD10" s="46">
        <v>1200</v>
      </c>
      <c r="AE10" s="46">
        <v>1800</v>
      </c>
      <c r="AF10" s="46">
        <v>0</v>
      </c>
      <c r="AG10" s="46">
        <v>3000</v>
      </c>
      <c r="AH10" s="46">
        <v>145.38</v>
      </c>
      <c r="AI10" s="46">
        <v>3145.38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3145.38</v>
      </c>
      <c r="AR10" s="46">
        <v>0</v>
      </c>
      <c r="AS10" s="46">
        <v>314.54000000000002</v>
      </c>
      <c r="AT10" s="46">
        <v>3145.38</v>
      </c>
      <c r="AU10" s="46">
        <v>24.74</v>
      </c>
      <c r="AV10" s="46">
        <v>0</v>
      </c>
      <c r="AW10" s="46">
        <v>3484.66</v>
      </c>
      <c r="BA10" s="70" t="s">
        <v>397</v>
      </c>
      <c r="BB10" s="53" t="s">
        <v>15</v>
      </c>
      <c r="BC10" s="71">
        <v>1095.5999999999999</v>
      </c>
      <c r="BD10" s="71">
        <v>1095.5999999999999</v>
      </c>
      <c r="BE10" s="72">
        <v>-141.59</v>
      </c>
      <c r="BF10" s="72">
        <v>-0.01</v>
      </c>
      <c r="BG10" s="71">
        <v>-141.6</v>
      </c>
      <c r="BH10" s="71">
        <v>1237.2</v>
      </c>
      <c r="BI10" s="73"/>
      <c r="BJ10" s="65" t="s">
        <v>397</v>
      </c>
      <c r="BK10" s="50" t="s">
        <v>15</v>
      </c>
      <c r="BL10" s="66">
        <v>1</v>
      </c>
      <c r="BN10" s="66">
        <f t="shared" ref="BN10:BN64" si="6">IF(O10&lt;=5000,O10*0.1,0)</f>
        <v>257.61</v>
      </c>
      <c r="BO10" s="66">
        <f t="shared" ref="BO10:BO64" si="7">IF(O10&gt;=5000,O10*0.1,0)</f>
        <v>0</v>
      </c>
      <c r="BP10" s="50" t="s">
        <v>457</v>
      </c>
    </row>
    <row r="11" spans="1:68" s="50" customFormat="1" x14ac:dyDescent="0.2">
      <c r="A11" s="65" t="s">
        <v>18</v>
      </c>
      <c r="B11" s="50" t="s">
        <v>19</v>
      </c>
      <c r="C11" s="66">
        <f t="shared" si="0"/>
        <v>1202</v>
      </c>
      <c r="D11" s="66">
        <v>200.74</v>
      </c>
      <c r="E11" s="66">
        <v>2500</v>
      </c>
      <c r="F11" s="46">
        <v>-45.13</v>
      </c>
      <c r="G11" s="66">
        <v>0</v>
      </c>
      <c r="H11" s="66">
        <f t="shared" si="1"/>
        <v>3857.6099999999997</v>
      </c>
      <c r="I11" s="66">
        <v>390.274</v>
      </c>
      <c r="J11" s="66">
        <f>+'C&amp;A'!D12*0.02</f>
        <v>21.911999999999999</v>
      </c>
      <c r="K11" s="66">
        <f t="shared" si="2"/>
        <v>4269.7960000000003</v>
      </c>
      <c r="L11" s="66">
        <f t="shared" si="3"/>
        <v>683.16736000000003</v>
      </c>
      <c r="M11" s="66">
        <f t="shared" si="4"/>
        <v>4952.9633600000006</v>
      </c>
      <c r="N11" s="66">
        <f>+H11-'C&amp;A'!H12-SINDICATO!I12</f>
        <v>-45.130000000000109</v>
      </c>
      <c r="O11" s="66">
        <f>+'C&amp;A'!H12+SINDICATO!I12</f>
        <v>3902.74</v>
      </c>
      <c r="P11" s="50" t="str">
        <f t="shared" si="5"/>
        <v>NO</v>
      </c>
      <c r="Q11" s="67" t="s">
        <v>128</v>
      </c>
      <c r="R11" s="67" t="s">
        <v>129</v>
      </c>
      <c r="S11" s="67" t="s">
        <v>127</v>
      </c>
      <c r="T11" s="68">
        <v>1202</v>
      </c>
      <c r="U11" s="69"/>
      <c r="V11" s="69"/>
      <c r="W11" s="50" t="s">
        <v>398</v>
      </c>
      <c r="X11" s="50" t="s">
        <v>291</v>
      </c>
      <c r="Y11" s="50" t="s">
        <v>263</v>
      </c>
      <c r="Z11" s="46">
        <v>1095.5999999999999</v>
      </c>
      <c r="AA11" s="46">
        <v>141.63999999999999</v>
      </c>
      <c r="AB11" s="46">
        <v>0</v>
      </c>
      <c r="AC11" s="46">
        <v>0</v>
      </c>
      <c r="AD11" s="46">
        <v>1200</v>
      </c>
      <c r="AE11" s="46">
        <v>1800</v>
      </c>
      <c r="AF11" s="46">
        <v>0</v>
      </c>
      <c r="AG11" s="46">
        <v>3000</v>
      </c>
      <c r="AH11" s="46">
        <v>145.38</v>
      </c>
      <c r="AI11" s="46">
        <v>3145.38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3145.38</v>
      </c>
      <c r="AR11" s="46">
        <v>0</v>
      </c>
      <c r="AS11" s="46">
        <v>314.54000000000002</v>
      </c>
      <c r="AT11" s="46">
        <v>3145.38</v>
      </c>
      <c r="AU11" s="46">
        <v>24.74</v>
      </c>
      <c r="AV11" s="46">
        <v>0</v>
      </c>
      <c r="AW11" s="46">
        <v>3484.66</v>
      </c>
      <c r="BA11" s="70" t="s">
        <v>398</v>
      </c>
      <c r="BB11" s="53" t="s">
        <v>15</v>
      </c>
      <c r="BC11" s="71">
        <v>1095.5999999999999</v>
      </c>
      <c r="BD11" s="71">
        <v>1095.5999999999999</v>
      </c>
      <c r="BE11" s="72">
        <v>-141.59</v>
      </c>
      <c r="BF11" s="72">
        <v>-0.01</v>
      </c>
      <c r="BG11" s="71">
        <v>-141.6</v>
      </c>
      <c r="BH11" s="71">
        <v>1237.2</v>
      </c>
      <c r="BI11" s="73"/>
      <c r="BJ11" s="65" t="s">
        <v>398</v>
      </c>
      <c r="BK11" s="50" t="s">
        <v>15</v>
      </c>
      <c r="BL11" s="66">
        <v>2</v>
      </c>
      <c r="BN11" s="66">
        <f t="shared" si="6"/>
        <v>390.274</v>
      </c>
      <c r="BO11" s="66">
        <f t="shared" si="7"/>
        <v>0</v>
      </c>
      <c r="BP11" s="50" t="s">
        <v>452</v>
      </c>
    </row>
    <row r="12" spans="1:68" s="50" customFormat="1" x14ac:dyDescent="0.2">
      <c r="A12" s="65" t="s">
        <v>20</v>
      </c>
      <c r="B12" s="50" t="s">
        <v>21</v>
      </c>
      <c r="C12" s="66">
        <f t="shared" si="0"/>
        <v>1203</v>
      </c>
      <c r="D12" s="66">
        <f t="shared" ref="D12:D46" si="8">+AH12</f>
        <v>145.38</v>
      </c>
      <c r="E12" s="66">
        <v>13835.12</v>
      </c>
      <c r="F12" s="46">
        <v>0</v>
      </c>
      <c r="G12" s="66">
        <v>2181.2800000000002</v>
      </c>
      <c r="H12" s="66">
        <f t="shared" si="1"/>
        <v>15183.5</v>
      </c>
      <c r="I12" s="66">
        <v>0</v>
      </c>
      <c r="J12" s="66">
        <f>+'C&amp;A'!D13*0.02</f>
        <v>21.911999999999999</v>
      </c>
      <c r="K12" s="66">
        <f t="shared" si="2"/>
        <v>15205.412</v>
      </c>
      <c r="L12" s="66">
        <f t="shared" si="3"/>
        <v>2432.8659200000002</v>
      </c>
      <c r="M12" s="66">
        <f t="shared" si="4"/>
        <v>17638.27792</v>
      </c>
      <c r="N12" s="66">
        <f>+H12-'C&amp;A'!H13-SINDICATO!I13</f>
        <v>3481.5020000000004</v>
      </c>
      <c r="O12" s="66">
        <f>+'C&amp;A'!H13+SINDICATO!I13</f>
        <v>11701.998</v>
      </c>
      <c r="P12" s="50" t="str">
        <f t="shared" si="5"/>
        <v>NO</v>
      </c>
      <c r="Q12" s="67" t="s">
        <v>128</v>
      </c>
      <c r="R12" s="67" t="s">
        <v>129</v>
      </c>
      <c r="S12" s="67" t="s">
        <v>127</v>
      </c>
      <c r="T12" s="68">
        <v>1203</v>
      </c>
      <c r="U12" s="69"/>
      <c r="V12" s="69"/>
      <c r="W12" s="50" t="s">
        <v>399</v>
      </c>
      <c r="X12" s="50" t="s">
        <v>291</v>
      </c>
      <c r="Y12" s="50" t="s">
        <v>263</v>
      </c>
      <c r="Z12" s="46">
        <v>1095.5999999999999</v>
      </c>
      <c r="AA12" s="46">
        <v>141.63999999999999</v>
      </c>
      <c r="AB12" s="46">
        <v>0</v>
      </c>
      <c r="AC12" s="46">
        <v>0</v>
      </c>
      <c r="AD12" s="46">
        <v>1200</v>
      </c>
      <c r="AE12" s="46">
        <v>1800</v>
      </c>
      <c r="AF12" s="46">
        <v>0</v>
      </c>
      <c r="AG12" s="46">
        <v>3000</v>
      </c>
      <c r="AH12" s="46">
        <v>145.38</v>
      </c>
      <c r="AI12" s="46">
        <v>3145.38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3145.38</v>
      </c>
      <c r="AR12" s="46">
        <v>0</v>
      </c>
      <c r="AS12" s="46">
        <v>314.54000000000002</v>
      </c>
      <c r="AT12" s="46">
        <v>3145.38</v>
      </c>
      <c r="AU12" s="46">
        <v>24.74</v>
      </c>
      <c r="AV12" s="46">
        <v>0</v>
      </c>
      <c r="AW12" s="46">
        <v>3484.66</v>
      </c>
      <c r="BA12" s="70" t="s">
        <v>399</v>
      </c>
      <c r="BB12" s="53" t="s">
        <v>15</v>
      </c>
      <c r="BC12" s="71">
        <v>1095.5999999999999</v>
      </c>
      <c r="BD12" s="71">
        <v>1095.5999999999999</v>
      </c>
      <c r="BE12" s="72">
        <v>-141.59</v>
      </c>
      <c r="BF12" s="72">
        <v>-0.01</v>
      </c>
      <c r="BG12" s="71">
        <v>-141.6</v>
      </c>
      <c r="BH12" s="71">
        <v>1237.2</v>
      </c>
      <c r="BI12" s="73"/>
      <c r="BJ12" s="65" t="s">
        <v>399</v>
      </c>
      <c r="BK12" s="50" t="s">
        <v>15</v>
      </c>
      <c r="BL12" s="66">
        <v>3</v>
      </c>
      <c r="BN12" s="66">
        <f t="shared" si="6"/>
        <v>0</v>
      </c>
      <c r="BO12" s="66">
        <f t="shared" si="7"/>
        <v>1170.1998000000001</v>
      </c>
      <c r="BP12" s="50" t="s">
        <v>453</v>
      </c>
    </row>
    <row r="13" spans="1:68" s="50" customFormat="1" x14ac:dyDescent="0.2">
      <c r="A13" s="65" t="s">
        <v>22</v>
      </c>
      <c r="B13" s="50" t="s">
        <v>23</v>
      </c>
      <c r="C13" s="66">
        <f t="shared" si="0"/>
        <v>1204</v>
      </c>
      <c r="D13" s="66">
        <v>174.78</v>
      </c>
      <c r="E13" s="66">
        <v>2000</v>
      </c>
      <c r="F13" s="46">
        <v>0</v>
      </c>
      <c r="G13" s="66">
        <v>902.31</v>
      </c>
      <c r="H13" s="66">
        <f t="shared" si="1"/>
        <v>3378.7799999999997</v>
      </c>
      <c r="I13" s="66">
        <v>247.64700000000005</v>
      </c>
      <c r="J13" s="66">
        <f>+'C&amp;A'!D14*0.02</f>
        <v>21.911999999999999</v>
      </c>
      <c r="K13" s="66">
        <f t="shared" si="2"/>
        <v>3648.3389999999995</v>
      </c>
      <c r="L13" s="66">
        <f t="shared" si="3"/>
        <v>583.73423999999989</v>
      </c>
      <c r="M13" s="66">
        <f t="shared" si="4"/>
        <v>4232.0732399999997</v>
      </c>
      <c r="N13" s="66">
        <f>+H13-'C&amp;A'!H14-SINDICATO!I14</f>
        <v>902.31</v>
      </c>
      <c r="O13" s="66">
        <f>+'C&amp;A'!H14+SINDICATO!I14</f>
        <v>2476.4700000000003</v>
      </c>
      <c r="P13" s="50" t="str">
        <f t="shared" si="5"/>
        <v>NO</v>
      </c>
      <c r="Q13" s="67" t="s">
        <v>128</v>
      </c>
      <c r="R13" s="67" t="s">
        <v>129</v>
      </c>
      <c r="S13" s="67" t="s">
        <v>127</v>
      </c>
      <c r="T13" s="68">
        <v>1204</v>
      </c>
      <c r="U13" s="69"/>
      <c r="V13" s="69"/>
      <c r="W13" s="50" t="s">
        <v>400</v>
      </c>
      <c r="X13" s="50" t="s">
        <v>291</v>
      </c>
      <c r="Y13" s="50" t="s">
        <v>263</v>
      </c>
      <c r="Z13" s="46">
        <v>1095.5999999999999</v>
      </c>
      <c r="AA13" s="46">
        <v>141.63999999999999</v>
      </c>
      <c r="AB13" s="46">
        <v>0</v>
      </c>
      <c r="AC13" s="46">
        <v>0</v>
      </c>
      <c r="AD13" s="46">
        <v>1200</v>
      </c>
      <c r="AE13" s="46">
        <v>1800</v>
      </c>
      <c r="AF13" s="46">
        <v>0</v>
      </c>
      <c r="AG13" s="46">
        <v>3000</v>
      </c>
      <c r="AH13" s="46">
        <v>145.38</v>
      </c>
      <c r="AI13" s="46">
        <v>3145.38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0</v>
      </c>
      <c r="AP13" s="46">
        <v>0</v>
      </c>
      <c r="AQ13" s="46">
        <v>3145.38</v>
      </c>
      <c r="AR13" s="46">
        <v>0</v>
      </c>
      <c r="AS13" s="46">
        <v>314.54000000000002</v>
      </c>
      <c r="AT13" s="46">
        <v>3145.38</v>
      </c>
      <c r="AU13" s="46">
        <v>24.74</v>
      </c>
      <c r="AV13" s="46">
        <v>0</v>
      </c>
      <c r="AW13" s="46">
        <v>3484.66</v>
      </c>
      <c r="BA13" s="70" t="s">
        <v>400</v>
      </c>
      <c r="BB13" s="53" t="s">
        <v>15</v>
      </c>
      <c r="BC13" s="71">
        <v>1095.5999999999999</v>
      </c>
      <c r="BD13" s="71">
        <v>1095.5999999999999</v>
      </c>
      <c r="BE13" s="72">
        <v>-141.59</v>
      </c>
      <c r="BF13" s="72">
        <v>-0.01</v>
      </c>
      <c r="BG13" s="71">
        <v>-141.6</v>
      </c>
      <c r="BH13" s="71">
        <v>1237.2</v>
      </c>
      <c r="BI13" s="73"/>
      <c r="BJ13" s="65" t="s">
        <v>400</v>
      </c>
      <c r="BK13" s="50" t="s">
        <v>15</v>
      </c>
      <c r="BL13" s="66">
        <v>4</v>
      </c>
      <c r="BN13" s="66">
        <f t="shared" si="6"/>
        <v>247.64700000000005</v>
      </c>
      <c r="BO13" s="66">
        <f t="shared" si="7"/>
        <v>0</v>
      </c>
      <c r="BP13" s="50" t="s">
        <v>453</v>
      </c>
    </row>
    <row r="14" spans="1:68" s="50" customFormat="1" x14ac:dyDescent="0.2">
      <c r="A14" s="65" t="s">
        <v>24</v>
      </c>
      <c r="B14" s="50" t="s">
        <v>25</v>
      </c>
      <c r="C14" s="66">
        <f t="shared" si="0"/>
        <v>1205</v>
      </c>
      <c r="D14" s="66">
        <v>125.1</v>
      </c>
      <c r="E14" s="66">
        <v>4500</v>
      </c>
      <c r="F14" s="46">
        <v>-45.13</v>
      </c>
      <c r="G14" s="66">
        <v>0</v>
      </c>
      <c r="H14" s="66">
        <f t="shared" si="1"/>
        <v>5784.97</v>
      </c>
      <c r="I14" s="66">
        <v>0</v>
      </c>
      <c r="J14" s="66">
        <f>+'C&amp;A'!D15*0.02</f>
        <v>21.911999999999999</v>
      </c>
      <c r="K14" s="66">
        <f t="shared" si="2"/>
        <v>5806.8820000000005</v>
      </c>
      <c r="L14" s="66">
        <f t="shared" si="3"/>
        <v>929.10112000000015</v>
      </c>
      <c r="M14" s="66">
        <f t="shared" si="4"/>
        <v>6735.9831200000008</v>
      </c>
      <c r="N14" s="66">
        <f>+H14-'C&amp;A'!H15-SINDICATO!I15</f>
        <v>537.88000000000011</v>
      </c>
      <c r="O14" s="66">
        <f>+'C&amp;A'!H15+SINDICATO!I15</f>
        <v>5247.09</v>
      </c>
      <c r="P14" s="50" t="str">
        <f t="shared" si="5"/>
        <v>NO</v>
      </c>
      <c r="Q14" s="67" t="s">
        <v>128</v>
      </c>
      <c r="R14" s="67" t="s">
        <v>129</v>
      </c>
      <c r="S14" s="67" t="s">
        <v>127</v>
      </c>
      <c r="T14" s="68">
        <v>1205</v>
      </c>
      <c r="U14" s="69"/>
      <c r="V14" s="69"/>
      <c r="W14" s="50" t="s">
        <v>401</v>
      </c>
      <c r="X14" s="50" t="s">
        <v>291</v>
      </c>
      <c r="Y14" s="50" t="s">
        <v>263</v>
      </c>
      <c r="Z14" s="46">
        <v>1095.5999999999999</v>
      </c>
      <c r="AA14" s="46">
        <v>141.63999999999999</v>
      </c>
      <c r="AB14" s="46">
        <v>0</v>
      </c>
      <c r="AC14" s="46">
        <v>0</v>
      </c>
      <c r="AD14" s="46">
        <v>1200</v>
      </c>
      <c r="AE14" s="46">
        <v>1800</v>
      </c>
      <c r="AF14" s="46">
        <v>0</v>
      </c>
      <c r="AG14" s="46">
        <v>3000</v>
      </c>
      <c r="AH14" s="46">
        <v>145.38</v>
      </c>
      <c r="AI14" s="46">
        <v>3145.38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3145.38</v>
      </c>
      <c r="AR14" s="46">
        <v>0</v>
      </c>
      <c r="AS14" s="46">
        <v>314.54000000000002</v>
      </c>
      <c r="AT14" s="46">
        <v>3145.38</v>
      </c>
      <c r="AU14" s="46">
        <v>24.74</v>
      </c>
      <c r="AV14" s="46">
        <v>0</v>
      </c>
      <c r="AW14" s="46">
        <v>3484.66</v>
      </c>
      <c r="BA14" s="70" t="s">
        <v>401</v>
      </c>
      <c r="BB14" s="53" t="s">
        <v>15</v>
      </c>
      <c r="BC14" s="71">
        <v>1095.5999999999999</v>
      </c>
      <c r="BD14" s="71">
        <v>1095.5999999999999</v>
      </c>
      <c r="BE14" s="72">
        <v>-141.59</v>
      </c>
      <c r="BF14" s="72">
        <v>-0.01</v>
      </c>
      <c r="BG14" s="71">
        <v>-141.6</v>
      </c>
      <c r="BH14" s="71">
        <v>1237.2</v>
      </c>
      <c r="BI14" s="73"/>
      <c r="BJ14" s="65" t="s">
        <v>401</v>
      </c>
      <c r="BK14" s="50" t="s">
        <v>15</v>
      </c>
      <c r="BL14" s="66">
        <v>5</v>
      </c>
      <c r="BN14" s="66">
        <f t="shared" si="6"/>
        <v>0</v>
      </c>
      <c r="BO14" s="66">
        <f t="shared" si="7"/>
        <v>524.70900000000006</v>
      </c>
      <c r="BP14" s="50" t="s">
        <v>453</v>
      </c>
    </row>
    <row r="15" spans="1:68" s="50" customFormat="1" x14ac:dyDescent="0.2">
      <c r="A15" s="65" t="s">
        <v>26</v>
      </c>
      <c r="B15" s="50" t="s">
        <v>27</v>
      </c>
      <c r="C15" s="66">
        <f t="shared" si="0"/>
        <v>1206</v>
      </c>
      <c r="D15" s="66">
        <v>160.30000000000001</v>
      </c>
      <c r="E15" s="66">
        <v>5814.88</v>
      </c>
      <c r="F15" s="46">
        <v>0</v>
      </c>
      <c r="G15" s="66">
        <v>0</v>
      </c>
      <c r="H15" s="66">
        <f t="shared" si="1"/>
        <v>7181.18</v>
      </c>
      <c r="I15" s="66">
        <v>0</v>
      </c>
      <c r="J15" s="66">
        <f>+'C&amp;A'!D16*0.02</f>
        <v>21.911999999999999</v>
      </c>
      <c r="K15" s="66">
        <f t="shared" si="2"/>
        <v>7203.0920000000006</v>
      </c>
      <c r="L15" s="66">
        <f t="shared" si="3"/>
        <v>1152.4947200000001</v>
      </c>
      <c r="M15" s="66">
        <f t="shared" si="4"/>
        <v>8355.5867200000012</v>
      </c>
      <c r="N15" s="66">
        <f>+H15-'C&amp;A'!H16-SINDICATO!I16</f>
        <v>718.11800000000039</v>
      </c>
      <c r="O15" s="66">
        <f>+'C&amp;A'!H16+SINDICATO!I16</f>
        <v>6463.0619999999999</v>
      </c>
      <c r="P15" s="50" t="str">
        <f t="shared" si="5"/>
        <v>NO</v>
      </c>
      <c r="Q15" s="67" t="s">
        <v>128</v>
      </c>
      <c r="R15" s="67" t="s">
        <v>129</v>
      </c>
      <c r="S15" s="67" t="s">
        <v>127</v>
      </c>
      <c r="T15" s="68">
        <v>1206</v>
      </c>
      <c r="U15" s="69"/>
      <c r="V15" s="69"/>
      <c r="W15" s="50" t="s">
        <v>402</v>
      </c>
      <c r="X15" s="50" t="s">
        <v>291</v>
      </c>
      <c r="Y15" s="50" t="s">
        <v>263</v>
      </c>
      <c r="Z15" s="46">
        <v>1095.5999999999999</v>
      </c>
      <c r="AA15" s="46">
        <v>141.63999999999999</v>
      </c>
      <c r="AB15" s="46">
        <v>0</v>
      </c>
      <c r="AC15" s="46">
        <v>0</v>
      </c>
      <c r="AD15" s="46">
        <v>1200</v>
      </c>
      <c r="AE15" s="46">
        <v>1800</v>
      </c>
      <c r="AF15" s="46">
        <v>0</v>
      </c>
      <c r="AG15" s="46">
        <v>3000</v>
      </c>
      <c r="AH15" s="46">
        <v>145.38</v>
      </c>
      <c r="AI15" s="46">
        <v>3145.38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3145.38</v>
      </c>
      <c r="AR15" s="46">
        <v>0</v>
      </c>
      <c r="AS15" s="46">
        <v>314.54000000000002</v>
      </c>
      <c r="AT15" s="46">
        <v>3145.38</v>
      </c>
      <c r="AU15" s="46">
        <v>24.74</v>
      </c>
      <c r="AV15" s="46">
        <v>0</v>
      </c>
      <c r="AW15" s="46">
        <v>3484.66</v>
      </c>
      <c r="BA15" s="70" t="s">
        <v>402</v>
      </c>
      <c r="BB15" s="53" t="s">
        <v>15</v>
      </c>
      <c r="BC15" s="71">
        <v>1095.5999999999999</v>
      </c>
      <c r="BD15" s="71">
        <v>1095.5999999999999</v>
      </c>
      <c r="BE15" s="72">
        <v>-141.59</v>
      </c>
      <c r="BF15" s="72">
        <v>-0.01</v>
      </c>
      <c r="BG15" s="71">
        <v>-141.6</v>
      </c>
      <c r="BH15" s="71">
        <v>1237.2</v>
      </c>
      <c r="BI15" s="73"/>
      <c r="BJ15" s="65" t="s">
        <v>402</v>
      </c>
      <c r="BK15" s="50" t="s">
        <v>15</v>
      </c>
      <c r="BL15" s="66">
        <v>6</v>
      </c>
      <c r="BN15" s="66">
        <f t="shared" si="6"/>
        <v>0</v>
      </c>
      <c r="BO15" s="66">
        <f t="shared" si="7"/>
        <v>646.30619999999999</v>
      </c>
      <c r="BP15" s="50" t="s">
        <v>454</v>
      </c>
    </row>
    <row r="16" spans="1:68" s="50" customFormat="1" x14ac:dyDescent="0.2">
      <c r="A16" s="65" t="s">
        <v>28</v>
      </c>
      <c r="B16" s="50" t="s">
        <v>29</v>
      </c>
      <c r="C16" s="66">
        <f>+AD16</f>
        <v>1200</v>
      </c>
      <c r="D16" s="66">
        <v>0</v>
      </c>
      <c r="E16" s="66">
        <v>0</v>
      </c>
      <c r="F16" s="46">
        <v>-177.91</v>
      </c>
      <c r="G16" s="66">
        <v>0</v>
      </c>
      <c r="H16" s="66">
        <f t="shared" si="1"/>
        <v>1022.09</v>
      </c>
      <c r="I16" s="66">
        <v>120</v>
      </c>
      <c r="J16" s="66">
        <f>+'C&amp;A'!D17*0.02</f>
        <v>20.4512</v>
      </c>
      <c r="K16" s="66">
        <f t="shared" si="2"/>
        <v>1162.5412000000001</v>
      </c>
      <c r="L16" s="66">
        <f t="shared" si="3"/>
        <v>186.00659200000001</v>
      </c>
      <c r="M16" s="66">
        <f t="shared" si="4"/>
        <v>1348.5477920000001</v>
      </c>
      <c r="N16" s="66">
        <f>+H16-'C&amp;A'!H17-SINDICATO!I17</f>
        <v>-177.91</v>
      </c>
      <c r="O16" s="66">
        <f>+'C&amp;A'!H17+SINDICATO!I17</f>
        <v>1200</v>
      </c>
      <c r="P16" s="50" t="str">
        <f t="shared" si="5"/>
        <v>NO</v>
      </c>
      <c r="Q16" s="67" t="s">
        <v>128</v>
      </c>
      <c r="R16" s="67" t="s">
        <v>129</v>
      </c>
      <c r="S16" s="67" t="s">
        <v>127</v>
      </c>
      <c r="T16" s="68">
        <v>1207</v>
      </c>
      <c r="U16" s="69"/>
      <c r="V16" s="69"/>
      <c r="W16" s="50" t="s">
        <v>403</v>
      </c>
      <c r="X16" s="50" t="s">
        <v>291</v>
      </c>
      <c r="Y16" s="50" t="s">
        <v>263</v>
      </c>
      <c r="Z16" s="46">
        <v>1095.5999999999999</v>
      </c>
      <c r="AA16" s="46">
        <v>141.63999999999999</v>
      </c>
      <c r="AB16" s="46">
        <v>0</v>
      </c>
      <c r="AC16" s="46">
        <v>0</v>
      </c>
      <c r="AD16" s="46">
        <v>1200</v>
      </c>
      <c r="AE16" s="46">
        <v>1800</v>
      </c>
      <c r="AF16" s="46">
        <v>0</v>
      </c>
      <c r="AG16" s="46">
        <v>3000</v>
      </c>
      <c r="AH16" s="46">
        <v>145.38</v>
      </c>
      <c r="AI16" s="46">
        <v>3145.38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3145.38</v>
      </c>
      <c r="AR16" s="46">
        <v>0</v>
      </c>
      <c r="AS16" s="46">
        <v>314.54000000000002</v>
      </c>
      <c r="AT16" s="46">
        <v>3145.38</v>
      </c>
      <c r="AU16" s="46">
        <v>24.74</v>
      </c>
      <c r="AV16" s="46">
        <v>0</v>
      </c>
      <c r="AW16" s="46">
        <v>3484.66</v>
      </c>
      <c r="BA16" s="70" t="s">
        <v>403</v>
      </c>
      <c r="BB16" s="53" t="s">
        <v>15</v>
      </c>
      <c r="BC16" s="71">
        <v>1095.5999999999999</v>
      </c>
      <c r="BD16" s="71">
        <v>1095.5999999999999</v>
      </c>
      <c r="BE16" s="72">
        <v>-141.59</v>
      </c>
      <c r="BF16" s="72">
        <v>-0.01</v>
      </c>
      <c r="BG16" s="71">
        <v>-141.6</v>
      </c>
      <c r="BH16" s="71">
        <v>1237.2</v>
      </c>
      <c r="BI16" s="73"/>
      <c r="BJ16" s="65" t="s">
        <v>403</v>
      </c>
      <c r="BK16" s="50" t="s">
        <v>15</v>
      </c>
      <c r="BL16" s="66">
        <v>7</v>
      </c>
      <c r="BN16" s="66">
        <f t="shared" si="6"/>
        <v>120</v>
      </c>
      <c r="BO16" s="66">
        <f t="shared" si="7"/>
        <v>0</v>
      </c>
      <c r="BP16" s="50" t="s">
        <v>453</v>
      </c>
    </row>
    <row r="17" spans="1:68" s="50" customFormat="1" x14ac:dyDescent="0.2">
      <c r="A17" s="65" t="s">
        <v>30</v>
      </c>
      <c r="B17" s="50" t="s">
        <v>31</v>
      </c>
      <c r="C17" s="66">
        <f t="shared" ref="C17:C22" si="9">+T17</f>
        <v>1208</v>
      </c>
      <c r="D17" s="66">
        <v>174.78</v>
      </c>
      <c r="E17" s="66">
        <v>0</v>
      </c>
      <c r="F17" s="46">
        <v>0</v>
      </c>
      <c r="G17" s="66">
        <v>0</v>
      </c>
      <c r="H17" s="66">
        <f t="shared" si="1"/>
        <v>1382.78</v>
      </c>
      <c r="I17" s="66">
        <v>138.27799999999999</v>
      </c>
      <c r="J17" s="66">
        <f>+'C&amp;A'!D18*0.02</f>
        <v>21.911999999999999</v>
      </c>
      <c r="K17" s="66">
        <f t="shared" si="2"/>
        <v>1542.97</v>
      </c>
      <c r="L17" s="66">
        <f t="shared" si="3"/>
        <v>246.87520000000001</v>
      </c>
      <c r="M17" s="66">
        <f t="shared" si="4"/>
        <v>1789.8452</v>
      </c>
      <c r="N17" s="66">
        <f>+H17-'C&amp;A'!H18-SINDICATO!I18</f>
        <v>0</v>
      </c>
      <c r="O17" s="66">
        <f>+'C&amp;A'!H18+SINDICATO!I18</f>
        <v>1382.78</v>
      </c>
      <c r="P17" s="50" t="str">
        <f t="shared" si="5"/>
        <v>NO</v>
      </c>
      <c r="Q17" s="67" t="s">
        <v>128</v>
      </c>
      <c r="R17" s="67" t="s">
        <v>129</v>
      </c>
      <c r="S17" s="67" t="s">
        <v>127</v>
      </c>
      <c r="T17" s="68">
        <v>1208</v>
      </c>
      <c r="U17" s="69"/>
      <c r="V17" s="69"/>
      <c r="W17" s="50" t="s">
        <v>404</v>
      </c>
      <c r="X17" s="50" t="s">
        <v>291</v>
      </c>
      <c r="Y17" s="50" t="s">
        <v>263</v>
      </c>
      <c r="Z17" s="46">
        <v>1095.5999999999999</v>
      </c>
      <c r="AA17" s="46">
        <v>141.63999999999999</v>
      </c>
      <c r="AB17" s="46">
        <v>0</v>
      </c>
      <c r="AC17" s="46">
        <v>0</v>
      </c>
      <c r="AD17" s="46">
        <v>1200</v>
      </c>
      <c r="AE17" s="46">
        <v>1800</v>
      </c>
      <c r="AF17" s="46">
        <v>0</v>
      </c>
      <c r="AG17" s="46">
        <v>3000</v>
      </c>
      <c r="AH17" s="46">
        <v>145.38</v>
      </c>
      <c r="AI17" s="46">
        <v>3145.38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3145.38</v>
      </c>
      <c r="AR17" s="46">
        <v>0</v>
      </c>
      <c r="AS17" s="46">
        <v>314.54000000000002</v>
      </c>
      <c r="AT17" s="46">
        <v>3145.38</v>
      </c>
      <c r="AU17" s="46">
        <v>24.74</v>
      </c>
      <c r="AV17" s="46">
        <v>0</v>
      </c>
      <c r="AW17" s="46">
        <v>3484.66</v>
      </c>
      <c r="BA17" s="70" t="s">
        <v>404</v>
      </c>
      <c r="BB17" s="53" t="s">
        <v>15</v>
      </c>
      <c r="BC17" s="71">
        <v>1095.5999999999999</v>
      </c>
      <c r="BD17" s="71">
        <v>1095.5999999999999</v>
      </c>
      <c r="BE17" s="72">
        <v>-141.59</v>
      </c>
      <c r="BF17" s="72">
        <v>-0.01</v>
      </c>
      <c r="BG17" s="71">
        <v>-141.6</v>
      </c>
      <c r="BH17" s="71">
        <v>1237.2</v>
      </c>
      <c r="BI17" s="73"/>
      <c r="BJ17" s="65" t="s">
        <v>404</v>
      </c>
      <c r="BK17" s="50" t="s">
        <v>15</v>
      </c>
      <c r="BL17" s="66">
        <v>8</v>
      </c>
      <c r="BN17" s="66">
        <f t="shared" si="6"/>
        <v>138.27799999999999</v>
      </c>
      <c r="BO17" s="66">
        <f t="shared" si="7"/>
        <v>0</v>
      </c>
      <c r="BP17" s="50" t="s">
        <v>455</v>
      </c>
    </row>
    <row r="18" spans="1:68" s="50" customFormat="1" x14ac:dyDescent="0.2">
      <c r="A18" s="65" t="s">
        <v>32</v>
      </c>
      <c r="B18" s="50" t="s">
        <v>33</v>
      </c>
      <c r="C18" s="66">
        <f t="shared" si="9"/>
        <v>1209</v>
      </c>
      <c r="D18" s="66">
        <f t="shared" si="8"/>
        <v>145.38</v>
      </c>
      <c r="E18" s="66">
        <v>1200</v>
      </c>
      <c r="F18" s="46">
        <v>-45.13</v>
      </c>
      <c r="G18" s="66">
        <v>0</v>
      </c>
      <c r="H18" s="66">
        <f t="shared" si="1"/>
        <v>2509.25</v>
      </c>
      <c r="I18" s="66">
        <v>255.43800000000002</v>
      </c>
      <c r="J18" s="66">
        <f>+'C&amp;A'!D19*0.02</f>
        <v>21.911999999999999</v>
      </c>
      <c r="K18" s="66">
        <f t="shared" si="2"/>
        <v>2786.6</v>
      </c>
      <c r="L18" s="66">
        <f t="shared" si="3"/>
        <v>445.85599999999999</v>
      </c>
      <c r="M18" s="66">
        <f t="shared" si="4"/>
        <v>3232.4560000000001</v>
      </c>
      <c r="N18" s="66">
        <f>+H18-'C&amp;A'!H19-SINDICATO!I19</f>
        <v>-45.130000000000109</v>
      </c>
      <c r="O18" s="66">
        <f>+'C&amp;A'!H19+SINDICATO!I19</f>
        <v>2554.38</v>
      </c>
      <c r="P18" s="50" t="str">
        <f t="shared" si="5"/>
        <v>NO</v>
      </c>
      <c r="Q18" s="67" t="s">
        <v>128</v>
      </c>
      <c r="R18" s="67" t="s">
        <v>129</v>
      </c>
      <c r="S18" s="67" t="s">
        <v>127</v>
      </c>
      <c r="T18" s="68">
        <v>1209</v>
      </c>
      <c r="U18" s="69"/>
      <c r="V18" s="69"/>
      <c r="W18" s="50" t="s">
        <v>405</v>
      </c>
      <c r="X18" s="50" t="s">
        <v>291</v>
      </c>
      <c r="Y18" s="50" t="s">
        <v>263</v>
      </c>
      <c r="Z18" s="46">
        <v>1095.5999999999999</v>
      </c>
      <c r="AA18" s="46">
        <v>141.63999999999999</v>
      </c>
      <c r="AB18" s="46">
        <v>0</v>
      </c>
      <c r="AC18" s="46">
        <v>0</v>
      </c>
      <c r="AD18" s="46">
        <v>1200</v>
      </c>
      <c r="AE18" s="46">
        <v>1800</v>
      </c>
      <c r="AF18" s="46">
        <v>0</v>
      </c>
      <c r="AG18" s="46">
        <v>3000</v>
      </c>
      <c r="AH18" s="46">
        <v>145.38</v>
      </c>
      <c r="AI18" s="46">
        <v>3145.38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3145.38</v>
      </c>
      <c r="AR18" s="46">
        <v>0</v>
      </c>
      <c r="AS18" s="46">
        <v>314.54000000000002</v>
      </c>
      <c r="AT18" s="46">
        <v>3145.38</v>
      </c>
      <c r="AU18" s="46">
        <v>24.74</v>
      </c>
      <c r="AV18" s="46">
        <v>0</v>
      </c>
      <c r="AW18" s="46">
        <v>3484.66</v>
      </c>
      <c r="BA18" s="70" t="s">
        <v>405</v>
      </c>
      <c r="BB18" s="53" t="s">
        <v>15</v>
      </c>
      <c r="BC18" s="71">
        <v>1095.5999999999999</v>
      </c>
      <c r="BD18" s="71">
        <v>1095.5999999999999</v>
      </c>
      <c r="BE18" s="72">
        <v>-141.59</v>
      </c>
      <c r="BF18" s="72">
        <v>-0.01</v>
      </c>
      <c r="BG18" s="71">
        <v>-141.6</v>
      </c>
      <c r="BH18" s="71">
        <v>1237.2</v>
      </c>
      <c r="BI18" s="73"/>
      <c r="BJ18" s="65" t="s">
        <v>405</v>
      </c>
      <c r="BK18" s="50" t="s">
        <v>15</v>
      </c>
      <c r="BL18" s="66">
        <v>9</v>
      </c>
      <c r="BN18" s="66">
        <f t="shared" si="6"/>
        <v>255.43800000000002</v>
      </c>
      <c r="BO18" s="66">
        <f t="shared" si="7"/>
        <v>0</v>
      </c>
      <c r="BP18" s="50" t="s">
        <v>454</v>
      </c>
    </row>
    <row r="19" spans="1:68" s="50" customFormat="1" x14ac:dyDescent="0.2">
      <c r="A19" s="65" t="s">
        <v>34</v>
      </c>
      <c r="B19" s="50" t="s">
        <v>35</v>
      </c>
      <c r="C19" s="66">
        <f t="shared" si="9"/>
        <v>1210</v>
      </c>
      <c r="D19" s="66">
        <v>200.63</v>
      </c>
      <c r="E19" s="66">
        <v>1200</v>
      </c>
      <c r="F19" s="46">
        <v>-45.13</v>
      </c>
      <c r="G19" s="66">
        <v>0</v>
      </c>
      <c r="H19" s="66">
        <f t="shared" si="1"/>
        <v>2565.5</v>
      </c>
      <c r="I19" s="66">
        <v>261.06300000000005</v>
      </c>
      <c r="J19" s="66">
        <f>+'C&amp;A'!D20*0.02</f>
        <v>21.911999999999999</v>
      </c>
      <c r="K19" s="66">
        <f t="shared" si="2"/>
        <v>2848.4749999999999</v>
      </c>
      <c r="L19" s="66">
        <f t="shared" si="3"/>
        <v>455.75599999999997</v>
      </c>
      <c r="M19" s="66">
        <f t="shared" si="4"/>
        <v>3304.2309999999998</v>
      </c>
      <c r="N19" s="66">
        <f>+H19-'C&amp;A'!H20-SINDICATO!I20</f>
        <v>-45.130000000000109</v>
      </c>
      <c r="O19" s="66">
        <f>+'C&amp;A'!H20+SINDICATO!I20</f>
        <v>2610.63</v>
      </c>
      <c r="P19" s="50" t="str">
        <f t="shared" si="5"/>
        <v>NO</v>
      </c>
      <c r="Q19" s="67" t="s">
        <v>128</v>
      </c>
      <c r="R19" s="67" t="s">
        <v>129</v>
      </c>
      <c r="S19" s="67" t="s">
        <v>127</v>
      </c>
      <c r="T19" s="68">
        <v>1210</v>
      </c>
      <c r="U19" s="69"/>
      <c r="V19" s="69"/>
      <c r="W19" s="50" t="s">
        <v>406</v>
      </c>
      <c r="X19" s="50" t="s">
        <v>291</v>
      </c>
      <c r="Y19" s="50" t="s">
        <v>263</v>
      </c>
      <c r="Z19" s="46">
        <v>1095.5999999999999</v>
      </c>
      <c r="AA19" s="46">
        <v>141.63999999999999</v>
      </c>
      <c r="AB19" s="46">
        <v>0</v>
      </c>
      <c r="AC19" s="46">
        <v>0</v>
      </c>
      <c r="AD19" s="46">
        <v>1200</v>
      </c>
      <c r="AE19" s="46">
        <v>1800</v>
      </c>
      <c r="AF19" s="46">
        <v>0</v>
      </c>
      <c r="AG19" s="46">
        <v>3000</v>
      </c>
      <c r="AH19" s="46">
        <v>145.38</v>
      </c>
      <c r="AI19" s="46">
        <v>3145.38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3145.38</v>
      </c>
      <c r="AR19" s="46">
        <v>0</v>
      </c>
      <c r="AS19" s="46">
        <v>314.54000000000002</v>
      </c>
      <c r="AT19" s="46">
        <v>3145.38</v>
      </c>
      <c r="AU19" s="46">
        <v>24.74</v>
      </c>
      <c r="AV19" s="46">
        <v>0</v>
      </c>
      <c r="AW19" s="46">
        <v>3484.66</v>
      </c>
      <c r="BA19" s="70" t="s">
        <v>406</v>
      </c>
      <c r="BB19" s="53" t="s">
        <v>15</v>
      </c>
      <c r="BC19" s="71">
        <v>1095.5999999999999</v>
      </c>
      <c r="BD19" s="71">
        <v>1095.5999999999999</v>
      </c>
      <c r="BE19" s="72">
        <v>-141.59</v>
      </c>
      <c r="BF19" s="72">
        <v>-0.01</v>
      </c>
      <c r="BG19" s="71">
        <v>-141.6</v>
      </c>
      <c r="BH19" s="71">
        <v>1237.2</v>
      </c>
      <c r="BI19" s="73"/>
      <c r="BJ19" s="65" t="s">
        <v>406</v>
      </c>
      <c r="BK19" s="50" t="s">
        <v>15</v>
      </c>
      <c r="BL19" s="66">
        <v>10</v>
      </c>
      <c r="BN19" s="66">
        <f t="shared" si="6"/>
        <v>261.06300000000005</v>
      </c>
      <c r="BO19" s="66">
        <f t="shared" si="7"/>
        <v>0</v>
      </c>
      <c r="BP19" s="50" t="s">
        <v>452</v>
      </c>
    </row>
    <row r="20" spans="1:68" s="50" customFormat="1" x14ac:dyDescent="0.2">
      <c r="A20" s="65" t="s">
        <v>36</v>
      </c>
      <c r="B20" s="50" t="s">
        <v>37</v>
      </c>
      <c r="C20" s="66">
        <f t="shared" si="9"/>
        <v>1211</v>
      </c>
      <c r="D20" s="66">
        <v>160.30000000000001</v>
      </c>
      <c r="E20" s="66">
        <v>1000</v>
      </c>
      <c r="F20" s="46">
        <v>0</v>
      </c>
      <c r="G20" s="66">
        <v>1551.8</v>
      </c>
      <c r="H20" s="66">
        <f t="shared" si="1"/>
        <v>2371.3000000000002</v>
      </c>
      <c r="I20" s="66">
        <v>81.950000000000031</v>
      </c>
      <c r="J20" s="66">
        <f>+'C&amp;A'!D21*0.02</f>
        <v>13.1472</v>
      </c>
      <c r="K20" s="66">
        <f t="shared" si="2"/>
        <v>2466.3971999999999</v>
      </c>
      <c r="L20" s="66">
        <f t="shared" si="3"/>
        <v>394.62355200000002</v>
      </c>
      <c r="M20" s="66">
        <f t="shared" si="4"/>
        <v>2861.0207519999999</v>
      </c>
      <c r="N20" s="66">
        <f>+H20-'C&amp;A'!H21-SINDICATO!I21</f>
        <v>1551.8</v>
      </c>
      <c r="O20" s="66">
        <f>+'C&amp;A'!H21+SINDICATO!I21</f>
        <v>819.50000000000023</v>
      </c>
      <c r="P20" s="50" t="str">
        <f t="shared" si="5"/>
        <v>NO</v>
      </c>
      <c r="Q20" s="67" t="s">
        <v>128</v>
      </c>
      <c r="R20" s="67" t="s">
        <v>129</v>
      </c>
      <c r="S20" s="67" t="s">
        <v>127</v>
      </c>
      <c r="T20" s="68">
        <v>1211</v>
      </c>
      <c r="U20" s="69"/>
      <c r="V20" s="69"/>
      <c r="W20" s="50" t="s">
        <v>407</v>
      </c>
      <c r="X20" s="50" t="s">
        <v>291</v>
      </c>
      <c r="Y20" s="50" t="s">
        <v>263</v>
      </c>
      <c r="Z20" s="46">
        <v>1095.5999999999999</v>
      </c>
      <c r="AA20" s="46">
        <v>141.63999999999999</v>
      </c>
      <c r="AB20" s="46">
        <v>0</v>
      </c>
      <c r="AC20" s="46">
        <v>0</v>
      </c>
      <c r="AD20" s="46">
        <v>1200</v>
      </c>
      <c r="AE20" s="46">
        <v>1800</v>
      </c>
      <c r="AF20" s="46">
        <v>0</v>
      </c>
      <c r="AG20" s="46">
        <v>3000</v>
      </c>
      <c r="AH20" s="46">
        <v>145.38</v>
      </c>
      <c r="AI20" s="46">
        <v>3145.38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3145.38</v>
      </c>
      <c r="AR20" s="46">
        <v>0</v>
      </c>
      <c r="AS20" s="46">
        <v>314.54000000000002</v>
      </c>
      <c r="AT20" s="46">
        <v>3145.38</v>
      </c>
      <c r="AU20" s="46">
        <v>24.74</v>
      </c>
      <c r="AV20" s="46">
        <v>0</v>
      </c>
      <c r="AW20" s="46">
        <v>3484.66</v>
      </c>
      <c r="BA20" s="70" t="s">
        <v>407</v>
      </c>
      <c r="BB20" s="53" t="s">
        <v>15</v>
      </c>
      <c r="BC20" s="71">
        <v>1095.5999999999999</v>
      </c>
      <c r="BD20" s="71">
        <v>1095.5999999999999</v>
      </c>
      <c r="BE20" s="72">
        <v>-141.59</v>
      </c>
      <c r="BF20" s="72">
        <v>-0.01</v>
      </c>
      <c r="BG20" s="71">
        <v>-141.6</v>
      </c>
      <c r="BH20" s="71">
        <v>1237.2</v>
      </c>
      <c r="BI20" s="73"/>
      <c r="BJ20" s="65" t="s">
        <v>407</v>
      </c>
      <c r="BK20" s="50" t="s">
        <v>15</v>
      </c>
      <c r="BL20" s="66">
        <v>11</v>
      </c>
      <c r="BN20" s="66">
        <f t="shared" si="6"/>
        <v>81.950000000000031</v>
      </c>
      <c r="BO20" s="66">
        <f t="shared" si="7"/>
        <v>0</v>
      </c>
      <c r="BP20" s="50" t="s">
        <v>457</v>
      </c>
    </row>
    <row r="21" spans="1:68" s="50" customFormat="1" x14ac:dyDescent="0.2">
      <c r="A21" s="65" t="s">
        <v>38</v>
      </c>
      <c r="B21" s="50" t="s">
        <v>39</v>
      </c>
      <c r="C21" s="66">
        <f t="shared" si="9"/>
        <v>1212</v>
      </c>
      <c r="D21" s="66">
        <v>145.38</v>
      </c>
      <c r="E21" s="66">
        <v>2820</v>
      </c>
      <c r="F21" s="46">
        <v>0</v>
      </c>
      <c r="G21" s="66">
        <v>0</v>
      </c>
      <c r="H21" s="66">
        <f t="shared" si="1"/>
        <v>4177.38</v>
      </c>
      <c r="I21" s="66">
        <v>417.73800000000006</v>
      </c>
      <c r="J21" s="66">
        <f>+'C&amp;A'!D22*0.02</f>
        <v>21.911999999999999</v>
      </c>
      <c r="K21" s="66">
        <f t="shared" si="2"/>
        <v>4617.0300000000007</v>
      </c>
      <c r="L21" s="66">
        <f t="shared" si="3"/>
        <v>738.72480000000007</v>
      </c>
      <c r="M21" s="66">
        <f t="shared" si="4"/>
        <v>5355.7548000000006</v>
      </c>
      <c r="N21" s="66">
        <f>+H21-'C&amp;A'!H22-SINDICATO!I22</f>
        <v>0</v>
      </c>
      <c r="O21" s="66">
        <f>+'C&amp;A'!H22+SINDICATO!I22</f>
        <v>4177.38</v>
      </c>
      <c r="P21" s="50" t="str">
        <f t="shared" si="5"/>
        <v>NO</v>
      </c>
      <c r="Q21" s="67" t="s">
        <v>128</v>
      </c>
      <c r="R21" s="67" t="s">
        <v>129</v>
      </c>
      <c r="S21" s="67" t="s">
        <v>127</v>
      </c>
      <c r="T21" s="68">
        <v>1212</v>
      </c>
      <c r="U21" s="69"/>
      <c r="V21" s="69"/>
      <c r="W21" s="50" t="s">
        <v>408</v>
      </c>
      <c r="X21" s="50" t="s">
        <v>291</v>
      </c>
      <c r="Y21" s="50" t="s">
        <v>263</v>
      </c>
      <c r="Z21" s="46">
        <v>1095.5999999999999</v>
      </c>
      <c r="AA21" s="46">
        <v>141.63999999999999</v>
      </c>
      <c r="AB21" s="46">
        <v>0</v>
      </c>
      <c r="AC21" s="46">
        <v>0</v>
      </c>
      <c r="AD21" s="46">
        <v>1200</v>
      </c>
      <c r="AE21" s="46">
        <v>1800</v>
      </c>
      <c r="AF21" s="46">
        <v>0</v>
      </c>
      <c r="AG21" s="46">
        <v>3000</v>
      </c>
      <c r="AH21" s="46">
        <v>145.38</v>
      </c>
      <c r="AI21" s="46">
        <v>3145.38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3145.38</v>
      </c>
      <c r="AR21" s="46">
        <v>0</v>
      </c>
      <c r="AS21" s="46">
        <v>314.54000000000002</v>
      </c>
      <c r="AT21" s="46">
        <v>3145.38</v>
      </c>
      <c r="AU21" s="46">
        <v>24.74</v>
      </c>
      <c r="AV21" s="46">
        <v>0</v>
      </c>
      <c r="AW21" s="46">
        <v>3484.66</v>
      </c>
      <c r="BA21" s="70" t="s">
        <v>408</v>
      </c>
      <c r="BB21" s="53" t="s">
        <v>15</v>
      </c>
      <c r="BC21" s="71">
        <v>1095.5999999999999</v>
      </c>
      <c r="BD21" s="71">
        <v>1095.5999999999999</v>
      </c>
      <c r="BE21" s="72">
        <v>-141.59</v>
      </c>
      <c r="BF21" s="72">
        <v>-0.01</v>
      </c>
      <c r="BG21" s="71">
        <v>-141.6</v>
      </c>
      <c r="BH21" s="71">
        <v>1237.2</v>
      </c>
      <c r="BI21" s="73"/>
      <c r="BJ21" s="65" t="s">
        <v>408</v>
      </c>
      <c r="BK21" s="50" t="s">
        <v>15</v>
      </c>
      <c r="BL21" s="66">
        <v>12</v>
      </c>
      <c r="BN21" s="66">
        <f t="shared" si="6"/>
        <v>417.73800000000006</v>
      </c>
      <c r="BO21" s="66">
        <f t="shared" si="7"/>
        <v>0</v>
      </c>
      <c r="BP21" s="50" t="s">
        <v>453</v>
      </c>
    </row>
    <row r="22" spans="1:68" s="50" customFormat="1" x14ac:dyDescent="0.2">
      <c r="A22" s="65" t="s">
        <v>40</v>
      </c>
      <c r="B22" s="50" t="s">
        <v>41</v>
      </c>
      <c r="C22" s="66">
        <f t="shared" si="9"/>
        <v>1213</v>
      </c>
      <c r="D22" s="66">
        <v>160.30000000000001</v>
      </c>
      <c r="E22" s="66">
        <v>3000</v>
      </c>
      <c r="F22" s="46">
        <v>0</v>
      </c>
      <c r="G22" s="66">
        <v>0</v>
      </c>
      <c r="H22" s="66">
        <f t="shared" si="1"/>
        <v>4373.3</v>
      </c>
      <c r="I22" s="66">
        <v>437.33000000000004</v>
      </c>
      <c r="J22" s="66">
        <f>+'C&amp;A'!D23*0.02</f>
        <v>21.911999999999999</v>
      </c>
      <c r="K22" s="66">
        <f t="shared" si="2"/>
        <v>4832.5420000000004</v>
      </c>
      <c r="L22" s="66">
        <f t="shared" si="3"/>
        <v>773.20672000000013</v>
      </c>
      <c r="M22" s="66">
        <f t="shared" si="4"/>
        <v>5605.7487200000005</v>
      </c>
      <c r="N22" s="66">
        <f>+H22-'C&amp;A'!H23-SINDICATO!I23</f>
        <v>0</v>
      </c>
      <c r="O22" s="66">
        <f>+'C&amp;A'!H23+SINDICATO!I23</f>
        <v>4373.3</v>
      </c>
      <c r="P22" s="50" t="str">
        <f t="shared" si="5"/>
        <v>NO</v>
      </c>
      <c r="Q22" s="67" t="s">
        <v>128</v>
      </c>
      <c r="R22" s="67" t="s">
        <v>129</v>
      </c>
      <c r="S22" s="67" t="s">
        <v>127</v>
      </c>
      <c r="T22" s="68">
        <v>1213</v>
      </c>
      <c r="U22" s="69"/>
      <c r="V22" s="69"/>
      <c r="W22" s="50" t="s">
        <v>409</v>
      </c>
      <c r="X22" s="50" t="s">
        <v>291</v>
      </c>
      <c r="Y22" s="50" t="s">
        <v>263</v>
      </c>
      <c r="Z22" s="46">
        <v>1095.5999999999999</v>
      </c>
      <c r="AA22" s="46">
        <v>141.63999999999999</v>
      </c>
      <c r="AB22" s="46">
        <v>0</v>
      </c>
      <c r="AC22" s="46">
        <v>0</v>
      </c>
      <c r="AD22" s="46">
        <v>1200</v>
      </c>
      <c r="AE22" s="46">
        <v>1800</v>
      </c>
      <c r="AF22" s="46">
        <v>0</v>
      </c>
      <c r="AG22" s="46">
        <v>3000</v>
      </c>
      <c r="AH22" s="46">
        <v>145.38</v>
      </c>
      <c r="AI22" s="46">
        <v>3145.38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3145.38</v>
      </c>
      <c r="AR22" s="46">
        <v>0</v>
      </c>
      <c r="AS22" s="46">
        <v>314.54000000000002</v>
      </c>
      <c r="AT22" s="46">
        <v>3145.38</v>
      </c>
      <c r="AU22" s="46">
        <v>24.74</v>
      </c>
      <c r="AV22" s="46">
        <v>0</v>
      </c>
      <c r="AW22" s="46">
        <v>3484.66</v>
      </c>
      <c r="BA22" s="70" t="s">
        <v>409</v>
      </c>
      <c r="BB22" s="53" t="s">
        <v>15</v>
      </c>
      <c r="BC22" s="71">
        <v>1095.5999999999999</v>
      </c>
      <c r="BD22" s="71">
        <v>1095.5999999999999</v>
      </c>
      <c r="BE22" s="72">
        <v>-141.59</v>
      </c>
      <c r="BF22" s="72">
        <v>-0.01</v>
      </c>
      <c r="BG22" s="71">
        <v>-141.6</v>
      </c>
      <c r="BH22" s="71">
        <v>1237.2</v>
      </c>
      <c r="BI22" s="73"/>
      <c r="BJ22" s="65" t="s">
        <v>409</v>
      </c>
      <c r="BK22" s="50" t="s">
        <v>15</v>
      </c>
      <c r="BL22" s="66">
        <v>13</v>
      </c>
      <c r="BN22" s="66">
        <f t="shared" si="6"/>
        <v>437.33000000000004</v>
      </c>
      <c r="BO22" s="66">
        <f t="shared" si="7"/>
        <v>0</v>
      </c>
      <c r="BP22" s="50" t="s">
        <v>453</v>
      </c>
    </row>
    <row r="23" spans="1:68" s="50" customFormat="1" x14ac:dyDescent="0.2">
      <c r="A23" s="65" t="s">
        <v>42</v>
      </c>
      <c r="B23" s="50" t="s">
        <v>43</v>
      </c>
      <c r="C23" s="66">
        <v>7500</v>
      </c>
      <c r="D23" s="66">
        <f t="shared" si="8"/>
        <v>145.38</v>
      </c>
      <c r="E23" s="66">
        <v>161705.57</v>
      </c>
      <c r="F23" s="46">
        <v>0</v>
      </c>
      <c r="G23" s="66">
        <v>0</v>
      </c>
      <c r="H23" s="66">
        <f t="shared" si="1"/>
        <v>169350.95</v>
      </c>
      <c r="I23" s="66">
        <v>0</v>
      </c>
      <c r="J23" s="66">
        <f>+'C&amp;A'!D24*0.02</f>
        <v>21.911999999999999</v>
      </c>
      <c r="K23" s="66">
        <f t="shared" si="2"/>
        <v>169372.86200000002</v>
      </c>
      <c r="L23" s="66">
        <f t="shared" si="3"/>
        <v>27099.657920000005</v>
      </c>
      <c r="M23" s="66">
        <f t="shared" si="4"/>
        <v>196472.51992000002</v>
      </c>
      <c r="N23" s="66">
        <f>+H23-'C&amp;A'!H24-SINDICATO!I24</f>
        <v>16935.095000000001</v>
      </c>
      <c r="O23" s="66">
        <f>+'C&amp;A'!H24+SINDICATO!I24</f>
        <v>152415.85500000001</v>
      </c>
      <c r="P23" s="50" t="str">
        <f t="shared" si="5"/>
        <v>NO</v>
      </c>
      <c r="Q23" s="67" t="s">
        <v>128</v>
      </c>
      <c r="R23" s="67" t="s">
        <v>129</v>
      </c>
      <c r="S23" s="67" t="s">
        <v>127</v>
      </c>
      <c r="T23" s="68">
        <v>1214</v>
      </c>
      <c r="U23" s="69"/>
      <c r="V23" s="69"/>
      <c r="W23" s="50" t="s">
        <v>410</v>
      </c>
      <c r="X23" s="50" t="s">
        <v>291</v>
      </c>
      <c r="Y23" s="50" t="s">
        <v>263</v>
      </c>
      <c r="Z23" s="46">
        <v>1095.5999999999999</v>
      </c>
      <c r="AA23" s="46">
        <v>141.63999999999999</v>
      </c>
      <c r="AB23" s="46">
        <v>0</v>
      </c>
      <c r="AC23" s="46">
        <v>0</v>
      </c>
      <c r="AD23" s="46">
        <v>1200</v>
      </c>
      <c r="AE23" s="46">
        <v>1800</v>
      </c>
      <c r="AF23" s="46">
        <v>0</v>
      </c>
      <c r="AG23" s="46">
        <v>3000</v>
      </c>
      <c r="AH23" s="46">
        <v>145.38</v>
      </c>
      <c r="AI23" s="46">
        <v>3145.38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3145.38</v>
      </c>
      <c r="AR23" s="46">
        <v>0</v>
      </c>
      <c r="AS23" s="46">
        <v>314.54000000000002</v>
      </c>
      <c r="AT23" s="46">
        <v>3145.38</v>
      </c>
      <c r="AU23" s="46">
        <v>24.74</v>
      </c>
      <c r="AV23" s="46">
        <v>0</v>
      </c>
      <c r="AW23" s="46">
        <v>3484.66</v>
      </c>
      <c r="BA23" s="70" t="s">
        <v>410</v>
      </c>
      <c r="BB23" s="53" t="s">
        <v>15</v>
      </c>
      <c r="BC23" s="71">
        <v>1095.5999999999999</v>
      </c>
      <c r="BD23" s="71">
        <v>1095.5999999999999</v>
      </c>
      <c r="BE23" s="72">
        <v>-141.59</v>
      </c>
      <c r="BF23" s="72">
        <v>-0.01</v>
      </c>
      <c r="BG23" s="71">
        <v>-141.6</v>
      </c>
      <c r="BH23" s="71">
        <v>1237.2</v>
      </c>
      <c r="BI23" s="73"/>
      <c r="BJ23" s="65" t="s">
        <v>410</v>
      </c>
      <c r="BK23" s="50" t="s">
        <v>15</v>
      </c>
      <c r="BL23" s="66">
        <v>14</v>
      </c>
      <c r="BN23" s="66">
        <f t="shared" si="6"/>
        <v>0</v>
      </c>
      <c r="BO23" s="66">
        <f t="shared" si="7"/>
        <v>15241.585500000001</v>
      </c>
      <c r="BP23" s="50" t="s">
        <v>454</v>
      </c>
    </row>
    <row r="24" spans="1:68" s="50" customFormat="1" x14ac:dyDescent="0.2">
      <c r="A24" s="65" t="s">
        <v>44</v>
      </c>
      <c r="B24" s="50" t="s">
        <v>45</v>
      </c>
      <c r="C24" s="66">
        <f>+T24</f>
        <v>1215</v>
      </c>
      <c r="D24" s="66">
        <v>200.74</v>
      </c>
      <c r="E24" s="66">
        <v>1935.47</v>
      </c>
      <c r="F24" s="46">
        <v>0</v>
      </c>
      <c r="G24" s="66">
        <v>0</v>
      </c>
      <c r="H24" s="66">
        <f t="shared" si="1"/>
        <v>3351.21</v>
      </c>
      <c r="I24" s="66">
        <v>335.12100000000004</v>
      </c>
      <c r="J24" s="66">
        <f>+'C&amp;A'!D25*0.02</f>
        <v>21.911999999999999</v>
      </c>
      <c r="K24" s="66">
        <f t="shared" si="2"/>
        <v>3708.2429999999999</v>
      </c>
      <c r="L24" s="66">
        <f t="shared" si="3"/>
        <v>593.31888000000004</v>
      </c>
      <c r="M24" s="66">
        <f t="shared" si="4"/>
        <v>4301.5618800000002</v>
      </c>
      <c r="N24" s="66">
        <f>+H24-'C&amp;A'!H25-SINDICATO!I25</f>
        <v>0</v>
      </c>
      <c r="O24" s="66">
        <f>+'C&amp;A'!H25+SINDICATO!I25</f>
        <v>3351.21</v>
      </c>
      <c r="P24" s="50" t="str">
        <f t="shared" si="5"/>
        <v>NO</v>
      </c>
      <c r="Q24" s="67" t="s">
        <v>128</v>
      </c>
      <c r="R24" s="67" t="s">
        <v>129</v>
      </c>
      <c r="S24" s="67" t="s">
        <v>127</v>
      </c>
      <c r="T24" s="68">
        <v>1215</v>
      </c>
      <c r="U24" s="69"/>
      <c r="V24" s="69"/>
      <c r="W24" s="50" t="s">
        <v>411</v>
      </c>
      <c r="X24" s="50" t="s">
        <v>291</v>
      </c>
      <c r="Y24" s="50" t="s">
        <v>263</v>
      </c>
      <c r="Z24" s="46">
        <v>1095.5999999999999</v>
      </c>
      <c r="AA24" s="46">
        <v>141.63999999999999</v>
      </c>
      <c r="AB24" s="46">
        <v>0</v>
      </c>
      <c r="AC24" s="46">
        <v>0</v>
      </c>
      <c r="AD24" s="46">
        <v>1200</v>
      </c>
      <c r="AE24" s="46">
        <v>1800</v>
      </c>
      <c r="AF24" s="46">
        <v>0</v>
      </c>
      <c r="AG24" s="46">
        <v>3000</v>
      </c>
      <c r="AH24" s="46">
        <v>145.38</v>
      </c>
      <c r="AI24" s="46">
        <v>3145.38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3145.38</v>
      </c>
      <c r="AR24" s="46">
        <v>0</v>
      </c>
      <c r="AS24" s="46">
        <v>314.54000000000002</v>
      </c>
      <c r="AT24" s="46">
        <v>3145.38</v>
      </c>
      <c r="AU24" s="46">
        <v>24.74</v>
      </c>
      <c r="AV24" s="46">
        <v>0</v>
      </c>
      <c r="AW24" s="46">
        <v>3484.66</v>
      </c>
      <c r="BA24" s="70" t="s">
        <v>411</v>
      </c>
      <c r="BB24" s="53" t="s">
        <v>15</v>
      </c>
      <c r="BC24" s="71">
        <v>1095.5999999999999</v>
      </c>
      <c r="BD24" s="71">
        <v>1095.5999999999999</v>
      </c>
      <c r="BE24" s="72">
        <v>-141.59</v>
      </c>
      <c r="BF24" s="72">
        <v>-0.01</v>
      </c>
      <c r="BG24" s="71">
        <v>-141.6</v>
      </c>
      <c r="BH24" s="71">
        <v>1237.2</v>
      </c>
      <c r="BI24" s="73"/>
      <c r="BJ24" s="65" t="s">
        <v>411</v>
      </c>
      <c r="BK24" s="50" t="s">
        <v>15</v>
      </c>
      <c r="BL24" s="66">
        <v>15</v>
      </c>
      <c r="BN24" s="66">
        <f t="shared" si="6"/>
        <v>335.12100000000004</v>
      </c>
      <c r="BO24" s="66">
        <f t="shared" si="7"/>
        <v>0</v>
      </c>
      <c r="BP24" s="50" t="s">
        <v>454</v>
      </c>
    </row>
    <row r="25" spans="1:68" s="50" customFormat="1" x14ac:dyDescent="0.2">
      <c r="A25" s="70" t="s">
        <v>392</v>
      </c>
      <c r="B25" s="50" t="s">
        <v>386</v>
      </c>
      <c r="C25" s="66">
        <v>2000</v>
      </c>
      <c r="D25" s="66">
        <v>174.78</v>
      </c>
      <c r="E25" s="66">
        <v>2500</v>
      </c>
      <c r="F25" s="46">
        <v>0</v>
      </c>
      <c r="G25" s="66">
        <v>0</v>
      </c>
      <c r="H25" s="66">
        <f t="shared" si="1"/>
        <v>4674.7800000000007</v>
      </c>
      <c r="I25" s="66">
        <v>467.47800000000007</v>
      </c>
      <c r="J25" s="66">
        <f>+'C&amp;A'!D26*0.02</f>
        <v>21.911999999999999</v>
      </c>
      <c r="K25" s="66">
        <f t="shared" si="2"/>
        <v>5164.170000000001</v>
      </c>
      <c r="L25" s="66">
        <f t="shared" si="3"/>
        <v>826.26720000000023</v>
      </c>
      <c r="M25" s="66">
        <f t="shared" si="4"/>
        <v>5990.4372000000012</v>
      </c>
      <c r="N25" s="66">
        <f>+H25-'C&amp;A'!H26-SINDICATO!I26</f>
        <v>0</v>
      </c>
      <c r="O25" s="66">
        <f>+'C&amp;A'!H26+SINDICATO!I26</f>
        <v>4674.7800000000007</v>
      </c>
      <c r="P25" s="50" t="str">
        <f t="shared" si="5"/>
        <v>NO</v>
      </c>
      <c r="Q25" s="67" t="s">
        <v>128</v>
      </c>
      <c r="R25" s="67" t="s">
        <v>129</v>
      </c>
      <c r="S25" s="67" t="s">
        <v>127</v>
      </c>
      <c r="T25" s="68">
        <v>1216</v>
      </c>
      <c r="U25" s="69"/>
      <c r="V25" s="69"/>
      <c r="W25" s="50" t="s">
        <v>412</v>
      </c>
      <c r="X25" s="50" t="s">
        <v>291</v>
      </c>
      <c r="Y25" s="50" t="s">
        <v>263</v>
      </c>
      <c r="Z25" s="46">
        <v>1095.5999999999999</v>
      </c>
      <c r="AA25" s="46">
        <v>141.63999999999999</v>
      </c>
      <c r="AB25" s="46">
        <v>0</v>
      </c>
      <c r="AC25" s="46">
        <v>0</v>
      </c>
      <c r="AD25" s="46">
        <v>1200</v>
      </c>
      <c r="AE25" s="46">
        <v>1800</v>
      </c>
      <c r="AF25" s="46">
        <v>0</v>
      </c>
      <c r="AG25" s="46">
        <v>3000</v>
      </c>
      <c r="AH25" s="46">
        <v>145.38</v>
      </c>
      <c r="AI25" s="46">
        <v>3145.38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3145.38</v>
      </c>
      <c r="AR25" s="46">
        <v>0</v>
      </c>
      <c r="AS25" s="46">
        <v>314.54000000000002</v>
      </c>
      <c r="AT25" s="46">
        <v>3145.38</v>
      </c>
      <c r="AU25" s="46">
        <v>24.74</v>
      </c>
      <c r="AV25" s="46">
        <v>0</v>
      </c>
      <c r="AW25" s="46">
        <v>3484.66</v>
      </c>
      <c r="BA25" s="70" t="s">
        <v>412</v>
      </c>
      <c r="BB25" s="53" t="s">
        <v>15</v>
      </c>
      <c r="BC25" s="71">
        <v>1095.5999999999999</v>
      </c>
      <c r="BD25" s="71">
        <v>1095.5999999999999</v>
      </c>
      <c r="BE25" s="72">
        <v>-141.59</v>
      </c>
      <c r="BF25" s="72">
        <v>-0.01</v>
      </c>
      <c r="BG25" s="71">
        <v>-141.6</v>
      </c>
      <c r="BH25" s="71">
        <v>1237.2</v>
      </c>
      <c r="BI25" s="73"/>
      <c r="BJ25" s="65" t="s">
        <v>412</v>
      </c>
      <c r="BK25" s="50" t="s">
        <v>15</v>
      </c>
      <c r="BL25" s="66">
        <v>16</v>
      </c>
      <c r="BN25" s="66">
        <f t="shared" si="6"/>
        <v>467.47800000000007</v>
      </c>
      <c r="BO25" s="66">
        <f t="shared" si="7"/>
        <v>0</v>
      </c>
      <c r="BP25" s="50" t="s">
        <v>454</v>
      </c>
    </row>
    <row r="26" spans="1:68" s="50" customFormat="1" x14ac:dyDescent="0.2">
      <c r="A26" s="65" t="s">
        <v>46</v>
      </c>
      <c r="B26" s="50" t="s">
        <v>47</v>
      </c>
      <c r="C26" s="66">
        <f>+T26</f>
        <v>1217</v>
      </c>
      <c r="D26" s="66">
        <v>200.74</v>
      </c>
      <c r="E26" s="66">
        <v>666.9</v>
      </c>
      <c r="F26" s="46">
        <v>-45.13</v>
      </c>
      <c r="G26" s="66">
        <v>0</v>
      </c>
      <c r="H26" s="66">
        <f t="shared" si="1"/>
        <v>2039.5099999999998</v>
      </c>
      <c r="I26" s="66">
        <v>208.464</v>
      </c>
      <c r="J26" s="66">
        <f>+'C&amp;A'!D27*0.02</f>
        <v>21.911999999999999</v>
      </c>
      <c r="K26" s="66">
        <f t="shared" si="2"/>
        <v>2269.8859999999995</v>
      </c>
      <c r="L26" s="66">
        <f t="shared" si="3"/>
        <v>363.18175999999994</v>
      </c>
      <c r="M26" s="66">
        <f t="shared" si="4"/>
        <v>2633.0677599999995</v>
      </c>
      <c r="N26" s="66">
        <f>+H26-'C&amp;A'!H27-SINDICATO!I27</f>
        <v>-45.129999999999995</v>
      </c>
      <c r="O26" s="66">
        <f>+'C&amp;A'!H27+SINDICATO!I27</f>
        <v>2084.64</v>
      </c>
      <c r="P26" s="50" t="str">
        <f t="shared" si="5"/>
        <v>NO</v>
      </c>
      <c r="Q26" s="67" t="s">
        <v>128</v>
      </c>
      <c r="R26" s="67" t="s">
        <v>129</v>
      </c>
      <c r="S26" s="67" t="s">
        <v>127</v>
      </c>
      <c r="T26" s="68">
        <v>1217</v>
      </c>
      <c r="U26" s="69"/>
      <c r="V26" s="69"/>
      <c r="W26" s="50" t="s">
        <v>413</v>
      </c>
      <c r="X26" s="50" t="s">
        <v>291</v>
      </c>
      <c r="Y26" s="50" t="s">
        <v>263</v>
      </c>
      <c r="Z26" s="46">
        <v>1095.5999999999999</v>
      </c>
      <c r="AA26" s="46">
        <v>141.63999999999999</v>
      </c>
      <c r="AB26" s="46">
        <v>0</v>
      </c>
      <c r="AC26" s="46">
        <v>0</v>
      </c>
      <c r="AD26" s="46">
        <v>1200</v>
      </c>
      <c r="AE26" s="46">
        <v>1800</v>
      </c>
      <c r="AF26" s="46">
        <v>0</v>
      </c>
      <c r="AG26" s="46">
        <v>3000</v>
      </c>
      <c r="AH26" s="46">
        <v>145.38</v>
      </c>
      <c r="AI26" s="46">
        <v>3145.38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3145.38</v>
      </c>
      <c r="AR26" s="46">
        <v>0</v>
      </c>
      <c r="AS26" s="46">
        <v>314.54000000000002</v>
      </c>
      <c r="AT26" s="46">
        <v>3145.38</v>
      </c>
      <c r="AU26" s="46">
        <v>24.74</v>
      </c>
      <c r="AV26" s="46">
        <v>0</v>
      </c>
      <c r="AW26" s="46">
        <v>3484.66</v>
      </c>
      <c r="BA26" s="70" t="s">
        <v>413</v>
      </c>
      <c r="BB26" s="53" t="s">
        <v>15</v>
      </c>
      <c r="BC26" s="71">
        <v>1095.5999999999999</v>
      </c>
      <c r="BD26" s="71">
        <v>1095.5999999999999</v>
      </c>
      <c r="BE26" s="72">
        <v>-141.59</v>
      </c>
      <c r="BF26" s="72">
        <v>-0.01</v>
      </c>
      <c r="BG26" s="71">
        <v>-141.6</v>
      </c>
      <c r="BH26" s="71">
        <v>1237.2</v>
      </c>
      <c r="BI26" s="73"/>
      <c r="BJ26" s="65" t="s">
        <v>413</v>
      </c>
      <c r="BK26" s="50" t="s">
        <v>15</v>
      </c>
      <c r="BL26" s="66">
        <v>17</v>
      </c>
      <c r="BN26" s="66">
        <f t="shared" si="6"/>
        <v>208.464</v>
      </c>
      <c r="BO26" s="66">
        <f t="shared" si="7"/>
        <v>0</v>
      </c>
      <c r="BP26" s="50" t="s">
        <v>454</v>
      </c>
    </row>
    <row r="27" spans="1:68" s="50" customFormat="1" x14ac:dyDescent="0.2">
      <c r="A27" s="65" t="s">
        <v>48</v>
      </c>
      <c r="B27" s="50" t="s">
        <v>49</v>
      </c>
      <c r="C27" s="66">
        <v>22200</v>
      </c>
      <c r="D27" s="66">
        <f t="shared" si="8"/>
        <v>145.38</v>
      </c>
      <c r="E27" s="66">
        <v>0</v>
      </c>
      <c r="F27" s="46">
        <v>-2979.28</v>
      </c>
      <c r="G27" s="66">
        <v>323.91000000000003</v>
      </c>
      <c r="H27" s="66">
        <f t="shared" si="1"/>
        <v>19366.100000000002</v>
      </c>
      <c r="I27" s="66">
        <v>0</v>
      </c>
      <c r="J27" s="66">
        <f>+'C&amp;A'!D28*0.02</f>
        <v>21.911999999999999</v>
      </c>
      <c r="K27" s="66">
        <f t="shared" si="2"/>
        <v>19388.012000000002</v>
      </c>
      <c r="L27" s="66">
        <f t="shared" si="3"/>
        <v>3102.0819200000005</v>
      </c>
      <c r="M27" s="66">
        <f t="shared" si="4"/>
        <v>22490.093920000003</v>
      </c>
      <c r="N27" s="66">
        <f>+H27-'C&amp;A'!H28-SINDICATO!I28</f>
        <v>-453.22299999999814</v>
      </c>
      <c r="O27" s="66">
        <f>+'C&amp;A'!H28+SINDICATO!I28</f>
        <v>19819.323</v>
      </c>
      <c r="P27" s="50" t="str">
        <f t="shared" si="5"/>
        <v>NO</v>
      </c>
      <c r="Q27" s="67" t="s">
        <v>128</v>
      </c>
      <c r="R27" s="67" t="s">
        <v>129</v>
      </c>
      <c r="S27" s="67" t="s">
        <v>127</v>
      </c>
      <c r="T27" s="68">
        <v>1218</v>
      </c>
      <c r="U27" s="69"/>
      <c r="V27" s="69"/>
      <c r="W27" s="50" t="s">
        <v>414</v>
      </c>
      <c r="X27" s="50" t="s">
        <v>291</v>
      </c>
      <c r="Y27" s="50" t="s">
        <v>263</v>
      </c>
      <c r="Z27" s="46">
        <v>1095.5999999999999</v>
      </c>
      <c r="AA27" s="46">
        <v>141.63999999999999</v>
      </c>
      <c r="AB27" s="46">
        <v>0</v>
      </c>
      <c r="AC27" s="46">
        <v>0</v>
      </c>
      <c r="AD27" s="46">
        <v>1200</v>
      </c>
      <c r="AE27" s="46">
        <v>1800</v>
      </c>
      <c r="AF27" s="46">
        <v>0</v>
      </c>
      <c r="AG27" s="46">
        <v>3000</v>
      </c>
      <c r="AH27" s="46">
        <v>145.38</v>
      </c>
      <c r="AI27" s="46">
        <v>3145.38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3145.38</v>
      </c>
      <c r="AR27" s="46">
        <v>0</v>
      </c>
      <c r="AS27" s="46">
        <v>314.54000000000002</v>
      </c>
      <c r="AT27" s="46">
        <v>3145.38</v>
      </c>
      <c r="AU27" s="46">
        <v>24.74</v>
      </c>
      <c r="AV27" s="46">
        <v>0</v>
      </c>
      <c r="AW27" s="46">
        <v>3484.66</v>
      </c>
      <c r="BA27" s="70" t="s">
        <v>414</v>
      </c>
      <c r="BB27" s="53" t="s">
        <v>15</v>
      </c>
      <c r="BC27" s="71">
        <v>1095.5999999999999</v>
      </c>
      <c r="BD27" s="71">
        <v>1095.5999999999999</v>
      </c>
      <c r="BE27" s="72">
        <v>-141.59</v>
      </c>
      <c r="BF27" s="72">
        <v>-0.01</v>
      </c>
      <c r="BG27" s="71">
        <v>-141.6</v>
      </c>
      <c r="BH27" s="71">
        <v>1237.2</v>
      </c>
      <c r="BI27" s="73"/>
      <c r="BJ27" s="65" t="s">
        <v>414</v>
      </c>
      <c r="BK27" s="50" t="s">
        <v>15</v>
      </c>
      <c r="BL27" s="66">
        <v>18</v>
      </c>
      <c r="BN27" s="66">
        <f t="shared" si="6"/>
        <v>0</v>
      </c>
      <c r="BO27" s="66">
        <f t="shared" si="7"/>
        <v>1981.9323000000002</v>
      </c>
      <c r="BP27" s="50" t="s">
        <v>453</v>
      </c>
    </row>
    <row r="28" spans="1:68" s="50" customFormat="1" x14ac:dyDescent="0.2">
      <c r="A28" s="65" t="s">
        <v>50</v>
      </c>
      <c r="B28" s="50" t="s">
        <v>51</v>
      </c>
      <c r="C28" s="66">
        <f t="shared" ref="C28:C45" si="10">+T28</f>
        <v>1219</v>
      </c>
      <c r="D28" s="66">
        <v>160.30000000000001</v>
      </c>
      <c r="E28" s="66">
        <v>1000</v>
      </c>
      <c r="F28" s="46">
        <v>0</v>
      </c>
      <c r="G28" s="66">
        <v>0</v>
      </c>
      <c r="H28" s="66">
        <f t="shared" si="1"/>
        <v>2379.3000000000002</v>
      </c>
      <c r="I28" s="66">
        <v>237.93000000000004</v>
      </c>
      <c r="J28" s="66">
        <f>+'C&amp;A'!D29*0.02</f>
        <v>21.911999999999999</v>
      </c>
      <c r="K28" s="66">
        <f t="shared" si="2"/>
        <v>2639.1419999999998</v>
      </c>
      <c r="L28" s="66">
        <f t="shared" si="3"/>
        <v>422.26272</v>
      </c>
      <c r="M28" s="66">
        <f t="shared" si="4"/>
        <v>3061.40472</v>
      </c>
      <c r="N28" s="66">
        <f>+H28-'C&amp;A'!H29-SINDICATO!I29</f>
        <v>0</v>
      </c>
      <c r="O28" s="66">
        <f>+'C&amp;A'!H29+SINDICATO!I29</f>
        <v>2379.3000000000002</v>
      </c>
      <c r="P28" s="50" t="str">
        <f t="shared" si="5"/>
        <v>NO</v>
      </c>
      <c r="Q28" s="67" t="s">
        <v>128</v>
      </c>
      <c r="R28" s="67" t="s">
        <v>129</v>
      </c>
      <c r="S28" s="67" t="s">
        <v>127</v>
      </c>
      <c r="T28" s="68">
        <v>1219</v>
      </c>
      <c r="U28" s="69"/>
      <c r="V28" s="69"/>
      <c r="W28" s="50" t="s">
        <v>415</v>
      </c>
      <c r="X28" s="50" t="s">
        <v>291</v>
      </c>
      <c r="Y28" s="50" t="s">
        <v>263</v>
      </c>
      <c r="Z28" s="46">
        <v>1095.5999999999999</v>
      </c>
      <c r="AA28" s="46">
        <v>141.63999999999999</v>
      </c>
      <c r="AB28" s="46">
        <v>0</v>
      </c>
      <c r="AC28" s="46">
        <v>0</v>
      </c>
      <c r="AD28" s="46">
        <v>1200</v>
      </c>
      <c r="AE28" s="46">
        <v>1800</v>
      </c>
      <c r="AF28" s="46">
        <v>0</v>
      </c>
      <c r="AG28" s="46">
        <v>3000</v>
      </c>
      <c r="AH28" s="46">
        <v>145.38</v>
      </c>
      <c r="AI28" s="46">
        <v>3145.38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3145.38</v>
      </c>
      <c r="AR28" s="46">
        <v>0</v>
      </c>
      <c r="AS28" s="46">
        <v>314.54000000000002</v>
      </c>
      <c r="AT28" s="46">
        <v>3145.38</v>
      </c>
      <c r="AU28" s="46">
        <v>24.74</v>
      </c>
      <c r="AV28" s="46">
        <v>0</v>
      </c>
      <c r="AW28" s="46">
        <v>3484.66</v>
      </c>
      <c r="BA28" s="70" t="s">
        <v>415</v>
      </c>
      <c r="BB28" s="53" t="s">
        <v>15</v>
      </c>
      <c r="BC28" s="71">
        <v>1095.5999999999999</v>
      </c>
      <c r="BD28" s="71">
        <v>1095.5999999999999</v>
      </c>
      <c r="BE28" s="72">
        <v>-141.59</v>
      </c>
      <c r="BF28" s="72">
        <v>-0.01</v>
      </c>
      <c r="BG28" s="71">
        <v>-141.6</v>
      </c>
      <c r="BH28" s="71">
        <v>1237.2</v>
      </c>
      <c r="BI28" s="73"/>
      <c r="BJ28" s="65" t="s">
        <v>415</v>
      </c>
      <c r="BK28" s="50" t="s">
        <v>15</v>
      </c>
      <c r="BL28" s="66">
        <v>19</v>
      </c>
      <c r="BN28" s="66">
        <f t="shared" si="6"/>
        <v>237.93000000000004</v>
      </c>
      <c r="BO28" s="66">
        <f t="shared" si="7"/>
        <v>0</v>
      </c>
      <c r="BP28" s="50" t="s">
        <v>454</v>
      </c>
    </row>
    <row r="29" spans="1:68" s="50" customFormat="1" x14ac:dyDescent="0.2">
      <c r="A29" s="65" t="s">
        <v>52</v>
      </c>
      <c r="B29" s="50" t="s">
        <v>53</v>
      </c>
      <c r="C29" s="66">
        <f t="shared" si="10"/>
        <v>1220</v>
      </c>
      <c r="D29" s="66">
        <v>188.71</v>
      </c>
      <c r="E29" s="66">
        <v>2000</v>
      </c>
      <c r="F29" s="46">
        <v>0</v>
      </c>
      <c r="G29" s="66">
        <v>0</v>
      </c>
      <c r="H29" s="66">
        <f t="shared" si="1"/>
        <v>3408.71</v>
      </c>
      <c r="I29" s="66">
        <v>340.87100000000004</v>
      </c>
      <c r="J29" s="66">
        <f>+'C&amp;A'!D30*0.02</f>
        <v>21.911999999999999</v>
      </c>
      <c r="K29" s="66">
        <f t="shared" si="2"/>
        <v>3771.4929999999999</v>
      </c>
      <c r="L29" s="66">
        <f t="shared" si="3"/>
        <v>603.43888000000004</v>
      </c>
      <c r="M29" s="66">
        <f t="shared" si="4"/>
        <v>4374.9318800000001</v>
      </c>
      <c r="N29" s="66">
        <f>+H29-'C&amp;A'!H30-SINDICATO!I30</f>
        <v>0</v>
      </c>
      <c r="O29" s="66">
        <f>+'C&amp;A'!H30+SINDICATO!I30</f>
        <v>3408.71</v>
      </c>
      <c r="P29" s="50" t="str">
        <f t="shared" si="5"/>
        <v>NO</v>
      </c>
      <c r="Q29" s="67" t="s">
        <v>128</v>
      </c>
      <c r="R29" s="67" t="s">
        <v>129</v>
      </c>
      <c r="S29" s="67" t="s">
        <v>127</v>
      </c>
      <c r="T29" s="68">
        <v>1220</v>
      </c>
      <c r="U29" s="69"/>
      <c r="V29" s="69"/>
      <c r="W29" s="50" t="s">
        <v>416</v>
      </c>
      <c r="X29" s="50" t="s">
        <v>291</v>
      </c>
      <c r="Y29" s="50" t="s">
        <v>263</v>
      </c>
      <c r="Z29" s="46">
        <v>1095.5999999999999</v>
      </c>
      <c r="AA29" s="46">
        <v>141.63999999999999</v>
      </c>
      <c r="AB29" s="46">
        <v>0</v>
      </c>
      <c r="AC29" s="46">
        <v>0</v>
      </c>
      <c r="AD29" s="46">
        <v>1200</v>
      </c>
      <c r="AE29" s="46">
        <v>1800</v>
      </c>
      <c r="AF29" s="46">
        <v>0</v>
      </c>
      <c r="AG29" s="46">
        <v>3000</v>
      </c>
      <c r="AH29" s="46">
        <v>145.38</v>
      </c>
      <c r="AI29" s="46">
        <v>3145.38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3145.38</v>
      </c>
      <c r="AR29" s="46">
        <v>0</v>
      </c>
      <c r="AS29" s="46">
        <v>314.54000000000002</v>
      </c>
      <c r="AT29" s="46">
        <v>3145.38</v>
      </c>
      <c r="AU29" s="46">
        <v>24.74</v>
      </c>
      <c r="AV29" s="46">
        <v>0</v>
      </c>
      <c r="AW29" s="46">
        <v>3484.66</v>
      </c>
      <c r="BA29" s="70" t="s">
        <v>416</v>
      </c>
      <c r="BB29" s="53" t="s">
        <v>15</v>
      </c>
      <c r="BC29" s="71">
        <v>1095.5999999999999</v>
      </c>
      <c r="BD29" s="71">
        <v>1095.5999999999999</v>
      </c>
      <c r="BE29" s="72">
        <v>-141.59</v>
      </c>
      <c r="BF29" s="72">
        <v>-0.01</v>
      </c>
      <c r="BG29" s="71">
        <v>-141.6</v>
      </c>
      <c r="BH29" s="71">
        <v>1237.2</v>
      </c>
      <c r="BI29" s="73"/>
      <c r="BJ29" s="65" t="s">
        <v>416</v>
      </c>
      <c r="BK29" s="50" t="s">
        <v>15</v>
      </c>
      <c r="BL29" s="66">
        <v>20</v>
      </c>
      <c r="BN29" s="66">
        <f t="shared" si="6"/>
        <v>340.87100000000004</v>
      </c>
      <c r="BO29" s="66">
        <f t="shared" si="7"/>
        <v>0</v>
      </c>
      <c r="BP29" s="50" t="s">
        <v>454</v>
      </c>
    </row>
    <row r="30" spans="1:68" s="50" customFormat="1" x14ac:dyDescent="0.2">
      <c r="A30" s="65" t="s">
        <v>54</v>
      </c>
      <c r="B30" s="50" t="s">
        <v>55</v>
      </c>
      <c r="C30" s="66">
        <f t="shared" si="10"/>
        <v>1221</v>
      </c>
      <c r="D30" s="66">
        <v>200.74</v>
      </c>
      <c r="E30" s="66">
        <v>4616</v>
      </c>
      <c r="F30" s="46">
        <v>-45.13</v>
      </c>
      <c r="G30" s="66">
        <v>0</v>
      </c>
      <c r="H30" s="66">
        <f t="shared" si="1"/>
        <v>5992.61</v>
      </c>
      <c r="I30" s="66">
        <v>0</v>
      </c>
      <c r="J30" s="66">
        <f>+'C&amp;A'!D31*0.02</f>
        <v>21.911999999999999</v>
      </c>
      <c r="K30" s="66">
        <f t="shared" si="2"/>
        <v>6014.5219999999999</v>
      </c>
      <c r="L30" s="66">
        <f t="shared" si="3"/>
        <v>962.32352000000003</v>
      </c>
      <c r="M30" s="66">
        <f t="shared" si="4"/>
        <v>6976.8455199999999</v>
      </c>
      <c r="N30" s="66">
        <f>+H30-'C&amp;A'!H31-SINDICATO!I31</f>
        <v>558.64400000000023</v>
      </c>
      <c r="O30" s="66">
        <f>+'C&amp;A'!H31+SINDICATO!I31</f>
        <v>5433.9659999999994</v>
      </c>
      <c r="P30" s="50" t="str">
        <f t="shared" si="5"/>
        <v>NO</v>
      </c>
      <c r="Q30" s="67" t="s">
        <v>128</v>
      </c>
      <c r="R30" s="67" t="s">
        <v>129</v>
      </c>
      <c r="S30" s="67" t="s">
        <v>127</v>
      </c>
      <c r="T30" s="68">
        <v>1221</v>
      </c>
      <c r="U30" s="69"/>
      <c r="V30" s="69"/>
      <c r="W30" s="50" t="s">
        <v>417</v>
      </c>
      <c r="X30" s="50" t="s">
        <v>291</v>
      </c>
      <c r="Y30" s="50" t="s">
        <v>263</v>
      </c>
      <c r="Z30" s="46">
        <v>1095.5999999999999</v>
      </c>
      <c r="AA30" s="46">
        <v>141.63999999999999</v>
      </c>
      <c r="AB30" s="46">
        <v>0</v>
      </c>
      <c r="AC30" s="46">
        <v>0</v>
      </c>
      <c r="AD30" s="46">
        <v>1200</v>
      </c>
      <c r="AE30" s="46">
        <v>1800</v>
      </c>
      <c r="AF30" s="46">
        <v>0</v>
      </c>
      <c r="AG30" s="46">
        <v>3000</v>
      </c>
      <c r="AH30" s="46">
        <v>145.38</v>
      </c>
      <c r="AI30" s="46">
        <v>3145.38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3145.38</v>
      </c>
      <c r="AR30" s="46">
        <v>0</v>
      </c>
      <c r="AS30" s="46">
        <v>314.54000000000002</v>
      </c>
      <c r="AT30" s="46">
        <v>3145.38</v>
      </c>
      <c r="AU30" s="46">
        <v>24.74</v>
      </c>
      <c r="AV30" s="46">
        <v>0</v>
      </c>
      <c r="AW30" s="46">
        <v>3484.66</v>
      </c>
      <c r="BA30" s="70" t="s">
        <v>417</v>
      </c>
      <c r="BB30" s="53" t="s">
        <v>15</v>
      </c>
      <c r="BC30" s="71">
        <v>1095.5999999999999</v>
      </c>
      <c r="BD30" s="71">
        <v>1095.5999999999999</v>
      </c>
      <c r="BE30" s="72">
        <v>-141.59</v>
      </c>
      <c r="BF30" s="72">
        <v>-0.01</v>
      </c>
      <c r="BG30" s="71">
        <v>-141.6</v>
      </c>
      <c r="BH30" s="71">
        <v>1237.2</v>
      </c>
      <c r="BI30" s="73"/>
      <c r="BJ30" s="65" t="s">
        <v>417</v>
      </c>
      <c r="BK30" s="50" t="s">
        <v>15</v>
      </c>
      <c r="BL30" s="66">
        <v>21</v>
      </c>
      <c r="BN30" s="66">
        <f t="shared" si="6"/>
        <v>0</v>
      </c>
      <c r="BO30" s="66">
        <f t="shared" si="7"/>
        <v>543.39659999999992</v>
      </c>
      <c r="BP30" s="50" t="s">
        <v>457</v>
      </c>
    </row>
    <row r="31" spans="1:68" s="50" customFormat="1" x14ac:dyDescent="0.2">
      <c r="A31" s="70" t="s">
        <v>393</v>
      </c>
      <c r="B31" s="50" t="s">
        <v>390</v>
      </c>
      <c r="C31" s="66">
        <v>2000</v>
      </c>
      <c r="D31" s="66">
        <v>107.37</v>
      </c>
      <c r="E31" s="66">
        <v>2000</v>
      </c>
      <c r="F31" s="46">
        <v>0</v>
      </c>
      <c r="G31" s="66">
        <v>0</v>
      </c>
      <c r="H31" s="66">
        <f t="shared" si="1"/>
        <v>4107.37</v>
      </c>
      <c r="I31" s="66">
        <v>410.73700000000002</v>
      </c>
      <c r="J31" s="66">
        <f>+'C&amp;A'!D32*0.02</f>
        <v>21.911999999999999</v>
      </c>
      <c r="K31" s="66">
        <f t="shared" si="2"/>
        <v>4540.0190000000002</v>
      </c>
      <c r="L31" s="66">
        <f t="shared" si="3"/>
        <v>726.40304000000003</v>
      </c>
      <c r="M31" s="66">
        <f t="shared" si="4"/>
        <v>5266.4220400000004</v>
      </c>
      <c r="N31" s="66">
        <f>+H31-'C&amp;A'!H32-SINDICATO!I32</f>
        <v>0</v>
      </c>
      <c r="O31" s="66">
        <f>+'C&amp;A'!H32+SINDICATO!I32</f>
        <v>4107.37</v>
      </c>
      <c r="P31" s="50" t="str">
        <f t="shared" si="5"/>
        <v>NO</v>
      </c>
      <c r="Q31" s="67" t="s">
        <v>128</v>
      </c>
      <c r="R31" s="67" t="s">
        <v>129</v>
      </c>
      <c r="S31" s="67" t="s">
        <v>127</v>
      </c>
      <c r="T31" s="68">
        <v>1222</v>
      </c>
      <c r="U31" s="69"/>
      <c r="V31" s="69"/>
      <c r="W31" s="50" t="s">
        <v>418</v>
      </c>
      <c r="X31" s="50" t="s">
        <v>291</v>
      </c>
      <c r="Y31" s="50" t="s">
        <v>263</v>
      </c>
      <c r="Z31" s="46">
        <v>1095.5999999999999</v>
      </c>
      <c r="AA31" s="46">
        <v>141.63999999999999</v>
      </c>
      <c r="AB31" s="46">
        <v>0</v>
      </c>
      <c r="AC31" s="46">
        <v>0</v>
      </c>
      <c r="AD31" s="46">
        <v>1200</v>
      </c>
      <c r="AE31" s="46">
        <v>1800</v>
      </c>
      <c r="AF31" s="46">
        <v>0</v>
      </c>
      <c r="AG31" s="46">
        <v>3000</v>
      </c>
      <c r="AH31" s="46">
        <v>145.38</v>
      </c>
      <c r="AI31" s="46">
        <v>3145.38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3145.38</v>
      </c>
      <c r="AR31" s="46">
        <v>0</v>
      </c>
      <c r="AS31" s="46">
        <v>314.54000000000002</v>
      </c>
      <c r="AT31" s="46">
        <v>3145.38</v>
      </c>
      <c r="AU31" s="46">
        <v>24.74</v>
      </c>
      <c r="AV31" s="46">
        <v>0</v>
      </c>
      <c r="AW31" s="46">
        <v>3484.66</v>
      </c>
      <c r="BA31" s="70" t="s">
        <v>418</v>
      </c>
      <c r="BB31" s="53" t="s">
        <v>15</v>
      </c>
      <c r="BC31" s="71">
        <v>1095.5999999999999</v>
      </c>
      <c r="BD31" s="71">
        <v>1095.5999999999999</v>
      </c>
      <c r="BE31" s="72">
        <v>-141.59</v>
      </c>
      <c r="BF31" s="72">
        <v>-0.01</v>
      </c>
      <c r="BG31" s="71">
        <v>-141.6</v>
      </c>
      <c r="BH31" s="71">
        <v>1237.2</v>
      </c>
      <c r="BI31" s="73"/>
      <c r="BJ31" s="65" t="s">
        <v>418</v>
      </c>
      <c r="BK31" s="50" t="s">
        <v>15</v>
      </c>
      <c r="BL31" s="66">
        <v>22</v>
      </c>
      <c r="BN31" s="66">
        <f t="shared" si="6"/>
        <v>410.73700000000002</v>
      </c>
      <c r="BO31" s="66">
        <f t="shared" si="7"/>
        <v>0</v>
      </c>
      <c r="BP31" s="50" t="s">
        <v>457</v>
      </c>
    </row>
    <row r="32" spans="1:68" s="50" customFormat="1" x14ac:dyDescent="0.2">
      <c r="A32" s="65" t="s">
        <v>56</v>
      </c>
      <c r="B32" s="50" t="s">
        <v>57</v>
      </c>
      <c r="C32" s="66">
        <f t="shared" si="10"/>
        <v>1223</v>
      </c>
      <c r="D32" s="66">
        <v>174.78</v>
      </c>
      <c r="E32" s="66">
        <v>2000</v>
      </c>
      <c r="F32" s="46">
        <v>0</v>
      </c>
      <c r="G32" s="66">
        <v>0</v>
      </c>
      <c r="H32" s="66">
        <f t="shared" si="1"/>
        <v>3397.7799999999997</v>
      </c>
      <c r="I32" s="66">
        <v>339.77800000000002</v>
      </c>
      <c r="J32" s="66">
        <f>+'C&amp;A'!D33*0.02</f>
        <v>21.911999999999999</v>
      </c>
      <c r="K32" s="66">
        <f t="shared" si="2"/>
        <v>3759.47</v>
      </c>
      <c r="L32" s="66">
        <f t="shared" si="3"/>
        <v>601.51519999999994</v>
      </c>
      <c r="M32" s="66">
        <f t="shared" si="4"/>
        <v>4360.9852000000001</v>
      </c>
      <c r="N32" s="66">
        <f>+H32-'C&amp;A'!H33-SINDICATO!I33</f>
        <v>0</v>
      </c>
      <c r="O32" s="66">
        <f>+'C&amp;A'!H33+SINDICATO!I33</f>
        <v>3397.7799999999997</v>
      </c>
      <c r="P32" s="50" t="str">
        <f t="shared" si="5"/>
        <v>NO</v>
      </c>
      <c r="Q32" s="67" t="s">
        <v>128</v>
      </c>
      <c r="R32" s="67" t="s">
        <v>129</v>
      </c>
      <c r="S32" s="67" t="s">
        <v>127</v>
      </c>
      <c r="T32" s="68">
        <v>1223</v>
      </c>
      <c r="U32" s="69"/>
      <c r="V32" s="69"/>
      <c r="W32" s="50" t="s">
        <v>419</v>
      </c>
      <c r="X32" s="50" t="s">
        <v>291</v>
      </c>
      <c r="Y32" s="50" t="s">
        <v>263</v>
      </c>
      <c r="Z32" s="46">
        <v>1095.5999999999999</v>
      </c>
      <c r="AA32" s="46">
        <v>141.63999999999999</v>
      </c>
      <c r="AB32" s="46">
        <v>0</v>
      </c>
      <c r="AC32" s="46">
        <v>0</v>
      </c>
      <c r="AD32" s="46">
        <v>1200</v>
      </c>
      <c r="AE32" s="46">
        <v>1800</v>
      </c>
      <c r="AF32" s="46">
        <v>0</v>
      </c>
      <c r="AG32" s="46">
        <v>3000</v>
      </c>
      <c r="AH32" s="46">
        <v>145.38</v>
      </c>
      <c r="AI32" s="46">
        <v>3145.38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3145.38</v>
      </c>
      <c r="AR32" s="46">
        <v>0</v>
      </c>
      <c r="AS32" s="46">
        <v>314.54000000000002</v>
      </c>
      <c r="AT32" s="46">
        <v>3145.38</v>
      </c>
      <c r="AU32" s="46">
        <v>24.74</v>
      </c>
      <c r="AV32" s="46">
        <v>0</v>
      </c>
      <c r="AW32" s="46">
        <v>3484.66</v>
      </c>
      <c r="BA32" s="70" t="s">
        <v>419</v>
      </c>
      <c r="BB32" s="53" t="s">
        <v>15</v>
      </c>
      <c r="BC32" s="71">
        <v>1095.5999999999999</v>
      </c>
      <c r="BD32" s="71">
        <v>1095.5999999999999</v>
      </c>
      <c r="BE32" s="72">
        <v>-141.59</v>
      </c>
      <c r="BF32" s="72">
        <v>-0.01</v>
      </c>
      <c r="BG32" s="71">
        <v>-141.6</v>
      </c>
      <c r="BH32" s="71">
        <v>1237.2</v>
      </c>
      <c r="BI32" s="73"/>
      <c r="BJ32" s="65" t="s">
        <v>419</v>
      </c>
      <c r="BK32" s="50" t="s">
        <v>15</v>
      </c>
      <c r="BL32" s="66">
        <v>23</v>
      </c>
      <c r="BN32" s="66">
        <f t="shared" si="6"/>
        <v>339.77800000000002</v>
      </c>
      <c r="BO32" s="66">
        <f t="shared" si="7"/>
        <v>0</v>
      </c>
      <c r="BP32" s="50" t="s">
        <v>453</v>
      </c>
    </row>
    <row r="33" spans="1:68" s="50" customFormat="1" x14ac:dyDescent="0.2">
      <c r="A33" s="65" t="s">
        <v>58</v>
      </c>
      <c r="B33" s="50" t="s">
        <v>59</v>
      </c>
      <c r="C33" s="66">
        <f t="shared" si="10"/>
        <v>1224</v>
      </c>
      <c r="D33" s="66">
        <v>107.37</v>
      </c>
      <c r="E33" s="66">
        <v>1525</v>
      </c>
      <c r="F33" s="46">
        <v>0</v>
      </c>
      <c r="G33" s="66">
        <v>0</v>
      </c>
      <c r="H33" s="66">
        <f t="shared" si="1"/>
        <v>2856.37</v>
      </c>
      <c r="I33" s="66">
        <v>285.637</v>
      </c>
      <c r="J33" s="66">
        <f>+'C&amp;A'!D34*0.02</f>
        <v>21.911999999999999</v>
      </c>
      <c r="K33" s="66">
        <f t="shared" si="2"/>
        <v>3163.9189999999999</v>
      </c>
      <c r="L33" s="66">
        <f t="shared" si="3"/>
        <v>506.22703999999999</v>
      </c>
      <c r="M33" s="66">
        <f t="shared" si="4"/>
        <v>3670.1460399999996</v>
      </c>
      <c r="N33" s="66">
        <f>+H33-'C&amp;A'!H34-SINDICATO!I34</f>
        <v>0</v>
      </c>
      <c r="O33" s="66">
        <f>+'C&amp;A'!H34+SINDICATO!I34</f>
        <v>2856.37</v>
      </c>
      <c r="P33" s="50" t="str">
        <f t="shared" si="5"/>
        <v>NO</v>
      </c>
      <c r="Q33" s="67" t="s">
        <v>128</v>
      </c>
      <c r="R33" s="67" t="s">
        <v>129</v>
      </c>
      <c r="S33" s="67" t="s">
        <v>127</v>
      </c>
      <c r="T33" s="68">
        <v>1224</v>
      </c>
      <c r="U33" s="69"/>
      <c r="V33" s="69"/>
      <c r="W33" s="50" t="s">
        <v>420</v>
      </c>
      <c r="X33" s="50" t="s">
        <v>291</v>
      </c>
      <c r="Y33" s="50" t="s">
        <v>263</v>
      </c>
      <c r="Z33" s="46">
        <v>1095.5999999999999</v>
      </c>
      <c r="AA33" s="46">
        <v>141.63999999999999</v>
      </c>
      <c r="AB33" s="46">
        <v>0</v>
      </c>
      <c r="AC33" s="46">
        <v>0</v>
      </c>
      <c r="AD33" s="46">
        <v>1200</v>
      </c>
      <c r="AE33" s="46">
        <v>1800</v>
      </c>
      <c r="AF33" s="46">
        <v>0</v>
      </c>
      <c r="AG33" s="46">
        <v>3000</v>
      </c>
      <c r="AH33" s="46">
        <v>145.38</v>
      </c>
      <c r="AI33" s="46">
        <v>3145.38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3145.38</v>
      </c>
      <c r="AR33" s="46">
        <v>0</v>
      </c>
      <c r="AS33" s="46">
        <v>314.54000000000002</v>
      </c>
      <c r="AT33" s="46">
        <v>3145.38</v>
      </c>
      <c r="AU33" s="46">
        <v>24.74</v>
      </c>
      <c r="AV33" s="46">
        <v>0</v>
      </c>
      <c r="AW33" s="46">
        <v>3484.66</v>
      </c>
      <c r="BA33" s="70" t="s">
        <v>420</v>
      </c>
      <c r="BB33" s="53" t="s">
        <v>15</v>
      </c>
      <c r="BC33" s="71">
        <v>1095.5999999999999</v>
      </c>
      <c r="BD33" s="71">
        <v>1095.5999999999999</v>
      </c>
      <c r="BE33" s="72">
        <v>-141.59</v>
      </c>
      <c r="BF33" s="72">
        <v>-0.01</v>
      </c>
      <c r="BG33" s="71">
        <v>-141.6</v>
      </c>
      <c r="BH33" s="71">
        <v>1237.2</v>
      </c>
      <c r="BI33" s="73"/>
      <c r="BJ33" s="65" t="s">
        <v>420</v>
      </c>
      <c r="BK33" s="50" t="s">
        <v>15</v>
      </c>
      <c r="BL33" s="66">
        <v>24</v>
      </c>
      <c r="BN33" s="66">
        <f t="shared" si="6"/>
        <v>285.637</v>
      </c>
      <c r="BO33" s="66">
        <f t="shared" si="7"/>
        <v>0</v>
      </c>
      <c r="BP33" s="50" t="s">
        <v>454</v>
      </c>
    </row>
    <row r="34" spans="1:68" s="50" customFormat="1" x14ac:dyDescent="0.2">
      <c r="A34" s="65" t="s">
        <v>60</v>
      </c>
      <c r="B34" s="50" t="s">
        <v>61</v>
      </c>
      <c r="C34" s="66">
        <f t="shared" si="10"/>
        <v>1225</v>
      </c>
      <c r="D34" s="66">
        <v>200.74</v>
      </c>
      <c r="E34" s="66">
        <v>1553.5</v>
      </c>
      <c r="F34" s="46">
        <v>0</v>
      </c>
      <c r="G34" s="66">
        <v>313.89999999999998</v>
      </c>
      <c r="H34" s="66">
        <f t="shared" si="1"/>
        <v>2979.24</v>
      </c>
      <c r="I34" s="66">
        <v>266.53400000000005</v>
      </c>
      <c r="J34" s="66">
        <f>+'C&amp;A'!D35*0.02</f>
        <v>21.911999999999999</v>
      </c>
      <c r="K34" s="66">
        <f t="shared" si="2"/>
        <v>3267.6859999999997</v>
      </c>
      <c r="L34" s="66">
        <f t="shared" si="3"/>
        <v>522.82975999999996</v>
      </c>
      <c r="M34" s="66">
        <f t="shared" si="4"/>
        <v>3790.5157599999998</v>
      </c>
      <c r="N34" s="66">
        <f>+H34-'C&amp;A'!H35-SINDICATO!I35</f>
        <v>313.89999999999986</v>
      </c>
      <c r="O34" s="66">
        <f>+'C&amp;A'!H35+SINDICATO!I35</f>
        <v>2665.34</v>
      </c>
      <c r="P34" s="50" t="str">
        <f t="shared" si="5"/>
        <v>NO</v>
      </c>
      <c r="Q34" s="67" t="s">
        <v>128</v>
      </c>
      <c r="R34" s="67" t="s">
        <v>129</v>
      </c>
      <c r="S34" s="67" t="s">
        <v>127</v>
      </c>
      <c r="T34" s="68">
        <v>1225</v>
      </c>
      <c r="U34" s="69"/>
      <c r="V34" s="69"/>
      <c r="W34" s="50" t="s">
        <v>421</v>
      </c>
      <c r="X34" s="50" t="s">
        <v>291</v>
      </c>
      <c r="Y34" s="50" t="s">
        <v>263</v>
      </c>
      <c r="Z34" s="46">
        <v>1095.5999999999999</v>
      </c>
      <c r="AA34" s="46">
        <v>141.63999999999999</v>
      </c>
      <c r="AB34" s="46">
        <v>0</v>
      </c>
      <c r="AC34" s="46">
        <v>0</v>
      </c>
      <c r="AD34" s="46">
        <v>1200</v>
      </c>
      <c r="AE34" s="46">
        <v>1800</v>
      </c>
      <c r="AF34" s="46">
        <v>0</v>
      </c>
      <c r="AG34" s="46">
        <v>3000</v>
      </c>
      <c r="AH34" s="46">
        <v>145.38</v>
      </c>
      <c r="AI34" s="46">
        <v>3145.38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3145.38</v>
      </c>
      <c r="AR34" s="46">
        <v>0</v>
      </c>
      <c r="AS34" s="46">
        <v>314.54000000000002</v>
      </c>
      <c r="AT34" s="46">
        <v>3145.38</v>
      </c>
      <c r="AU34" s="46">
        <v>24.74</v>
      </c>
      <c r="AV34" s="46">
        <v>0</v>
      </c>
      <c r="AW34" s="46">
        <v>3484.66</v>
      </c>
      <c r="BA34" s="70" t="s">
        <v>421</v>
      </c>
      <c r="BB34" s="53" t="s">
        <v>15</v>
      </c>
      <c r="BC34" s="71">
        <v>1095.5999999999999</v>
      </c>
      <c r="BD34" s="71">
        <v>1095.5999999999999</v>
      </c>
      <c r="BE34" s="72">
        <v>-141.59</v>
      </c>
      <c r="BF34" s="72">
        <v>-0.01</v>
      </c>
      <c r="BG34" s="71">
        <v>-141.6</v>
      </c>
      <c r="BH34" s="71">
        <v>1237.2</v>
      </c>
      <c r="BI34" s="73"/>
      <c r="BJ34" s="65" t="s">
        <v>421</v>
      </c>
      <c r="BK34" s="50" t="s">
        <v>15</v>
      </c>
      <c r="BL34" s="66">
        <v>25</v>
      </c>
      <c r="BN34" s="66">
        <f t="shared" si="6"/>
        <v>266.53400000000005</v>
      </c>
      <c r="BO34" s="66">
        <f t="shared" si="7"/>
        <v>0</v>
      </c>
      <c r="BP34" s="50" t="s">
        <v>454</v>
      </c>
    </row>
    <row r="35" spans="1:68" s="50" customFormat="1" x14ac:dyDescent="0.2">
      <c r="A35" s="65" t="s">
        <v>62</v>
      </c>
      <c r="B35" s="50" t="s">
        <v>63</v>
      </c>
      <c r="C35" s="66">
        <f t="shared" si="10"/>
        <v>1226</v>
      </c>
      <c r="D35" s="66">
        <v>188.71</v>
      </c>
      <c r="E35" s="66">
        <v>2000</v>
      </c>
      <c r="F35" s="46">
        <v>-45.13</v>
      </c>
      <c r="G35" s="66">
        <v>0</v>
      </c>
      <c r="H35" s="66">
        <f t="shared" si="1"/>
        <v>3369.58</v>
      </c>
      <c r="I35" s="66">
        <v>341.471</v>
      </c>
      <c r="J35" s="66">
        <f>+'C&amp;A'!D36*0.02</f>
        <v>21.911999999999999</v>
      </c>
      <c r="K35" s="66">
        <f t="shared" si="2"/>
        <v>3732.9629999999997</v>
      </c>
      <c r="L35" s="66">
        <f t="shared" si="3"/>
        <v>597.27408000000003</v>
      </c>
      <c r="M35" s="66">
        <f t="shared" si="4"/>
        <v>4330.2370799999999</v>
      </c>
      <c r="N35" s="66">
        <f>+H35-'C&amp;A'!H36-SINDICATO!I36</f>
        <v>-45.130000000000109</v>
      </c>
      <c r="O35" s="66">
        <f>+'C&amp;A'!H36+SINDICATO!I36</f>
        <v>3414.71</v>
      </c>
      <c r="P35" s="50" t="str">
        <f t="shared" si="5"/>
        <v>NO</v>
      </c>
      <c r="Q35" s="67" t="s">
        <v>128</v>
      </c>
      <c r="R35" s="67" t="s">
        <v>129</v>
      </c>
      <c r="S35" s="67" t="s">
        <v>127</v>
      </c>
      <c r="T35" s="68">
        <v>1226</v>
      </c>
      <c r="U35" s="69"/>
      <c r="V35" s="69"/>
      <c r="W35" s="50" t="s">
        <v>422</v>
      </c>
      <c r="X35" s="50" t="s">
        <v>291</v>
      </c>
      <c r="Y35" s="50" t="s">
        <v>263</v>
      </c>
      <c r="Z35" s="46">
        <v>1095.5999999999999</v>
      </c>
      <c r="AA35" s="46">
        <v>141.63999999999999</v>
      </c>
      <c r="AB35" s="46">
        <v>0</v>
      </c>
      <c r="AC35" s="46">
        <v>0</v>
      </c>
      <c r="AD35" s="46">
        <v>1200</v>
      </c>
      <c r="AE35" s="46">
        <v>1800</v>
      </c>
      <c r="AF35" s="46">
        <v>0</v>
      </c>
      <c r="AG35" s="46">
        <v>3000</v>
      </c>
      <c r="AH35" s="46">
        <v>145.38</v>
      </c>
      <c r="AI35" s="46">
        <v>3145.38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3145.38</v>
      </c>
      <c r="AR35" s="46">
        <v>0</v>
      </c>
      <c r="AS35" s="46">
        <v>314.54000000000002</v>
      </c>
      <c r="AT35" s="46">
        <v>3145.38</v>
      </c>
      <c r="AU35" s="46">
        <v>24.74</v>
      </c>
      <c r="AV35" s="46">
        <v>0</v>
      </c>
      <c r="AW35" s="46">
        <v>3484.66</v>
      </c>
      <c r="BA35" s="70" t="s">
        <v>422</v>
      </c>
      <c r="BB35" s="53" t="s">
        <v>15</v>
      </c>
      <c r="BC35" s="71">
        <v>1095.5999999999999</v>
      </c>
      <c r="BD35" s="71">
        <v>1095.5999999999999</v>
      </c>
      <c r="BE35" s="72">
        <v>-141.59</v>
      </c>
      <c r="BF35" s="72">
        <v>-0.01</v>
      </c>
      <c r="BG35" s="71">
        <v>-141.6</v>
      </c>
      <c r="BH35" s="71">
        <v>1237.2</v>
      </c>
      <c r="BI35" s="73"/>
      <c r="BJ35" s="65" t="s">
        <v>422</v>
      </c>
      <c r="BK35" s="50" t="s">
        <v>15</v>
      </c>
      <c r="BL35" s="66">
        <v>26</v>
      </c>
      <c r="BN35" s="66">
        <f t="shared" si="6"/>
        <v>341.471</v>
      </c>
      <c r="BO35" s="66">
        <f t="shared" si="7"/>
        <v>0</v>
      </c>
      <c r="BP35" s="50" t="s">
        <v>452</v>
      </c>
    </row>
    <row r="36" spans="1:68" s="50" customFormat="1" x14ac:dyDescent="0.2">
      <c r="A36" s="65" t="s">
        <v>64</v>
      </c>
      <c r="B36" s="50" t="s">
        <v>65</v>
      </c>
      <c r="C36" s="66">
        <f t="shared" si="10"/>
        <v>1227</v>
      </c>
      <c r="D36" s="66">
        <v>200.74</v>
      </c>
      <c r="E36" s="66">
        <v>2522.04</v>
      </c>
      <c r="F36" s="46">
        <v>-45.13</v>
      </c>
      <c r="G36" s="66">
        <v>215.92</v>
      </c>
      <c r="H36" s="66">
        <f t="shared" si="1"/>
        <v>3904.6499999999996</v>
      </c>
      <c r="I36" s="66">
        <v>373.38599999999997</v>
      </c>
      <c r="J36" s="66">
        <f>+'C&amp;A'!D37*0.02</f>
        <v>21.911999999999999</v>
      </c>
      <c r="K36" s="66">
        <f t="shared" si="2"/>
        <v>4299.9480000000003</v>
      </c>
      <c r="L36" s="66">
        <f t="shared" si="3"/>
        <v>687.99168000000009</v>
      </c>
      <c r="M36" s="66">
        <f t="shared" si="4"/>
        <v>4987.9396800000004</v>
      </c>
      <c r="N36" s="66">
        <f>+H36-'C&amp;A'!H37-SINDICATO!I37</f>
        <v>170.78999999999996</v>
      </c>
      <c r="O36" s="66">
        <f>+'C&amp;A'!H37+SINDICATO!I37</f>
        <v>3733.8599999999997</v>
      </c>
      <c r="P36" s="50" t="str">
        <f t="shared" si="5"/>
        <v>NO</v>
      </c>
      <c r="Q36" s="67" t="s">
        <v>128</v>
      </c>
      <c r="R36" s="67" t="s">
        <v>129</v>
      </c>
      <c r="S36" s="67" t="s">
        <v>127</v>
      </c>
      <c r="T36" s="68">
        <v>1227</v>
      </c>
      <c r="U36" s="69"/>
      <c r="V36" s="69"/>
      <c r="W36" s="50" t="s">
        <v>423</v>
      </c>
      <c r="X36" s="50" t="s">
        <v>291</v>
      </c>
      <c r="Y36" s="50" t="s">
        <v>263</v>
      </c>
      <c r="Z36" s="46">
        <v>1095.5999999999999</v>
      </c>
      <c r="AA36" s="46">
        <v>141.63999999999999</v>
      </c>
      <c r="AB36" s="46">
        <v>0</v>
      </c>
      <c r="AC36" s="46">
        <v>0</v>
      </c>
      <c r="AD36" s="46">
        <v>1200</v>
      </c>
      <c r="AE36" s="46">
        <v>1800</v>
      </c>
      <c r="AF36" s="46">
        <v>0</v>
      </c>
      <c r="AG36" s="46">
        <v>3000</v>
      </c>
      <c r="AH36" s="46">
        <v>145.38</v>
      </c>
      <c r="AI36" s="46">
        <v>3145.38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3145.38</v>
      </c>
      <c r="AR36" s="46">
        <v>0</v>
      </c>
      <c r="AS36" s="46">
        <v>314.54000000000002</v>
      </c>
      <c r="AT36" s="46">
        <v>3145.38</v>
      </c>
      <c r="AU36" s="46">
        <v>24.74</v>
      </c>
      <c r="AV36" s="46">
        <v>0</v>
      </c>
      <c r="AW36" s="46">
        <v>3484.66</v>
      </c>
      <c r="BA36" s="70" t="s">
        <v>423</v>
      </c>
      <c r="BB36" s="53" t="s">
        <v>15</v>
      </c>
      <c r="BC36" s="71">
        <v>1095.5999999999999</v>
      </c>
      <c r="BD36" s="71">
        <v>1095.5999999999999</v>
      </c>
      <c r="BE36" s="72">
        <v>-141.59</v>
      </c>
      <c r="BF36" s="72">
        <v>-0.01</v>
      </c>
      <c r="BG36" s="71">
        <v>-141.6</v>
      </c>
      <c r="BH36" s="71">
        <v>1237.2</v>
      </c>
      <c r="BI36" s="73"/>
      <c r="BJ36" s="65" t="s">
        <v>423</v>
      </c>
      <c r="BK36" s="50" t="s">
        <v>15</v>
      </c>
      <c r="BL36" s="66">
        <v>27</v>
      </c>
      <c r="BN36" s="66">
        <f t="shared" si="6"/>
        <v>373.38599999999997</v>
      </c>
      <c r="BO36" s="66">
        <f t="shared" si="7"/>
        <v>0</v>
      </c>
      <c r="BP36" s="50" t="s">
        <v>457</v>
      </c>
    </row>
    <row r="37" spans="1:68" s="50" customFormat="1" x14ac:dyDescent="0.2">
      <c r="A37" s="65" t="s">
        <v>66</v>
      </c>
      <c r="B37" s="50" t="s">
        <v>67</v>
      </c>
      <c r="C37" s="66">
        <f t="shared" si="10"/>
        <v>1228</v>
      </c>
      <c r="D37" s="66">
        <v>188.71</v>
      </c>
      <c r="E37" s="66">
        <v>13148.86</v>
      </c>
      <c r="F37" s="46">
        <v>-45.13</v>
      </c>
      <c r="G37" s="66">
        <v>0</v>
      </c>
      <c r="H37" s="66">
        <f t="shared" si="1"/>
        <v>14520.44</v>
      </c>
      <c r="I37" s="66">
        <v>0</v>
      </c>
      <c r="J37" s="66">
        <f>+'C&amp;A'!D38*0.02</f>
        <v>21.911999999999999</v>
      </c>
      <c r="K37" s="66">
        <f t="shared" si="2"/>
        <v>14542.352000000001</v>
      </c>
      <c r="L37" s="66">
        <f t="shared" si="3"/>
        <v>2326.7763200000004</v>
      </c>
      <c r="M37" s="66">
        <f t="shared" si="4"/>
        <v>16869.12832</v>
      </c>
      <c r="N37" s="66">
        <f>+H37-'C&amp;A'!H38-SINDICATO!I38</f>
        <v>1411.4269999999997</v>
      </c>
      <c r="O37" s="66">
        <f>+'C&amp;A'!H38+SINDICATO!I38</f>
        <v>13109.013000000001</v>
      </c>
      <c r="P37" s="50" t="str">
        <f t="shared" si="5"/>
        <v>NO</v>
      </c>
      <c r="Q37" s="67" t="s">
        <v>128</v>
      </c>
      <c r="R37" s="67" t="s">
        <v>129</v>
      </c>
      <c r="S37" s="67" t="s">
        <v>127</v>
      </c>
      <c r="T37" s="68">
        <v>1228</v>
      </c>
      <c r="U37" s="69"/>
      <c r="V37" s="69"/>
      <c r="W37" s="50" t="s">
        <v>424</v>
      </c>
      <c r="X37" s="50" t="s">
        <v>291</v>
      </c>
      <c r="Y37" s="50" t="s">
        <v>263</v>
      </c>
      <c r="Z37" s="46">
        <v>1095.5999999999999</v>
      </c>
      <c r="AA37" s="46">
        <v>141.63999999999999</v>
      </c>
      <c r="AB37" s="46">
        <v>0</v>
      </c>
      <c r="AC37" s="46">
        <v>0</v>
      </c>
      <c r="AD37" s="46">
        <v>1200</v>
      </c>
      <c r="AE37" s="46">
        <v>1800</v>
      </c>
      <c r="AF37" s="46">
        <v>0</v>
      </c>
      <c r="AG37" s="46">
        <v>3000</v>
      </c>
      <c r="AH37" s="46">
        <v>145.38</v>
      </c>
      <c r="AI37" s="46">
        <v>3145.38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3145.38</v>
      </c>
      <c r="AR37" s="46">
        <v>0</v>
      </c>
      <c r="AS37" s="46">
        <v>314.54000000000002</v>
      </c>
      <c r="AT37" s="46">
        <v>3145.38</v>
      </c>
      <c r="AU37" s="46">
        <v>24.74</v>
      </c>
      <c r="AV37" s="46">
        <v>0</v>
      </c>
      <c r="AW37" s="46">
        <v>3484.66</v>
      </c>
      <c r="BA37" s="70" t="s">
        <v>424</v>
      </c>
      <c r="BB37" s="53" t="s">
        <v>15</v>
      </c>
      <c r="BC37" s="71">
        <v>1095.5999999999999</v>
      </c>
      <c r="BD37" s="71">
        <v>1095.5999999999999</v>
      </c>
      <c r="BE37" s="72">
        <v>-141.59</v>
      </c>
      <c r="BF37" s="72">
        <v>-0.01</v>
      </c>
      <c r="BG37" s="71">
        <v>-141.6</v>
      </c>
      <c r="BH37" s="71">
        <v>1237.2</v>
      </c>
      <c r="BI37" s="73"/>
      <c r="BJ37" s="65" t="s">
        <v>424</v>
      </c>
      <c r="BK37" s="50" t="s">
        <v>15</v>
      </c>
      <c r="BL37" s="66">
        <v>28</v>
      </c>
      <c r="BN37" s="66">
        <f t="shared" si="6"/>
        <v>0</v>
      </c>
      <c r="BO37" s="66">
        <f t="shared" si="7"/>
        <v>1310.9013000000002</v>
      </c>
      <c r="BP37" s="50" t="s">
        <v>454</v>
      </c>
    </row>
    <row r="38" spans="1:68" s="50" customFormat="1" x14ac:dyDescent="0.2">
      <c r="A38" s="65" t="s">
        <v>68</v>
      </c>
      <c r="B38" s="50" t="s">
        <v>69</v>
      </c>
      <c r="C38" s="66">
        <f t="shared" si="10"/>
        <v>1229</v>
      </c>
      <c r="D38" s="66">
        <v>145.38</v>
      </c>
      <c r="E38" s="66">
        <v>2000</v>
      </c>
      <c r="F38" s="46">
        <v>0</v>
      </c>
      <c r="G38" s="66">
        <v>0</v>
      </c>
      <c r="H38" s="66">
        <f t="shared" si="1"/>
        <v>3374.38</v>
      </c>
      <c r="I38" s="66">
        <v>337.43800000000005</v>
      </c>
      <c r="J38" s="66">
        <f>+'C&amp;A'!D39*0.02</f>
        <v>21.911999999999999</v>
      </c>
      <c r="K38" s="66">
        <f t="shared" si="2"/>
        <v>3733.73</v>
      </c>
      <c r="L38" s="66">
        <f t="shared" si="3"/>
        <v>597.39679999999998</v>
      </c>
      <c r="M38" s="66">
        <f t="shared" si="4"/>
        <v>4331.1268</v>
      </c>
      <c r="N38" s="66">
        <f>+H38-'C&amp;A'!H39-SINDICATO!I39</f>
        <v>0</v>
      </c>
      <c r="O38" s="66">
        <f>+'C&amp;A'!H39+SINDICATO!I39</f>
        <v>3374.38</v>
      </c>
      <c r="P38" s="50" t="str">
        <f t="shared" si="5"/>
        <v>NO</v>
      </c>
      <c r="Q38" s="67" t="s">
        <v>128</v>
      </c>
      <c r="R38" s="67" t="s">
        <v>129</v>
      </c>
      <c r="S38" s="67" t="s">
        <v>127</v>
      </c>
      <c r="T38" s="68">
        <v>1229</v>
      </c>
      <c r="U38" s="69"/>
      <c r="V38" s="69"/>
      <c r="W38" s="50" t="s">
        <v>425</v>
      </c>
      <c r="X38" s="50" t="s">
        <v>291</v>
      </c>
      <c r="Y38" s="50" t="s">
        <v>263</v>
      </c>
      <c r="Z38" s="46">
        <v>1095.5999999999999</v>
      </c>
      <c r="AA38" s="46">
        <v>141.63999999999999</v>
      </c>
      <c r="AB38" s="46">
        <v>0</v>
      </c>
      <c r="AC38" s="46">
        <v>0</v>
      </c>
      <c r="AD38" s="46">
        <v>1200</v>
      </c>
      <c r="AE38" s="46">
        <v>1800</v>
      </c>
      <c r="AF38" s="46">
        <v>0</v>
      </c>
      <c r="AG38" s="46">
        <v>3000</v>
      </c>
      <c r="AH38" s="46">
        <v>145.38</v>
      </c>
      <c r="AI38" s="46">
        <v>3145.38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3145.38</v>
      </c>
      <c r="AR38" s="46">
        <v>0</v>
      </c>
      <c r="AS38" s="46">
        <v>314.54000000000002</v>
      </c>
      <c r="AT38" s="46">
        <v>3145.38</v>
      </c>
      <c r="AU38" s="46">
        <v>24.74</v>
      </c>
      <c r="AV38" s="46">
        <v>0</v>
      </c>
      <c r="AW38" s="46">
        <v>3484.66</v>
      </c>
      <c r="BA38" s="70" t="s">
        <v>425</v>
      </c>
      <c r="BB38" s="53" t="s">
        <v>15</v>
      </c>
      <c r="BC38" s="71">
        <v>1095.5999999999999</v>
      </c>
      <c r="BD38" s="71">
        <v>1095.5999999999999</v>
      </c>
      <c r="BE38" s="72">
        <v>-141.59</v>
      </c>
      <c r="BF38" s="72">
        <v>-0.01</v>
      </c>
      <c r="BG38" s="71">
        <v>-141.6</v>
      </c>
      <c r="BH38" s="71">
        <v>1237.2</v>
      </c>
      <c r="BI38" s="73"/>
      <c r="BJ38" s="65" t="s">
        <v>425</v>
      </c>
      <c r="BK38" s="50" t="s">
        <v>15</v>
      </c>
      <c r="BL38" s="66">
        <v>29</v>
      </c>
      <c r="BN38" s="66">
        <f t="shared" si="6"/>
        <v>337.43800000000005</v>
      </c>
      <c r="BO38" s="66">
        <f t="shared" si="7"/>
        <v>0</v>
      </c>
      <c r="BP38" s="50" t="s">
        <v>452</v>
      </c>
    </row>
    <row r="39" spans="1:68" s="50" customFormat="1" x14ac:dyDescent="0.2">
      <c r="A39" s="65" t="s">
        <v>70</v>
      </c>
      <c r="B39" s="50" t="s">
        <v>71</v>
      </c>
      <c r="C39" s="66">
        <f t="shared" si="10"/>
        <v>1230</v>
      </c>
      <c r="D39" s="66">
        <f t="shared" si="8"/>
        <v>145.38</v>
      </c>
      <c r="E39" s="66">
        <v>43013.19</v>
      </c>
      <c r="F39" s="46">
        <v>-45.13</v>
      </c>
      <c r="G39" s="66">
        <v>357.22</v>
      </c>
      <c r="H39" s="66">
        <f t="shared" si="1"/>
        <v>44343.44</v>
      </c>
      <c r="I39" s="66">
        <v>0</v>
      </c>
      <c r="J39" s="66">
        <f>+'C&amp;A'!D40*0.02</f>
        <v>21.911999999999999</v>
      </c>
      <c r="K39" s="66">
        <f t="shared" si="2"/>
        <v>44365.351999999999</v>
      </c>
      <c r="L39" s="66">
        <f t="shared" si="3"/>
        <v>7098.4563200000002</v>
      </c>
      <c r="M39" s="66">
        <f t="shared" si="4"/>
        <v>51463.808319999996</v>
      </c>
      <c r="N39" s="66">
        <f>+H39-'C&amp;A'!H40-SINDICATO!I40</f>
        <v>4715.2249999999985</v>
      </c>
      <c r="O39" s="66">
        <f>+'C&amp;A'!H40+SINDICATO!I40</f>
        <v>39628.215000000004</v>
      </c>
      <c r="P39" s="50" t="str">
        <f t="shared" si="5"/>
        <v>NO</v>
      </c>
      <c r="Q39" s="67" t="s">
        <v>128</v>
      </c>
      <c r="R39" s="67" t="s">
        <v>129</v>
      </c>
      <c r="S39" s="67" t="s">
        <v>127</v>
      </c>
      <c r="T39" s="68">
        <v>1230</v>
      </c>
      <c r="U39" s="69"/>
      <c r="V39" s="69"/>
      <c r="W39" s="50" t="s">
        <v>426</v>
      </c>
      <c r="X39" s="50" t="s">
        <v>291</v>
      </c>
      <c r="Y39" s="50" t="s">
        <v>263</v>
      </c>
      <c r="Z39" s="46">
        <v>1095.5999999999999</v>
      </c>
      <c r="AA39" s="46">
        <v>141.63999999999999</v>
      </c>
      <c r="AB39" s="46">
        <v>0</v>
      </c>
      <c r="AC39" s="46">
        <v>0</v>
      </c>
      <c r="AD39" s="46">
        <v>1200</v>
      </c>
      <c r="AE39" s="46">
        <v>1800</v>
      </c>
      <c r="AF39" s="46">
        <v>0</v>
      </c>
      <c r="AG39" s="46">
        <v>3000</v>
      </c>
      <c r="AH39" s="46">
        <v>145.38</v>
      </c>
      <c r="AI39" s="46">
        <v>3145.38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3145.38</v>
      </c>
      <c r="AR39" s="46">
        <v>0</v>
      </c>
      <c r="AS39" s="46">
        <v>314.54000000000002</v>
      </c>
      <c r="AT39" s="46">
        <v>3145.38</v>
      </c>
      <c r="AU39" s="46">
        <v>24.74</v>
      </c>
      <c r="AV39" s="46">
        <v>0</v>
      </c>
      <c r="AW39" s="46">
        <v>3484.66</v>
      </c>
      <c r="BA39" s="70" t="s">
        <v>426</v>
      </c>
      <c r="BB39" s="53" t="s">
        <v>15</v>
      </c>
      <c r="BC39" s="71">
        <v>1095.5999999999999</v>
      </c>
      <c r="BD39" s="71">
        <v>1095.5999999999999</v>
      </c>
      <c r="BE39" s="72">
        <v>-141.59</v>
      </c>
      <c r="BF39" s="72">
        <v>-0.01</v>
      </c>
      <c r="BG39" s="71">
        <v>-141.6</v>
      </c>
      <c r="BH39" s="71">
        <v>1237.2</v>
      </c>
      <c r="BI39" s="73"/>
      <c r="BJ39" s="65" t="s">
        <v>426</v>
      </c>
      <c r="BK39" s="50" t="s">
        <v>15</v>
      </c>
      <c r="BL39" s="66">
        <v>30</v>
      </c>
      <c r="BN39" s="66">
        <f t="shared" si="6"/>
        <v>0</v>
      </c>
      <c r="BO39" s="66">
        <f t="shared" si="7"/>
        <v>3962.8215000000005</v>
      </c>
      <c r="BP39" s="50" t="s">
        <v>454</v>
      </c>
    </row>
    <row r="40" spans="1:68" s="50" customFormat="1" x14ac:dyDescent="0.2">
      <c r="A40" s="65" t="s">
        <v>72</v>
      </c>
      <c r="B40" s="50" t="s">
        <v>73</v>
      </c>
      <c r="C40" s="66">
        <f t="shared" si="10"/>
        <v>1231</v>
      </c>
      <c r="D40" s="66">
        <v>125.1</v>
      </c>
      <c r="E40" s="66">
        <v>1885</v>
      </c>
      <c r="F40" s="46">
        <v>-45.13</v>
      </c>
      <c r="G40" s="66">
        <v>0</v>
      </c>
      <c r="H40" s="66">
        <f t="shared" si="1"/>
        <v>3195.97</v>
      </c>
      <c r="I40" s="66">
        <v>324.11</v>
      </c>
      <c r="J40" s="66">
        <f>+'C&amp;A'!D41*0.02</f>
        <v>21.911999999999999</v>
      </c>
      <c r="K40" s="66">
        <f t="shared" si="2"/>
        <v>3541.9919999999997</v>
      </c>
      <c r="L40" s="66">
        <f t="shared" si="3"/>
        <v>566.71871999999996</v>
      </c>
      <c r="M40" s="66">
        <f t="shared" si="4"/>
        <v>4108.71072</v>
      </c>
      <c r="N40" s="66">
        <f>+H40-'C&amp;A'!H41-SINDICATO!I41</f>
        <v>-45.130000000000109</v>
      </c>
      <c r="O40" s="66">
        <f>+'C&amp;A'!H41+SINDICATO!I41</f>
        <v>3241.1</v>
      </c>
      <c r="P40" s="50" t="str">
        <f t="shared" si="5"/>
        <v>NO</v>
      </c>
      <c r="Q40" s="67" t="s">
        <v>128</v>
      </c>
      <c r="R40" s="67" t="s">
        <v>129</v>
      </c>
      <c r="S40" s="67" t="s">
        <v>127</v>
      </c>
      <c r="T40" s="68">
        <v>1231</v>
      </c>
      <c r="U40" s="69"/>
      <c r="V40" s="69"/>
      <c r="W40" s="50" t="s">
        <v>427</v>
      </c>
      <c r="X40" s="50" t="s">
        <v>291</v>
      </c>
      <c r="Y40" s="50" t="s">
        <v>263</v>
      </c>
      <c r="Z40" s="46">
        <v>1095.5999999999999</v>
      </c>
      <c r="AA40" s="46">
        <v>141.63999999999999</v>
      </c>
      <c r="AB40" s="46">
        <v>0</v>
      </c>
      <c r="AC40" s="46">
        <v>0</v>
      </c>
      <c r="AD40" s="46">
        <v>1200</v>
      </c>
      <c r="AE40" s="46">
        <v>1800</v>
      </c>
      <c r="AF40" s="46">
        <v>0</v>
      </c>
      <c r="AG40" s="46">
        <v>3000</v>
      </c>
      <c r="AH40" s="46">
        <v>145.38</v>
      </c>
      <c r="AI40" s="46">
        <v>3145.38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3145.38</v>
      </c>
      <c r="AR40" s="46">
        <v>0</v>
      </c>
      <c r="AS40" s="46">
        <v>314.54000000000002</v>
      </c>
      <c r="AT40" s="46">
        <v>3145.38</v>
      </c>
      <c r="AU40" s="46">
        <v>24.74</v>
      </c>
      <c r="AV40" s="46">
        <v>0</v>
      </c>
      <c r="AW40" s="46">
        <v>3484.66</v>
      </c>
      <c r="BA40" s="70" t="s">
        <v>427</v>
      </c>
      <c r="BB40" s="53" t="s">
        <v>15</v>
      </c>
      <c r="BC40" s="71">
        <v>1095.5999999999999</v>
      </c>
      <c r="BD40" s="71">
        <v>1095.5999999999999</v>
      </c>
      <c r="BE40" s="72">
        <v>-141.59</v>
      </c>
      <c r="BF40" s="72">
        <v>-0.01</v>
      </c>
      <c r="BG40" s="71">
        <v>-141.6</v>
      </c>
      <c r="BH40" s="71">
        <v>1237.2</v>
      </c>
      <c r="BI40" s="73"/>
      <c r="BJ40" s="65" t="s">
        <v>427</v>
      </c>
      <c r="BK40" s="50" t="s">
        <v>15</v>
      </c>
      <c r="BL40" s="66">
        <v>31</v>
      </c>
      <c r="BN40" s="66">
        <f t="shared" si="6"/>
        <v>324.11</v>
      </c>
      <c r="BO40" s="66">
        <f t="shared" si="7"/>
        <v>0</v>
      </c>
      <c r="BP40" s="50" t="s">
        <v>452</v>
      </c>
    </row>
    <row r="41" spans="1:68" s="50" customFormat="1" x14ac:dyDescent="0.2">
      <c r="A41" s="65" t="s">
        <v>387</v>
      </c>
      <c r="B41" s="50" t="s">
        <v>388</v>
      </c>
      <c r="C41" s="66">
        <v>5000</v>
      </c>
      <c r="D41" s="66">
        <v>0</v>
      </c>
      <c r="E41" s="66">
        <v>0</v>
      </c>
      <c r="F41" s="46">
        <v>0</v>
      </c>
      <c r="G41" s="66">
        <v>0</v>
      </c>
      <c r="H41" s="66">
        <f t="shared" si="1"/>
        <v>5000</v>
      </c>
      <c r="I41" s="66">
        <v>500</v>
      </c>
      <c r="J41" s="66">
        <f>+'C&amp;A'!D42*0.02</f>
        <v>21.911999999999999</v>
      </c>
      <c r="K41" s="66">
        <f t="shared" si="2"/>
        <v>5521.9120000000003</v>
      </c>
      <c r="L41" s="66">
        <f t="shared" si="3"/>
        <v>883.50592000000006</v>
      </c>
      <c r="M41" s="66">
        <f t="shared" si="4"/>
        <v>6405.4179199999999</v>
      </c>
      <c r="N41" s="66">
        <f>+H41-'C&amp;A'!H42-SINDICATO!I42</f>
        <v>500</v>
      </c>
      <c r="O41" s="66">
        <f>+'C&amp;A'!H42+SINDICATO!I42</f>
        <v>4500</v>
      </c>
      <c r="P41" s="50" t="str">
        <f t="shared" si="5"/>
        <v>NO</v>
      </c>
      <c r="Q41" s="67" t="s">
        <v>128</v>
      </c>
      <c r="R41" s="67" t="s">
        <v>129</v>
      </c>
      <c r="S41" s="67" t="s">
        <v>127</v>
      </c>
      <c r="T41" s="68">
        <v>1232</v>
      </c>
      <c r="U41" s="69"/>
      <c r="V41" s="69"/>
      <c r="W41" s="50" t="s">
        <v>428</v>
      </c>
      <c r="X41" s="50" t="s">
        <v>291</v>
      </c>
      <c r="Y41" s="50" t="s">
        <v>263</v>
      </c>
      <c r="Z41" s="46">
        <v>1095.5999999999999</v>
      </c>
      <c r="AA41" s="46">
        <v>141.63999999999999</v>
      </c>
      <c r="AB41" s="46">
        <v>0</v>
      </c>
      <c r="AC41" s="46">
        <v>0</v>
      </c>
      <c r="AD41" s="46">
        <v>1200</v>
      </c>
      <c r="AE41" s="46">
        <v>1800</v>
      </c>
      <c r="AF41" s="46">
        <v>0</v>
      </c>
      <c r="AG41" s="46">
        <v>3000</v>
      </c>
      <c r="AH41" s="46">
        <v>145.38</v>
      </c>
      <c r="AI41" s="46">
        <v>3145.38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3145.38</v>
      </c>
      <c r="AR41" s="46">
        <v>0</v>
      </c>
      <c r="AS41" s="46">
        <v>314.54000000000002</v>
      </c>
      <c r="AT41" s="46">
        <v>3145.38</v>
      </c>
      <c r="AU41" s="46">
        <v>24.74</v>
      </c>
      <c r="AV41" s="46">
        <v>0</v>
      </c>
      <c r="AW41" s="46">
        <v>3484.66</v>
      </c>
      <c r="BA41" s="70" t="s">
        <v>428</v>
      </c>
      <c r="BB41" s="53" t="s">
        <v>15</v>
      </c>
      <c r="BC41" s="71">
        <v>1095.5999999999999</v>
      </c>
      <c r="BD41" s="71">
        <v>1095.5999999999999</v>
      </c>
      <c r="BE41" s="72">
        <v>-141.59</v>
      </c>
      <c r="BF41" s="72">
        <v>-0.01</v>
      </c>
      <c r="BG41" s="71">
        <v>-141.6</v>
      </c>
      <c r="BH41" s="71">
        <v>1237.2</v>
      </c>
      <c r="BI41" s="73"/>
      <c r="BJ41" s="65" t="s">
        <v>428</v>
      </c>
      <c r="BK41" s="50" t="s">
        <v>15</v>
      </c>
      <c r="BL41" s="66">
        <v>32</v>
      </c>
      <c r="BN41" s="66">
        <f t="shared" si="6"/>
        <v>450</v>
      </c>
      <c r="BO41" s="66">
        <f t="shared" si="7"/>
        <v>0</v>
      </c>
      <c r="BP41" s="50" t="s">
        <v>453</v>
      </c>
    </row>
    <row r="42" spans="1:68" s="50" customFormat="1" x14ac:dyDescent="0.2">
      <c r="A42" s="65" t="s">
        <v>74</v>
      </c>
      <c r="B42" s="50" t="s">
        <v>75</v>
      </c>
      <c r="C42" s="66">
        <f t="shared" si="10"/>
        <v>1233</v>
      </c>
      <c r="D42" s="66">
        <v>188.71</v>
      </c>
      <c r="E42" s="66">
        <v>2933.5</v>
      </c>
      <c r="F42" s="46">
        <v>-45.13</v>
      </c>
      <c r="G42" s="66">
        <v>0</v>
      </c>
      <c r="H42" s="66">
        <f t="shared" si="1"/>
        <v>4310.08</v>
      </c>
      <c r="I42" s="66">
        <v>435.52100000000002</v>
      </c>
      <c r="J42" s="66">
        <f>+'C&amp;A'!D43*0.02</f>
        <v>21.911999999999999</v>
      </c>
      <c r="K42" s="66">
        <f t="shared" si="2"/>
        <v>4767.5129999999999</v>
      </c>
      <c r="L42" s="66">
        <f t="shared" si="3"/>
        <v>762.80208000000005</v>
      </c>
      <c r="M42" s="66">
        <f t="shared" si="4"/>
        <v>5530.3150800000003</v>
      </c>
      <c r="N42" s="66">
        <f>+H42-'C&amp;A'!H43-SINDICATO!I43</f>
        <v>-45.130000000000109</v>
      </c>
      <c r="O42" s="66">
        <f>+'C&amp;A'!H43+SINDICATO!I43</f>
        <v>4355.21</v>
      </c>
      <c r="P42" s="50" t="str">
        <f t="shared" si="5"/>
        <v>NO</v>
      </c>
      <c r="Q42" s="67" t="s">
        <v>128</v>
      </c>
      <c r="R42" s="67" t="s">
        <v>129</v>
      </c>
      <c r="S42" s="67" t="s">
        <v>127</v>
      </c>
      <c r="T42" s="68">
        <v>1233</v>
      </c>
      <c r="U42" s="69"/>
      <c r="V42" s="69"/>
      <c r="W42" s="50" t="s">
        <v>429</v>
      </c>
      <c r="X42" s="50" t="s">
        <v>291</v>
      </c>
      <c r="Y42" s="50" t="s">
        <v>263</v>
      </c>
      <c r="Z42" s="46">
        <v>1095.5999999999999</v>
      </c>
      <c r="AA42" s="46">
        <v>141.63999999999999</v>
      </c>
      <c r="AB42" s="46">
        <v>0</v>
      </c>
      <c r="AC42" s="46">
        <v>0</v>
      </c>
      <c r="AD42" s="46">
        <v>1200</v>
      </c>
      <c r="AE42" s="46">
        <v>1800</v>
      </c>
      <c r="AF42" s="46">
        <v>0</v>
      </c>
      <c r="AG42" s="46">
        <v>3000</v>
      </c>
      <c r="AH42" s="46">
        <v>145.38</v>
      </c>
      <c r="AI42" s="46">
        <v>3145.38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3145.38</v>
      </c>
      <c r="AR42" s="46">
        <v>0</v>
      </c>
      <c r="AS42" s="46">
        <v>314.54000000000002</v>
      </c>
      <c r="AT42" s="46">
        <v>3145.38</v>
      </c>
      <c r="AU42" s="46">
        <v>24.74</v>
      </c>
      <c r="AV42" s="46">
        <v>0</v>
      </c>
      <c r="AW42" s="46">
        <v>3484.66</v>
      </c>
      <c r="BA42" s="70" t="s">
        <v>429</v>
      </c>
      <c r="BB42" s="53" t="s">
        <v>15</v>
      </c>
      <c r="BC42" s="71">
        <v>1095.5999999999999</v>
      </c>
      <c r="BD42" s="71">
        <v>1095.5999999999999</v>
      </c>
      <c r="BE42" s="72">
        <v>-141.59</v>
      </c>
      <c r="BF42" s="72">
        <v>-0.01</v>
      </c>
      <c r="BG42" s="71">
        <v>-141.6</v>
      </c>
      <c r="BH42" s="71">
        <v>1237.2</v>
      </c>
      <c r="BI42" s="73"/>
      <c r="BJ42" s="65" t="s">
        <v>429</v>
      </c>
      <c r="BK42" s="50" t="s">
        <v>15</v>
      </c>
      <c r="BL42" s="66">
        <v>33</v>
      </c>
      <c r="BN42" s="66">
        <f t="shared" si="6"/>
        <v>435.52100000000002</v>
      </c>
      <c r="BO42" s="66">
        <f t="shared" si="7"/>
        <v>0</v>
      </c>
      <c r="BP42" s="50" t="s">
        <v>457</v>
      </c>
    </row>
    <row r="43" spans="1:68" s="50" customFormat="1" x14ac:dyDescent="0.2">
      <c r="A43" s="65" t="s">
        <v>76</v>
      </c>
      <c r="B43" s="50" t="s">
        <v>77</v>
      </c>
      <c r="C43" s="66">
        <v>1095.5999999999999</v>
      </c>
      <c r="D43" s="66">
        <f t="shared" si="8"/>
        <v>145.38</v>
      </c>
      <c r="E43" s="66">
        <v>0</v>
      </c>
      <c r="F43" s="46">
        <v>0</v>
      </c>
      <c r="G43" s="66">
        <v>0</v>
      </c>
      <c r="H43" s="66">
        <f t="shared" si="1"/>
        <v>1240.98</v>
      </c>
      <c r="I43" s="66">
        <v>124.09800000000001</v>
      </c>
      <c r="J43" s="66">
        <f>+'C&amp;A'!D44*0.02</f>
        <v>21.911999999999999</v>
      </c>
      <c r="K43" s="66">
        <f t="shared" si="2"/>
        <v>1386.99</v>
      </c>
      <c r="L43" s="66">
        <f t="shared" si="3"/>
        <v>221.91840000000002</v>
      </c>
      <c r="M43" s="66">
        <f t="shared" si="4"/>
        <v>1608.9084</v>
      </c>
      <c r="N43" s="66">
        <f>+H43-'C&amp;A'!H44-SINDICATO!I44</f>
        <v>0</v>
      </c>
      <c r="O43" s="66">
        <f>+'C&amp;A'!H44+SINDICATO!I44</f>
        <v>1240.98</v>
      </c>
      <c r="P43" s="50" t="str">
        <f t="shared" si="5"/>
        <v>NO</v>
      </c>
      <c r="Q43" s="67" t="s">
        <v>128</v>
      </c>
      <c r="R43" s="67" t="s">
        <v>129</v>
      </c>
      <c r="S43" s="67" t="s">
        <v>127</v>
      </c>
      <c r="T43" s="68">
        <v>1234</v>
      </c>
      <c r="U43" s="69"/>
      <c r="V43" s="69"/>
      <c r="W43" s="50" t="s">
        <v>430</v>
      </c>
      <c r="X43" s="50" t="s">
        <v>291</v>
      </c>
      <c r="Y43" s="50" t="s">
        <v>263</v>
      </c>
      <c r="Z43" s="46">
        <v>1095.5999999999999</v>
      </c>
      <c r="AA43" s="46">
        <v>141.63999999999999</v>
      </c>
      <c r="AB43" s="46">
        <v>0</v>
      </c>
      <c r="AC43" s="46">
        <v>0</v>
      </c>
      <c r="AD43" s="46">
        <v>1200</v>
      </c>
      <c r="AE43" s="46">
        <v>1800</v>
      </c>
      <c r="AF43" s="46">
        <v>0</v>
      </c>
      <c r="AG43" s="46">
        <v>3000</v>
      </c>
      <c r="AH43" s="46">
        <v>145.38</v>
      </c>
      <c r="AI43" s="46">
        <v>3145.38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3145.38</v>
      </c>
      <c r="AR43" s="46">
        <v>0</v>
      </c>
      <c r="AS43" s="46">
        <v>314.54000000000002</v>
      </c>
      <c r="AT43" s="46">
        <v>3145.38</v>
      </c>
      <c r="AU43" s="46">
        <v>24.74</v>
      </c>
      <c r="AV43" s="46">
        <v>0</v>
      </c>
      <c r="AW43" s="46">
        <v>3484.66</v>
      </c>
      <c r="BA43" s="70" t="s">
        <v>430</v>
      </c>
      <c r="BB43" s="53" t="s">
        <v>15</v>
      </c>
      <c r="BC43" s="71">
        <v>1095.5999999999999</v>
      </c>
      <c r="BD43" s="71">
        <v>1095.5999999999999</v>
      </c>
      <c r="BE43" s="72">
        <v>-141.59</v>
      </c>
      <c r="BF43" s="72">
        <v>-0.01</v>
      </c>
      <c r="BG43" s="71">
        <v>-141.6</v>
      </c>
      <c r="BH43" s="71">
        <v>1237.2</v>
      </c>
      <c r="BI43" s="73"/>
      <c r="BJ43" s="65" t="s">
        <v>430</v>
      </c>
      <c r="BK43" s="50" t="s">
        <v>15</v>
      </c>
      <c r="BL43" s="66">
        <v>34</v>
      </c>
      <c r="BN43" s="66">
        <f t="shared" si="6"/>
        <v>124.09800000000001</v>
      </c>
      <c r="BO43" s="66">
        <f t="shared" si="7"/>
        <v>0</v>
      </c>
      <c r="BP43" s="50" t="s">
        <v>457</v>
      </c>
    </row>
    <row r="44" spans="1:68" s="50" customFormat="1" x14ac:dyDescent="0.2">
      <c r="A44" s="65" t="s">
        <v>78</v>
      </c>
      <c r="B44" s="50" t="s">
        <v>79</v>
      </c>
      <c r="C44" s="66">
        <f t="shared" si="10"/>
        <v>1235</v>
      </c>
      <c r="D44" s="66">
        <v>125.1</v>
      </c>
      <c r="E44" s="66">
        <v>40197.93</v>
      </c>
      <c r="F44" s="46">
        <v>0</v>
      </c>
      <c r="G44" s="66">
        <v>878.82</v>
      </c>
      <c r="H44" s="66">
        <f t="shared" si="1"/>
        <v>41558.03</v>
      </c>
      <c r="I44" s="66">
        <v>0</v>
      </c>
      <c r="J44" s="66">
        <f>+'C&amp;A'!D45*0.02</f>
        <v>21.911999999999999</v>
      </c>
      <c r="K44" s="66">
        <f t="shared" si="2"/>
        <v>41579.941999999995</v>
      </c>
      <c r="L44" s="66">
        <f t="shared" si="3"/>
        <v>6652.7907199999991</v>
      </c>
      <c r="M44" s="66">
        <f t="shared" si="4"/>
        <v>48232.732719999993</v>
      </c>
      <c r="N44" s="66">
        <f>+H44-'C&amp;A'!H45-SINDICATO!I45</f>
        <v>4946.7410000000018</v>
      </c>
      <c r="O44" s="66">
        <f>+'C&amp;A'!H45+SINDICATO!I45</f>
        <v>36611.288999999997</v>
      </c>
      <c r="P44" s="50" t="str">
        <f t="shared" si="5"/>
        <v>NO</v>
      </c>
      <c r="Q44" s="67" t="s">
        <v>128</v>
      </c>
      <c r="R44" s="67" t="s">
        <v>129</v>
      </c>
      <c r="S44" s="67" t="s">
        <v>127</v>
      </c>
      <c r="T44" s="68">
        <v>1235</v>
      </c>
      <c r="U44" s="69"/>
      <c r="V44" s="69"/>
      <c r="W44" s="50" t="s">
        <v>431</v>
      </c>
      <c r="X44" s="50" t="s">
        <v>291</v>
      </c>
      <c r="Y44" s="50" t="s">
        <v>263</v>
      </c>
      <c r="Z44" s="46">
        <v>1095.5999999999999</v>
      </c>
      <c r="AA44" s="46">
        <v>141.63999999999999</v>
      </c>
      <c r="AB44" s="46">
        <v>0</v>
      </c>
      <c r="AC44" s="46">
        <v>0</v>
      </c>
      <c r="AD44" s="46">
        <v>1200</v>
      </c>
      <c r="AE44" s="46">
        <v>1800</v>
      </c>
      <c r="AF44" s="46">
        <v>0</v>
      </c>
      <c r="AG44" s="46">
        <v>3000</v>
      </c>
      <c r="AH44" s="46">
        <v>145.38</v>
      </c>
      <c r="AI44" s="46">
        <v>3145.38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3145.38</v>
      </c>
      <c r="AR44" s="46">
        <v>0</v>
      </c>
      <c r="AS44" s="46">
        <v>314.54000000000002</v>
      </c>
      <c r="AT44" s="46">
        <v>3145.38</v>
      </c>
      <c r="AU44" s="46">
        <v>24.74</v>
      </c>
      <c r="AV44" s="46">
        <v>0</v>
      </c>
      <c r="AW44" s="46">
        <v>3484.66</v>
      </c>
      <c r="BA44" s="70" t="s">
        <v>431</v>
      </c>
      <c r="BB44" s="53" t="s">
        <v>15</v>
      </c>
      <c r="BC44" s="71">
        <v>1095.5999999999999</v>
      </c>
      <c r="BD44" s="71">
        <v>1095.5999999999999</v>
      </c>
      <c r="BE44" s="72">
        <v>-141.59</v>
      </c>
      <c r="BF44" s="72">
        <v>-0.01</v>
      </c>
      <c r="BG44" s="71">
        <v>-141.6</v>
      </c>
      <c r="BH44" s="71">
        <v>1237.2</v>
      </c>
      <c r="BI44" s="73"/>
      <c r="BJ44" s="65" t="s">
        <v>431</v>
      </c>
      <c r="BK44" s="50" t="s">
        <v>15</v>
      </c>
      <c r="BL44" s="66">
        <v>35</v>
      </c>
      <c r="BN44" s="66">
        <f t="shared" si="6"/>
        <v>0</v>
      </c>
      <c r="BO44" s="66">
        <f t="shared" si="7"/>
        <v>3661.1288999999997</v>
      </c>
      <c r="BP44" s="50" t="s">
        <v>455</v>
      </c>
    </row>
    <row r="45" spans="1:68" s="50" customFormat="1" x14ac:dyDescent="0.2">
      <c r="A45" s="65" t="s">
        <v>80</v>
      </c>
      <c r="B45" s="50" t="s">
        <v>81</v>
      </c>
      <c r="C45" s="66">
        <f t="shared" si="10"/>
        <v>1236</v>
      </c>
      <c r="D45" s="66">
        <f t="shared" si="8"/>
        <v>145.38</v>
      </c>
      <c r="E45" s="66">
        <v>59949.38</v>
      </c>
      <c r="F45" s="46">
        <v>0</v>
      </c>
      <c r="G45" s="66">
        <v>0</v>
      </c>
      <c r="H45" s="66">
        <f t="shared" si="1"/>
        <v>61330.759999999995</v>
      </c>
      <c r="I45" s="66">
        <v>0</v>
      </c>
      <c r="J45" s="66">
        <f>+'C&amp;A'!D46*0.02</f>
        <v>21.911999999999999</v>
      </c>
      <c r="K45" s="66">
        <f t="shared" si="2"/>
        <v>61352.671999999991</v>
      </c>
      <c r="L45" s="66">
        <f t="shared" si="3"/>
        <v>9816.4275199999993</v>
      </c>
      <c r="M45" s="66">
        <f t="shared" si="4"/>
        <v>71169.099519999989</v>
      </c>
      <c r="N45" s="66">
        <f>+H45-'C&amp;A'!H46-SINDICATO!I46</f>
        <v>6133.0760000000009</v>
      </c>
      <c r="O45" s="66">
        <f>+'C&amp;A'!H46+SINDICATO!I46</f>
        <v>55197.683999999994</v>
      </c>
      <c r="P45" s="50" t="str">
        <f t="shared" si="5"/>
        <v>NO</v>
      </c>
      <c r="Q45" s="67" t="s">
        <v>128</v>
      </c>
      <c r="R45" s="67" t="s">
        <v>129</v>
      </c>
      <c r="S45" s="67" t="s">
        <v>127</v>
      </c>
      <c r="T45" s="68">
        <v>1236</v>
      </c>
      <c r="U45" s="69"/>
      <c r="V45" s="69"/>
      <c r="W45" s="50" t="s">
        <v>432</v>
      </c>
      <c r="X45" s="50" t="s">
        <v>291</v>
      </c>
      <c r="Y45" s="50" t="s">
        <v>263</v>
      </c>
      <c r="Z45" s="46">
        <v>1095.5999999999999</v>
      </c>
      <c r="AA45" s="46">
        <v>141.63999999999999</v>
      </c>
      <c r="AB45" s="46">
        <v>0</v>
      </c>
      <c r="AC45" s="46">
        <v>0</v>
      </c>
      <c r="AD45" s="46">
        <v>1200</v>
      </c>
      <c r="AE45" s="46">
        <v>1800</v>
      </c>
      <c r="AF45" s="46">
        <v>0</v>
      </c>
      <c r="AG45" s="46">
        <v>3000</v>
      </c>
      <c r="AH45" s="46">
        <v>145.38</v>
      </c>
      <c r="AI45" s="46">
        <v>3145.38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3145.38</v>
      </c>
      <c r="AR45" s="46">
        <v>0</v>
      </c>
      <c r="AS45" s="46">
        <v>314.54000000000002</v>
      </c>
      <c r="AT45" s="46">
        <v>3145.38</v>
      </c>
      <c r="AU45" s="46">
        <v>24.74</v>
      </c>
      <c r="AV45" s="46">
        <v>0</v>
      </c>
      <c r="AW45" s="46">
        <v>3484.66</v>
      </c>
      <c r="BA45" s="70" t="s">
        <v>432</v>
      </c>
      <c r="BB45" s="53" t="s">
        <v>15</v>
      </c>
      <c r="BC45" s="71">
        <v>1095.5999999999999</v>
      </c>
      <c r="BD45" s="71">
        <v>1095.5999999999999</v>
      </c>
      <c r="BE45" s="72">
        <v>-141.59</v>
      </c>
      <c r="BF45" s="72">
        <v>-0.01</v>
      </c>
      <c r="BG45" s="71">
        <v>-141.6</v>
      </c>
      <c r="BH45" s="71">
        <v>1237.2</v>
      </c>
      <c r="BI45" s="73"/>
      <c r="BJ45" s="65" t="s">
        <v>432</v>
      </c>
      <c r="BK45" s="50" t="s">
        <v>15</v>
      </c>
      <c r="BL45" s="66">
        <v>36</v>
      </c>
      <c r="BN45" s="66">
        <f t="shared" si="6"/>
        <v>0</v>
      </c>
      <c r="BO45" s="66">
        <f t="shared" si="7"/>
        <v>5519.7683999999999</v>
      </c>
      <c r="BP45" s="50" t="s">
        <v>454</v>
      </c>
    </row>
    <row r="46" spans="1:68" s="50" customFormat="1" x14ac:dyDescent="0.2">
      <c r="A46" s="65" t="s">
        <v>82</v>
      </c>
      <c r="B46" s="50" t="s">
        <v>83</v>
      </c>
      <c r="C46" s="66">
        <v>5000</v>
      </c>
      <c r="D46" s="66">
        <f t="shared" si="8"/>
        <v>145.38</v>
      </c>
      <c r="E46" s="66">
        <v>26500</v>
      </c>
      <c r="F46" s="46">
        <v>-45.13</v>
      </c>
      <c r="G46" s="66">
        <v>0</v>
      </c>
      <c r="H46" s="66">
        <f t="shared" si="1"/>
        <v>31600.25</v>
      </c>
      <c r="I46" s="66">
        <v>0</v>
      </c>
      <c r="J46" s="66">
        <f>+'C&amp;A'!D47*0.02</f>
        <v>21.911999999999999</v>
      </c>
      <c r="K46" s="66">
        <f t="shared" si="2"/>
        <v>31622.162</v>
      </c>
      <c r="L46" s="66">
        <f t="shared" si="3"/>
        <v>5059.5459200000005</v>
      </c>
      <c r="M46" s="66">
        <f t="shared" si="4"/>
        <v>36681.707920000001</v>
      </c>
      <c r="N46" s="66">
        <f>+H46-'C&amp;A'!H47-SINDICATO!I47</f>
        <v>3119.4079999999994</v>
      </c>
      <c r="O46" s="66">
        <f>+'C&amp;A'!H47+SINDICATO!I47</f>
        <v>28480.842000000001</v>
      </c>
      <c r="P46" s="50" t="str">
        <f t="shared" si="5"/>
        <v>NO</v>
      </c>
      <c r="Q46" s="67" t="s">
        <v>128</v>
      </c>
      <c r="R46" s="67" t="s">
        <v>129</v>
      </c>
      <c r="S46" s="67" t="s">
        <v>127</v>
      </c>
      <c r="T46" s="68">
        <v>1237</v>
      </c>
      <c r="U46" s="69"/>
      <c r="V46" s="69"/>
      <c r="W46" s="50" t="s">
        <v>433</v>
      </c>
      <c r="X46" s="50" t="s">
        <v>291</v>
      </c>
      <c r="Y46" s="50" t="s">
        <v>263</v>
      </c>
      <c r="Z46" s="46">
        <v>1095.5999999999999</v>
      </c>
      <c r="AA46" s="46">
        <v>141.63999999999999</v>
      </c>
      <c r="AB46" s="46">
        <v>0</v>
      </c>
      <c r="AC46" s="46">
        <v>0</v>
      </c>
      <c r="AD46" s="46">
        <v>1200</v>
      </c>
      <c r="AE46" s="46">
        <v>1800</v>
      </c>
      <c r="AF46" s="46">
        <v>0</v>
      </c>
      <c r="AG46" s="46">
        <v>3000</v>
      </c>
      <c r="AH46" s="46">
        <v>145.38</v>
      </c>
      <c r="AI46" s="46">
        <v>3145.38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3145.38</v>
      </c>
      <c r="AR46" s="46">
        <v>0</v>
      </c>
      <c r="AS46" s="46">
        <v>314.54000000000002</v>
      </c>
      <c r="AT46" s="46">
        <v>3145.38</v>
      </c>
      <c r="AU46" s="46">
        <v>24.74</v>
      </c>
      <c r="AV46" s="46">
        <v>0</v>
      </c>
      <c r="AW46" s="46">
        <v>3484.66</v>
      </c>
      <c r="BA46" s="70" t="s">
        <v>433</v>
      </c>
      <c r="BB46" s="53" t="s">
        <v>15</v>
      </c>
      <c r="BC46" s="71">
        <v>1095.5999999999999</v>
      </c>
      <c r="BD46" s="71">
        <v>1095.5999999999999</v>
      </c>
      <c r="BE46" s="72">
        <v>-141.59</v>
      </c>
      <c r="BF46" s="72">
        <v>-0.01</v>
      </c>
      <c r="BG46" s="71">
        <v>-141.6</v>
      </c>
      <c r="BH46" s="71">
        <v>1237.2</v>
      </c>
      <c r="BI46" s="73"/>
      <c r="BJ46" s="65" t="s">
        <v>433</v>
      </c>
      <c r="BK46" s="50" t="s">
        <v>15</v>
      </c>
      <c r="BL46" s="66">
        <v>37</v>
      </c>
      <c r="BN46" s="66">
        <f t="shared" si="6"/>
        <v>0</v>
      </c>
      <c r="BO46" s="66">
        <f t="shared" si="7"/>
        <v>2848.0842000000002</v>
      </c>
      <c r="BP46" s="50" t="s">
        <v>452</v>
      </c>
    </row>
    <row r="47" spans="1:68" s="50" customFormat="1" x14ac:dyDescent="0.2">
      <c r="A47" s="65" t="s">
        <v>84</v>
      </c>
      <c r="B47" s="50" t="s">
        <v>85</v>
      </c>
      <c r="C47" s="66">
        <v>6000</v>
      </c>
      <c r="D47" s="66">
        <f t="shared" ref="D47" si="11">+AH47</f>
        <v>145.38</v>
      </c>
      <c r="E47" s="66">
        <v>0</v>
      </c>
      <c r="F47" s="46">
        <v>0</v>
      </c>
      <c r="G47" s="66">
        <v>1014.46</v>
      </c>
      <c r="H47" s="66">
        <f t="shared" si="1"/>
        <v>6145.38</v>
      </c>
      <c r="I47" s="66">
        <v>0</v>
      </c>
      <c r="J47" s="66">
        <f>+'C&amp;A'!D48*0.02</f>
        <v>21.911999999999999</v>
      </c>
      <c r="K47" s="66">
        <f t="shared" si="2"/>
        <v>6167.2920000000004</v>
      </c>
      <c r="L47" s="66">
        <f t="shared" si="3"/>
        <v>986.76672000000008</v>
      </c>
      <c r="M47" s="66">
        <f t="shared" si="4"/>
        <v>7154.0587200000009</v>
      </c>
      <c r="N47" s="66">
        <f>+H47-'C&amp;A'!H48-SINDICATO!I48</f>
        <v>1527.5520000000001</v>
      </c>
      <c r="O47" s="66">
        <f>+'C&amp;A'!H48+SINDICATO!I48</f>
        <v>4617.8280000000004</v>
      </c>
      <c r="P47" s="50" t="str">
        <f t="shared" si="5"/>
        <v>NO</v>
      </c>
      <c r="Q47" s="67" t="s">
        <v>128</v>
      </c>
      <c r="R47" s="67" t="s">
        <v>129</v>
      </c>
      <c r="S47" s="67" t="s">
        <v>127</v>
      </c>
      <c r="T47" s="68">
        <v>1238</v>
      </c>
      <c r="U47" s="69"/>
      <c r="V47" s="69"/>
      <c r="W47" s="50" t="s">
        <v>434</v>
      </c>
      <c r="X47" s="50" t="s">
        <v>291</v>
      </c>
      <c r="Y47" s="50" t="s">
        <v>263</v>
      </c>
      <c r="Z47" s="46">
        <v>1095.5999999999999</v>
      </c>
      <c r="AA47" s="46">
        <v>141.63999999999999</v>
      </c>
      <c r="AB47" s="46">
        <v>0</v>
      </c>
      <c r="AC47" s="46">
        <v>0</v>
      </c>
      <c r="AD47" s="46">
        <v>1200</v>
      </c>
      <c r="AE47" s="46">
        <v>1800</v>
      </c>
      <c r="AF47" s="46">
        <v>0</v>
      </c>
      <c r="AG47" s="46">
        <v>3000</v>
      </c>
      <c r="AH47" s="46">
        <v>145.38</v>
      </c>
      <c r="AI47" s="46">
        <v>3145.38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3145.38</v>
      </c>
      <c r="AR47" s="46">
        <v>0</v>
      </c>
      <c r="AS47" s="46">
        <v>314.54000000000002</v>
      </c>
      <c r="AT47" s="46">
        <v>3145.38</v>
      </c>
      <c r="AU47" s="46">
        <v>24.74</v>
      </c>
      <c r="AV47" s="46">
        <v>0</v>
      </c>
      <c r="AW47" s="46">
        <v>3484.66</v>
      </c>
      <c r="BA47" s="70" t="s">
        <v>434</v>
      </c>
      <c r="BB47" s="53" t="s">
        <v>15</v>
      </c>
      <c r="BC47" s="71">
        <v>1095.5999999999999</v>
      </c>
      <c r="BD47" s="71">
        <v>1095.5999999999999</v>
      </c>
      <c r="BE47" s="72">
        <v>-141.59</v>
      </c>
      <c r="BF47" s="72">
        <v>-0.01</v>
      </c>
      <c r="BG47" s="71">
        <v>-141.6</v>
      </c>
      <c r="BH47" s="71">
        <v>1237.2</v>
      </c>
      <c r="BI47" s="73"/>
      <c r="BJ47" s="65" t="s">
        <v>434</v>
      </c>
      <c r="BK47" s="50" t="s">
        <v>15</v>
      </c>
      <c r="BL47" s="66">
        <v>38</v>
      </c>
      <c r="BN47" s="66">
        <f t="shared" si="6"/>
        <v>461.78280000000007</v>
      </c>
      <c r="BO47" s="66">
        <f t="shared" si="7"/>
        <v>0</v>
      </c>
      <c r="BP47" s="50" t="s">
        <v>453</v>
      </c>
    </row>
    <row r="48" spans="1:68" s="50" customFormat="1" x14ac:dyDescent="0.2">
      <c r="A48" s="70" t="s">
        <v>395</v>
      </c>
      <c r="B48" s="50" t="s">
        <v>389</v>
      </c>
      <c r="C48" s="66">
        <v>17500</v>
      </c>
      <c r="D48" s="66">
        <v>0</v>
      </c>
      <c r="E48" s="66">
        <v>0</v>
      </c>
      <c r="F48" s="46">
        <v>0</v>
      </c>
      <c r="G48" s="66">
        <v>0</v>
      </c>
      <c r="H48" s="66">
        <f t="shared" si="1"/>
        <v>17500</v>
      </c>
      <c r="I48" s="66">
        <v>0</v>
      </c>
      <c r="J48" s="66">
        <f>+'C&amp;A'!D49*0.02</f>
        <v>20.4512</v>
      </c>
      <c r="K48" s="66">
        <f t="shared" si="2"/>
        <v>17520.4512</v>
      </c>
      <c r="L48" s="66">
        <f t="shared" si="3"/>
        <v>2803.2721919999999</v>
      </c>
      <c r="M48" s="66">
        <f t="shared" si="4"/>
        <v>20323.723392</v>
      </c>
      <c r="N48" s="66">
        <f>+H48-'C&amp;A'!H49-SINDICATO!I49</f>
        <v>1750</v>
      </c>
      <c r="O48" s="66">
        <f>+'C&amp;A'!H49+SINDICATO!I49</f>
        <v>15750</v>
      </c>
      <c r="P48" s="50" t="str">
        <f t="shared" si="5"/>
        <v>NO</v>
      </c>
      <c r="Q48" s="67" t="s">
        <v>128</v>
      </c>
      <c r="R48" s="67" t="s">
        <v>129</v>
      </c>
      <c r="S48" s="67" t="s">
        <v>127</v>
      </c>
      <c r="T48" s="68">
        <v>1239</v>
      </c>
      <c r="U48" s="69"/>
      <c r="V48" s="69"/>
      <c r="W48" s="50" t="s">
        <v>435</v>
      </c>
      <c r="X48" s="50" t="s">
        <v>291</v>
      </c>
      <c r="Y48" s="50" t="s">
        <v>263</v>
      </c>
      <c r="Z48" s="46">
        <v>1095.5999999999999</v>
      </c>
      <c r="AA48" s="46">
        <v>141.63999999999999</v>
      </c>
      <c r="AB48" s="46">
        <v>0</v>
      </c>
      <c r="AC48" s="46">
        <v>0</v>
      </c>
      <c r="AD48" s="46">
        <v>1200</v>
      </c>
      <c r="AE48" s="46">
        <v>1800</v>
      </c>
      <c r="AF48" s="46">
        <v>0</v>
      </c>
      <c r="AG48" s="46">
        <v>3000</v>
      </c>
      <c r="AH48" s="46">
        <v>145.38</v>
      </c>
      <c r="AI48" s="46">
        <v>3145.38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3145.38</v>
      </c>
      <c r="AR48" s="46">
        <v>0</v>
      </c>
      <c r="AS48" s="46">
        <v>314.54000000000002</v>
      </c>
      <c r="AT48" s="46">
        <v>3145.38</v>
      </c>
      <c r="AU48" s="46">
        <v>24.74</v>
      </c>
      <c r="AV48" s="46">
        <v>0</v>
      </c>
      <c r="AW48" s="46">
        <v>3484.66</v>
      </c>
      <c r="BA48" s="70" t="s">
        <v>435</v>
      </c>
      <c r="BB48" s="53" t="s">
        <v>15</v>
      </c>
      <c r="BC48" s="71">
        <v>1095.5999999999999</v>
      </c>
      <c r="BD48" s="71">
        <v>1095.5999999999999</v>
      </c>
      <c r="BE48" s="72">
        <v>-141.59</v>
      </c>
      <c r="BF48" s="72">
        <v>-0.01</v>
      </c>
      <c r="BG48" s="71">
        <v>-141.6</v>
      </c>
      <c r="BH48" s="71">
        <v>1237.2</v>
      </c>
      <c r="BI48" s="73"/>
      <c r="BJ48" s="65" t="s">
        <v>435</v>
      </c>
      <c r="BK48" s="50" t="s">
        <v>15</v>
      </c>
      <c r="BL48" s="66">
        <v>39</v>
      </c>
      <c r="BN48" s="66">
        <f t="shared" si="6"/>
        <v>0</v>
      </c>
      <c r="BO48" s="66">
        <f t="shared" si="7"/>
        <v>1575</v>
      </c>
      <c r="BP48" s="50" t="s">
        <v>452</v>
      </c>
    </row>
    <row r="49" spans="1:68" s="50" customFormat="1" x14ac:dyDescent="0.2">
      <c r="A49" s="65" t="s">
        <v>86</v>
      </c>
      <c r="B49" s="50" t="s">
        <v>87</v>
      </c>
      <c r="C49" s="66">
        <f t="shared" ref="C49:C57" si="12">+T50</f>
        <v>1241</v>
      </c>
      <c r="D49" s="66">
        <f>+AH50</f>
        <v>145.38</v>
      </c>
      <c r="E49" s="66">
        <v>9607.2000000000007</v>
      </c>
      <c r="F49" s="46">
        <v>-75</v>
      </c>
      <c r="G49" s="66">
        <v>1280.0899999999999</v>
      </c>
      <c r="H49" s="66">
        <f t="shared" si="1"/>
        <v>10918.580000000002</v>
      </c>
      <c r="I49" s="66">
        <v>0</v>
      </c>
      <c r="J49" s="66">
        <f>+'C&amp;A'!D50*0.02</f>
        <v>21.911999999999999</v>
      </c>
      <c r="K49" s="66">
        <f t="shared" si="2"/>
        <v>10940.492000000002</v>
      </c>
      <c r="L49" s="66">
        <f t="shared" si="3"/>
        <v>1750.4787200000003</v>
      </c>
      <c r="M49" s="66">
        <f t="shared" si="4"/>
        <v>12690.970720000003</v>
      </c>
      <c r="N49" s="66">
        <f>+H49-'C&amp;A'!H50-SINDICATO!I50</f>
        <v>2176.4390000000003</v>
      </c>
      <c r="O49" s="66">
        <f>+'C&amp;A'!H50+SINDICATO!I50</f>
        <v>8742.1410000000014</v>
      </c>
      <c r="P49" s="50" t="str">
        <f t="shared" si="5"/>
        <v>NO</v>
      </c>
      <c r="Q49" s="67" t="s">
        <v>128</v>
      </c>
      <c r="R49" s="67" t="s">
        <v>129</v>
      </c>
      <c r="S49" s="67" t="s">
        <v>127</v>
      </c>
      <c r="T49" s="68">
        <v>1240</v>
      </c>
      <c r="U49" s="69"/>
      <c r="V49" s="69"/>
      <c r="W49" s="50" t="s">
        <v>436</v>
      </c>
      <c r="X49" s="50" t="s">
        <v>291</v>
      </c>
      <c r="Y49" s="50" t="s">
        <v>263</v>
      </c>
      <c r="Z49" s="46">
        <v>1095.5999999999999</v>
      </c>
      <c r="AA49" s="46">
        <v>141.63999999999999</v>
      </c>
      <c r="AB49" s="46">
        <v>0</v>
      </c>
      <c r="AC49" s="46">
        <v>0</v>
      </c>
      <c r="AD49" s="46">
        <v>1200</v>
      </c>
      <c r="AE49" s="46">
        <v>1800</v>
      </c>
      <c r="AF49" s="46">
        <v>0</v>
      </c>
      <c r="AG49" s="46">
        <v>3000</v>
      </c>
      <c r="AH49" s="46">
        <v>145.38</v>
      </c>
      <c r="AI49" s="46">
        <v>3145.38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3145.38</v>
      </c>
      <c r="AR49" s="46">
        <v>0</v>
      </c>
      <c r="AS49" s="46">
        <v>314.54000000000002</v>
      </c>
      <c r="AT49" s="46">
        <v>3145.38</v>
      </c>
      <c r="AU49" s="46">
        <v>24.74</v>
      </c>
      <c r="AV49" s="46">
        <v>0</v>
      </c>
      <c r="AW49" s="46">
        <v>3484.66</v>
      </c>
      <c r="BA49" s="70" t="s">
        <v>436</v>
      </c>
      <c r="BB49" s="53" t="s">
        <v>15</v>
      </c>
      <c r="BC49" s="71">
        <v>1095.5999999999999</v>
      </c>
      <c r="BD49" s="71">
        <v>1095.5999999999999</v>
      </c>
      <c r="BE49" s="72">
        <v>-141.59</v>
      </c>
      <c r="BF49" s="72">
        <v>-0.01</v>
      </c>
      <c r="BG49" s="71">
        <v>-141.6</v>
      </c>
      <c r="BH49" s="71">
        <v>1237.2</v>
      </c>
      <c r="BI49" s="73"/>
      <c r="BJ49" s="65" t="s">
        <v>436</v>
      </c>
      <c r="BK49" s="50" t="s">
        <v>15</v>
      </c>
      <c r="BL49" s="66">
        <v>40</v>
      </c>
      <c r="BN49" s="66">
        <f t="shared" si="6"/>
        <v>0</v>
      </c>
      <c r="BO49" s="66">
        <f t="shared" si="7"/>
        <v>874.21410000000014</v>
      </c>
      <c r="BP49" s="50" t="s">
        <v>457</v>
      </c>
    </row>
    <row r="50" spans="1:68" s="50" customFormat="1" x14ac:dyDescent="0.2">
      <c r="A50" s="65" t="s">
        <v>88</v>
      </c>
      <c r="B50" s="50" t="s">
        <v>89</v>
      </c>
      <c r="C50" s="66">
        <f t="shared" si="12"/>
        <v>1242</v>
      </c>
      <c r="D50" s="66">
        <v>200.74</v>
      </c>
      <c r="E50" s="66">
        <v>2403.2399999999998</v>
      </c>
      <c r="F50" s="46">
        <v>0</v>
      </c>
      <c r="G50" s="66">
        <v>0</v>
      </c>
      <c r="H50" s="66">
        <f t="shared" si="1"/>
        <v>3845.9799999999996</v>
      </c>
      <c r="I50" s="66">
        <v>384.59799999999996</v>
      </c>
      <c r="J50" s="66">
        <f>+'C&amp;A'!D51*0.02</f>
        <v>21.911999999999999</v>
      </c>
      <c r="K50" s="66">
        <f t="shared" si="2"/>
        <v>4252.49</v>
      </c>
      <c r="L50" s="66">
        <f t="shared" si="3"/>
        <v>680.39839999999992</v>
      </c>
      <c r="M50" s="66">
        <f t="shared" si="4"/>
        <v>4932.8883999999998</v>
      </c>
      <c r="N50" s="66">
        <f>+H50-'C&amp;A'!H51-SINDICATO!I51</f>
        <v>0</v>
      </c>
      <c r="O50" s="66">
        <f>+'C&amp;A'!H51+SINDICATO!I51</f>
        <v>3845.9799999999996</v>
      </c>
      <c r="P50" s="50" t="str">
        <f t="shared" si="5"/>
        <v>NO</v>
      </c>
      <c r="Q50" s="67" t="s">
        <v>128</v>
      </c>
      <c r="R50" s="67" t="s">
        <v>129</v>
      </c>
      <c r="S50" s="67" t="s">
        <v>127</v>
      </c>
      <c r="T50" s="68">
        <v>1241</v>
      </c>
      <c r="U50" s="69"/>
      <c r="V50" s="69"/>
      <c r="W50" s="50" t="s">
        <v>437</v>
      </c>
      <c r="X50" s="50" t="s">
        <v>291</v>
      </c>
      <c r="Y50" s="50" t="s">
        <v>263</v>
      </c>
      <c r="Z50" s="46">
        <v>1095.5999999999999</v>
      </c>
      <c r="AA50" s="46">
        <v>141.63999999999999</v>
      </c>
      <c r="AB50" s="46">
        <v>0</v>
      </c>
      <c r="AC50" s="46">
        <v>0</v>
      </c>
      <c r="AD50" s="46">
        <v>1200</v>
      </c>
      <c r="AE50" s="46">
        <v>1800</v>
      </c>
      <c r="AF50" s="46">
        <v>0</v>
      </c>
      <c r="AG50" s="46">
        <v>3000</v>
      </c>
      <c r="AH50" s="46">
        <v>145.38</v>
      </c>
      <c r="AI50" s="46">
        <v>3145.38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3145.38</v>
      </c>
      <c r="AR50" s="46">
        <v>0</v>
      </c>
      <c r="AS50" s="46">
        <v>314.54000000000002</v>
      </c>
      <c r="AT50" s="46">
        <v>3145.38</v>
      </c>
      <c r="AU50" s="46">
        <v>24.74</v>
      </c>
      <c r="AV50" s="46">
        <v>0</v>
      </c>
      <c r="AW50" s="46">
        <v>3484.66</v>
      </c>
      <c r="BA50" s="70" t="s">
        <v>437</v>
      </c>
      <c r="BB50" s="53" t="s">
        <v>15</v>
      </c>
      <c r="BC50" s="71">
        <v>1095.5999999999999</v>
      </c>
      <c r="BD50" s="71">
        <v>1095.5999999999999</v>
      </c>
      <c r="BE50" s="72">
        <v>-141.59</v>
      </c>
      <c r="BF50" s="72">
        <v>-0.01</v>
      </c>
      <c r="BG50" s="71">
        <v>-141.6</v>
      </c>
      <c r="BH50" s="71">
        <v>1237.2</v>
      </c>
      <c r="BI50" s="73"/>
      <c r="BJ50" s="65" t="s">
        <v>437</v>
      </c>
      <c r="BK50" s="50" t="s">
        <v>15</v>
      </c>
      <c r="BL50" s="66">
        <v>41</v>
      </c>
      <c r="BN50" s="66">
        <f t="shared" si="6"/>
        <v>384.59799999999996</v>
      </c>
      <c r="BO50" s="66">
        <f t="shared" si="7"/>
        <v>0</v>
      </c>
      <c r="BP50" s="50" t="s">
        <v>457</v>
      </c>
    </row>
    <row r="51" spans="1:68" s="50" customFormat="1" x14ac:dyDescent="0.2">
      <c r="A51" s="65" t="s">
        <v>90</v>
      </c>
      <c r="B51" s="50" t="s">
        <v>91</v>
      </c>
      <c r="C51" s="66">
        <f t="shared" si="12"/>
        <v>1243</v>
      </c>
      <c r="D51" s="66">
        <v>200.74</v>
      </c>
      <c r="E51" s="66">
        <v>5303</v>
      </c>
      <c r="F51" s="46">
        <v>0</v>
      </c>
      <c r="G51" s="66">
        <v>0</v>
      </c>
      <c r="H51" s="66">
        <f t="shared" si="1"/>
        <v>6746.74</v>
      </c>
      <c r="I51" s="66">
        <v>0</v>
      </c>
      <c r="J51" s="66">
        <f>+'C&amp;A'!D52*0.02</f>
        <v>21.911999999999999</v>
      </c>
      <c r="K51" s="66">
        <f t="shared" si="2"/>
        <v>6768.652</v>
      </c>
      <c r="L51" s="66">
        <f t="shared" si="3"/>
        <v>1082.98432</v>
      </c>
      <c r="M51" s="66">
        <f t="shared" si="4"/>
        <v>7851.6363199999996</v>
      </c>
      <c r="N51" s="66">
        <f>+H51-'C&amp;A'!H52-SINDICATO!I52</f>
        <v>674.67399999999998</v>
      </c>
      <c r="O51" s="66">
        <f>+'C&amp;A'!H52+SINDICATO!I52</f>
        <v>6072.0659999999998</v>
      </c>
      <c r="P51" s="50" t="str">
        <f t="shared" si="5"/>
        <v>NO</v>
      </c>
      <c r="Q51" s="67" t="s">
        <v>128</v>
      </c>
      <c r="R51" s="67" t="s">
        <v>129</v>
      </c>
      <c r="S51" s="67" t="s">
        <v>127</v>
      </c>
      <c r="T51" s="68">
        <v>1242</v>
      </c>
      <c r="U51" s="69"/>
      <c r="V51" s="69"/>
      <c r="W51" s="50" t="s">
        <v>438</v>
      </c>
      <c r="X51" s="50" t="s">
        <v>291</v>
      </c>
      <c r="Y51" s="50" t="s">
        <v>263</v>
      </c>
      <c r="Z51" s="46">
        <v>1095.5999999999999</v>
      </c>
      <c r="AA51" s="46">
        <v>141.63999999999999</v>
      </c>
      <c r="AB51" s="46">
        <v>0</v>
      </c>
      <c r="AC51" s="46">
        <v>0</v>
      </c>
      <c r="AD51" s="46">
        <v>1200</v>
      </c>
      <c r="AE51" s="46">
        <v>1800</v>
      </c>
      <c r="AF51" s="46">
        <v>0</v>
      </c>
      <c r="AG51" s="46">
        <v>3000</v>
      </c>
      <c r="AH51" s="46">
        <v>145.38</v>
      </c>
      <c r="AI51" s="46">
        <v>3145.38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3145.38</v>
      </c>
      <c r="AR51" s="46">
        <v>0</v>
      </c>
      <c r="AS51" s="46">
        <v>314.54000000000002</v>
      </c>
      <c r="AT51" s="46">
        <v>3145.38</v>
      </c>
      <c r="AU51" s="46">
        <v>24.74</v>
      </c>
      <c r="AV51" s="46">
        <v>0</v>
      </c>
      <c r="AW51" s="46">
        <v>3484.66</v>
      </c>
      <c r="BA51" s="70" t="s">
        <v>438</v>
      </c>
      <c r="BB51" s="53" t="s">
        <v>15</v>
      </c>
      <c r="BC51" s="71">
        <v>1095.5999999999999</v>
      </c>
      <c r="BD51" s="71">
        <v>1095.5999999999999</v>
      </c>
      <c r="BE51" s="72">
        <v>-141.59</v>
      </c>
      <c r="BF51" s="72">
        <v>-0.01</v>
      </c>
      <c r="BG51" s="71">
        <v>-141.6</v>
      </c>
      <c r="BH51" s="71">
        <v>1237.2</v>
      </c>
      <c r="BI51" s="73"/>
      <c r="BJ51" s="65" t="s">
        <v>438</v>
      </c>
      <c r="BK51" s="50" t="s">
        <v>15</v>
      </c>
      <c r="BL51" s="66">
        <v>42</v>
      </c>
      <c r="BN51" s="66">
        <f t="shared" si="6"/>
        <v>0</v>
      </c>
      <c r="BO51" s="66">
        <f t="shared" si="7"/>
        <v>607.20659999999998</v>
      </c>
      <c r="BP51" s="50" t="s">
        <v>457</v>
      </c>
    </row>
    <row r="52" spans="1:68" s="50" customFormat="1" x14ac:dyDescent="0.2">
      <c r="A52" s="65" t="s">
        <v>93</v>
      </c>
      <c r="B52" s="50" t="s">
        <v>94</v>
      </c>
      <c r="C52" s="66">
        <f t="shared" si="12"/>
        <v>1244</v>
      </c>
      <c r="D52" s="66">
        <v>188.71</v>
      </c>
      <c r="E52" s="66">
        <v>5027.6499999999996</v>
      </c>
      <c r="F52" s="46">
        <v>-90.26</v>
      </c>
      <c r="G52" s="66">
        <v>0</v>
      </c>
      <c r="H52" s="66">
        <f t="shared" si="1"/>
        <v>6370.0999999999995</v>
      </c>
      <c r="I52" s="66">
        <v>0</v>
      </c>
      <c r="J52" s="66">
        <f>+'C&amp;A'!D53*0.02</f>
        <v>21.911999999999999</v>
      </c>
      <c r="K52" s="66">
        <f t="shared" si="2"/>
        <v>6392.0119999999997</v>
      </c>
      <c r="L52" s="66">
        <f t="shared" si="3"/>
        <v>1022.72192</v>
      </c>
      <c r="M52" s="66">
        <f t="shared" si="4"/>
        <v>7414.7339199999997</v>
      </c>
      <c r="N52" s="66">
        <f>+H52-'C&amp;A'!H53-SINDICATO!I53</f>
        <v>555.77599999999984</v>
      </c>
      <c r="O52" s="66">
        <f>+'C&amp;A'!H53+SINDICATO!I53</f>
        <v>5814.3239999999996</v>
      </c>
      <c r="P52" s="50" t="str">
        <f t="shared" si="5"/>
        <v>NO</v>
      </c>
      <c r="Q52" s="67" t="s">
        <v>128</v>
      </c>
      <c r="R52" s="67" t="s">
        <v>129</v>
      </c>
      <c r="S52" s="67" t="s">
        <v>127</v>
      </c>
      <c r="T52" s="68">
        <v>1243</v>
      </c>
      <c r="U52" s="69"/>
      <c r="V52" s="69"/>
      <c r="W52" s="50" t="s">
        <v>439</v>
      </c>
      <c r="X52" s="50" t="s">
        <v>291</v>
      </c>
      <c r="Y52" s="50" t="s">
        <v>263</v>
      </c>
      <c r="Z52" s="46">
        <v>1095.5999999999999</v>
      </c>
      <c r="AA52" s="46">
        <v>141.63999999999999</v>
      </c>
      <c r="AB52" s="46">
        <v>0</v>
      </c>
      <c r="AC52" s="46">
        <v>0</v>
      </c>
      <c r="AD52" s="46">
        <v>1200</v>
      </c>
      <c r="AE52" s="46">
        <v>1800</v>
      </c>
      <c r="AF52" s="46">
        <v>0</v>
      </c>
      <c r="AG52" s="46">
        <v>3000</v>
      </c>
      <c r="AH52" s="46">
        <v>145.38</v>
      </c>
      <c r="AI52" s="46">
        <v>3145.38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3145.38</v>
      </c>
      <c r="AR52" s="46">
        <v>0</v>
      </c>
      <c r="AS52" s="46">
        <v>314.54000000000002</v>
      </c>
      <c r="AT52" s="46">
        <v>3145.38</v>
      </c>
      <c r="AU52" s="46">
        <v>24.74</v>
      </c>
      <c r="AV52" s="46">
        <v>0</v>
      </c>
      <c r="AW52" s="46">
        <v>3484.66</v>
      </c>
      <c r="BA52" s="70" t="s">
        <v>439</v>
      </c>
      <c r="BB52" s="53" t="s">
        <v>15</v>
      </c>
      <c r="BC52" s="71">
        <v>1095.5999999999999</v>
      </c>
      <c r="BD52" s="71">
        <v>1095.5999999999999</v>
      </c>
      <c r="BE52" s="72">
        <v>-141.59</v>
      </c>
      <c r="BF52" s="72">
        <v>-0.01</v>
      </c>
      <c r="BG52" s="71">
        <v>-141.6</v>
      </c>
      <c r="BH52" s="71">
        <v>1237.2</v>
      </c>
      <c r="BI52" s="73"/>
      <c r="BJ52" s="65" t="s">
        <v>439</v>
      </c>
      <c r="BK52" s="50" t="s">
        <v>15</v>
      </c>
      <c r="BL52" s="66">
        <v>43</v>
      </c>
      <c r="BN52" s="66">
        <f t="shared" si="6"/>
        <v>0</v>
      </c>
      <c r="BO52" s="66">
        <f t="shared" si="7"/>
        <v>581.43240000000003</v>
      </c>
      <c r="BP52" s="50" t="s">
        <v>456</v>
      </c>
    </row>
    <row r="53" spans="1:68" s="50" customFormat="1" x14ac:dyDescent="0.2">
      <c r="A53" s="65" t="s">
        <v>95</v>
      </c>
      <c r="B53" s="50" t="s">
        <v>96</v>
      </c>
      <c r="C53" s="66">
        <f t="shared" si="12"/>
        <v>1245</v>
      </c>
      <c r="D53" s="66">
        <v>188.71</v>
      </c>
      <c r="E53" s="66">
        <v>0</v>
      </c>
      <c r="F53" s="46">
        <v>0</v>
      </c>
      <c r="G53" s="66">
        <v>0</v>
      </c>
      <c r="H53" s="66">
        <f t="shared" si="1"/>
        <v>1433.71</v>
      </c>
      <c r="I53" s="66">
        <v>143.37100000000001</v>
      </c>
      <c r="J53" s="66">
        <f>+'C&amp;A'!D54*0.02</f>
        <v>21.911999999999999</v>
      </c>
      <c r="K53" s="66">
        <f t="shared" si="2"/>
        <v>1598.9930000000002</v>
      </c>
      <c r="L53" s="66">
        <f t="shared" si="3"/>
        <v>255.83888000000005</v>
      </c>
      <c r="M53" s="66">
        <f t="shared" si="4"/>
        <v>1854.8318800000002</v>
      </c>
      <c r="N53" s="66">
        <f>+H53-'C&amp;A'!H54-SINDICATO!I54</f>
        <v>0</v>
      </c>
      <c r="O53" s="66">
        <f>+'C&amp;A'!H54+SINDICATO!I54</f>
        <v>1433.71</v>
      </c>
      <c r="P53" s="50" t="str">
        <f t="shared" si="5"/>
        <v>NO</v>
      </c>
      <c r="Q53" s="67" t="s">
        <v>128</v>
      </c>
      <c r="R53" s="67" t="s">
        <v>129</v>
      </c>
      <c r="S53" s="67" t="s">
        <v>127</v>
      </c>
      <c r="T53" s="68">
        <v>1244</v>
      </c>
      <c r="U53" s="69"/>
      <c r="V53" s="69"/>
      <c r="W53" s="50" t="s">
        <v>440</v>
      </c>
      <c r="X53" s="50" t="s">
        <v>291</v>
      </c>
      <c r="Y53" s="50" t="s">
        <v>263</v>
      </c>
      <c r="Z53" s="46">
        <v>1095.5999999999999</v>
      </c>
      <c r="AA53" s="46">
        <v>141.63999999999999</v>
      </c>
      <c r="AB53" s="46">
        <v>0</v>
      </c>
      <c r="AC53" s="46">
        <v>0</v>
      </c>
      <c r="AD53" s="46">
        <v>1200</v>
      </c>
      <c r="AE53" s="46">
        <v>1800</v>
      </c>
      <c r="AF53" s="46">
        <v>0</v>
      </c>
      <c r="AG53" s="46">
        <v>3000</v>
      </c>
      <c r="AH53" s="46">
        <v>145.38</v>
      </c>
      <c r="AI53" s="46">
        <v>3145.38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3145.38</v>
      </c>
      <c r="AR53" s="46">
        <v>0</v>
      </c>
      <c r="AS53" s="46">
        <v>314.54000000000002</v>
      </c>
      <c r="AT53" s="46">
        <v>3145.38</v>
      </c>
      <c r="AU53" s="46">
        <v>24.74</v>
      </c>
      <c r="AV53" s="46">
        <v>0</v>
      </c>
      <c r="AW53" s="46">
        <v>3484.66</v>
      </c>
      <c r="BA53" s="70" t="s">
        <v>440</v>
      </c>
      <c r="BB53" s="53" t="s">
        <v>15</v>
      </c>
      <c r="BC53" s="71">
        <v>1095.5999999999999</v>
      </c>
      <c r="BD53" s="71">
        <v>1095.5999999999999</v>
      </c>
      <c r="BE53" s="72">
        <v>-141.59</v>
      </c>
      <c r="BF53" s="72">
        <v>-0.01</v>
      </c>
      <c r="BG53" s="71">
        <v>-141.6</v>
      </c>
      <c r="BH53" s="71">
        <v>1237.2</v>
      </c>
      <c r="BI53" s="73"/>
      <c r="BJ53" s="65" t="s">
        <v>440</v>
      </c>
      <c r="BK53" s="50" t="s">
        <v>15</v>
      </c>
      <c r="BL53" s="66">
        <v>44</v>
      </c>
      <c r="BN53" s="66">
        <f t="shared" si="6"/>
        <v>143.37100000000001</v>
      </c>
      <c r="BO53" s="66">
        <f t="shared" si="7"/>
        <v>0</v>
      </c>
      <c r="BP53" s="50" t="s">
        <v>452</v>
      </c>
    </row>
    <row r="54" spans="1:68" s="50" customFormat="1" x14ac:dyDescent="0.2">
      <c r="A54" s="65" t="s">
        <v>97</v>
      </c>
      <c r="B54" s="50" t="s">
        <v>98</v>
      </c>
      <c r="C54" s="66">
        <f t="shared" si="12"/>
        <v>1246</v>
      </c>
      <c r="D54" s="66">
        <v>200.74</v>
      </c>
      <c r="E54" s="66">
        <v>5908</v>
      </c>
      <c r="F54" s="46">
        <v>-45.13</v>
      </c>
      <c r="G54" s="66">
        <v>0</v>
      </c>
      <c r="H54" s="66">
        <f t="shared" si="1"/>
        <v>7309.61</v>
      </c>
      <c r="I54" s="66">
        <v>0</v>
      </c>
      <c r="J54" s="66">
        <f>+'C&amp;A'!D55*0.02</f>
        <v>21.911999999999999</v>
      </c>
      <c r="K54" s="66">
        <f t="shared" si="2"/>
        <v>7331.5219999999999</v>
      </c>
      <c r="L54" s="66">
        <f t="shared" si="3"/>
        <v>1173.0435199999999</v>
      </c>
      <c r="M54" s="66">
        <f t="shared" si="4"/>
        <v>8504.5655200000001</v>
      </c>
      <c r="N54" s="66">
        <f>+H54-'C&amp;A'!H55-SINDICATO!I55</f>
        <v>690.34400000000005</v>
      </c>
      <c r="O54" s="66">
        <f>+'C&amp;A'!H55+SINDICATO!I55</f>
        <v>6619.2659999999996</v>
      </c>
      <c r="P54" s="50" t="str">
        <f t="shared" si="5"/>
        <v>NO</v>
      </c>
      <c r="Q54" s="67" t="s">
        <v>128</v>
      </c>
      <c r="R54" s="67" t="s">
        <v>129</v>
      </c>
      <c r="S54" s="67" t="s">
        <v>127</v>
      </c>
      <c r="T54" s="68">
        <v>1245</v>
      </c>
      <c r="U54" s="69"/>
      <c r="V54" s="69"/>
      <c r="W54" s="50" t="s">
        <v>441</v>
      </c>
      <c r="X54" s="50" t="s">
        <v>291</v>
      </c>
      <c r="Y54" s="50" t="s">
        <v>263</v>
      </c>
      <c r="Z54" s="46">
        <v>1095.5999999999999</v>
      </c>
      <c r="AA54" s="46">
        <v>141.63999999999999</v>
      </c>
      <c r="AB54" s="46">
        <v>0</v>
      </c>
      <c r="AC54" s="46">
        <v>0</v>
      </c>
      <c r="AD54" s="46">
        <v>1200</v>
      </c>
      <c r="AE54" s="46">
        <v>1800</v>
      </c>
      <c r="AF54" s="46">
        <v>0</v>
      </c>
      <c r="AG54" s="46">
        <v>3000</v>
      </c>
      <c r="AH54" s="46">
        <v>145.38</v>
      </c>
      <c r="AI54" s="46">
        <v>3145.38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3145.38</v>
      </c>
      <c r="AR54" s="46">
        <v>0</v>
      </c>
      <c r="AS54" s="46">
        <v>314.54000000000002</v>
      </c>
      <c r="AT54" s="46">
        <v>3145.38</v>
      </c>
      <c r="AU54" s="46">
        <v>24.74</v>
      </c>
      <c r="AV54" s="46">
        <v>0</v>
      </c>
      <c r="AW54" s="46">
        <v>3484.66</v>
      </c>
      <c r="BA54" s="70" t="s">
        <v>441</v>
      </c>
      <c r="BB54" s="53" t="s">
        <v>15</v>
      </c>
      <c r="BC54" s="71">
        <v>1095.5999999999999</v>
      </c>
      <c r="BD54" s="71">
        <v>1095.5999999999999</v>
      </c>
      <c r="BE54" s="72">
        <v>-141.59</v>
      </c>
      <c r="BF54" s="72">
        <v>-0.01</v>
      </c>
      <c r="BG54" s="71">
        <v>-141.6</v>
      </c>
      <c r="BH54" s="71">
        <v>1237.2</v>
      </c>
      <c r="BI54" s="73"/>
      <c r="BJ54" s="65" t="s">
        <v>441</v>
      </c>
      <c r="BK54" s="50" t="s">
        <v>15</v>
      </c>
      <c r="BL54" s="66">
        <v>45</v>
      </c>
      <c r="BN54" s="66">
        <f t="shared" si="6"/>
        <v>0</v>
      </c>
      <c r="BO54" s="66">
        <f t="shared" si="7"/>
        <v>661.92660000000001</v>
      </c>
      <c r="BP54" s="50" t="s">
        <v>457</v>
      </c>
    </row>
    <row r="55" spans="1:68" s="50" customFormat="1" x14ac:dyDescent="0.2">
      <c r="A55" s="65" t="s">
        <v>99</v>
      </c>
      <c r="B55" s="50" t="s">
        <v>100</v>
      </c>
      <c r="C55" s="66">
        <f t="shared" si="12"/>
        <v>1247</v>
      </c>
      <c r="D55" s="66">
        <v>200.74</v>
      </c>
      <c r="E55" s="66">
        <v>9111.2999999999993</v>
      </c>
      <c r="F55" s="46">
        <v>-45.13</v>
      </c>
      <c r="G55" s="66">
        <v>340.56</v>
      </c>
      <c r="H55" s="66">
        <f t="shared" si="1"/>
        <v>10513.91</v>
      </c>
      <c r="I55" s="66">
        <v>0</v>
      </c>
      <c r="J55" s="66">
        <f>+'C&amp;A'!D56*0.02</f>
        <v>21.911999999999999</v>
      </c>
      <c r="K55" s="66">
        <f t="shared" si="2"/>
        <v>10535.822</v>
      </c>
      <c r="L55" s="66">
        <f t="shared" si="3"/>
        <v>1685.73152</v>
      </c>
      <c r="M55" s="66">
        <f t="shared" si="4"/>
        <v>12221.553519999999</v>
      </c>
      <c r="N55" s="66">
        <f>+H55-'C&amp;A'!H56-SINDICATO!I56</f>
        <v>1317.2780000000002</v>
      </c>
      <c r="O55" s="66">
        <f>+'C&amp;A'!H56+SINDICATO!I56</f>
        <v>9196.6319999999996</v>
      </c>
      <c r="P55" s="50" t="str">
        <f t="shared" si="5"/>
        <v>NO</v>
      </c>
      <c r="Q55" s="67" t="s">
        <v>128</v>
      </c>
      <c r="R55" s="67" t="s">
        <v>129</v>
      </c>
      <c r="S55" s="67" t="s">
        <v>127</v>
      </c>
      <c r="T55" s="68">
        <v>1246</v>
      </c>
      <c r="U55" s="69"/>
      <c r="V55" s="69"/>
      <c r="W55" s="50" t="s">
        <v>442</v>
      </c>
      <c r="X55" s="50" t="s">
        <v>291</v>
      </c>
      <c r="Y55" s="50" t="s">
        <v>263</v>
      </c>
      <c r="Z55" s="46">
        <v>1095.5999999999999</v>
      </c>
      <c r="AA55" s="46">
        <v>141.63999999999999</v>
      </c>
      <c r="AB55" s="46">
        <v>0</v>
      </c>
      <c r="AC55" s="46">
        <v>0</v>
      </c>
      <c r="AD55" s="46">
        <v>1200</v>
      </c>
      <c r="AE55" s="46">
        <v>1800</v>
      </c>
      <c r="AF55" s="46">
        <v>0</v>
      </c>
      <c r="AG55" s="46">
        <v>3000</v>
      </c>
      <c r="AH55" s="46">
        <v>145.38</v>
      </c>
      <c r="AI55" s="46">
        <v>3145.38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46">
        <v>0</v>
      </c>
      <c r="AQ55" s="46">
        <v>3145.38</v>
      </c>
      <c r="AR55" s="46">
        <v>0</v>
      </c>
      <c r="AS55" s="46">
        <v>314.54000000000002</v>
      </c>
      <c r="AT55" s="46">
        <v>3145.38</v>
      </c>
      <c r="AU55" s="46">
        <v>24.74</v>
      </c>
      <c r="AV55" s="46">
        <v>0</v>
      </c>
      <c r="AW55" s="46">
        <v>3484.66</v>
      </c>
      <c r="BA55" s="70" t="s">
        <v>442</v>
      </c>
      <c r="BB55" s="53" t="s">
        <v>15</v>
      </c>
      <c r="BC55" s="71">
        <v>1095.5999999999999</v>
      </c>
      <c r="BD55" s="71">
        <v>1095.5999999999999</v>
      </c>
      <c r="BE55" s="72">
        <v>-141.59</v>
      </c>
      <c r="BF55" s="72">
        <v>-0.01</v>
      </c>
      <c r="BG55" s="71">
        <v>-141.6</v>
      </c>
      <c r="BH55" s="71">
        <v>1237.2</v>
      </c>
      <c r="BI55" s="73"/>
      <c r="BJ55" s="65" t="s">
        <v>442</v>
      </c>
      <c r="BK55" s="50" t="s">
        <v>15</v>
      </c>
      <c r="BL55" s="66">
        <v>46</v>
      </c>
      <c r="BN55" s="66">
        <f t="shared" si="6"/>
        <v>0</v>
      </c>
      <c r="BO55" s="66">
        <f t="shared" si="7"/>
        <v>919.66319999999996</v>
      </c>
      <c r="BP55" s="50" t="s">
        <v>457</v>
      </c>
    </row>
    <row r="56" spans="1:68" s="50" customFormat="1" x14ac:dyDescent="0.2">
      <c r="A56" s="65" t="s">
        <v>101</v>
      </c>
      <c r="B56" s="50" t="s">
        <v>102</v>
      </c>
      <c r="C56" s="66">
        <f t="shared" si="12"/>
        <v>1248</v>
      </c>
      <c r="D56" s="66">
        <v>145.38</v>
      </c>
      <c r="E56" s="66">
        <v>2949.58</v>
      </c>
      <c r="F56" s="46">
        <v>-45.13</v>
      </c>
      <c r="G56" s="66">
        <v>0</v>
      </c>
      <c r="H56" s="66">
        <f t="shared" si="1"/>
        <v>4297.83</v>
      </c>
      <c r="I56" s="66">
        <v>434.29600000000005</v>
      </c>
      <c r="J56" s="66">
        <f>+'C&amp;A'!D57*0.02</f>
        <v>21.911999999999999</v>
      </c>
      <c r="K56" s="66">
        <f t="shared" si="2"/>
        <v>4754.0380000000005</v>
      </c>
      <c r="L56" s="66">
        <f t="shared" si="3"/>
        <v>760.6460800000001</v>
      </c>
      <c r="M56" s="66">
        <f t="shared" si="4"/>
        <v>5514.6840800000009</v>
      </c>
      <c r="N56" s="66">
        <f>+H56-'C&amp;A'!H57-SINDICATO!I57</f>
        <v>-45.130000000000109</v>
      </c>
      <c r="O56" s="66">
        <f>+'C&amp;A'!H57+SINDICATO!I57</f>
        <v>4342.96</v>
      </c>
      <c r="P56" s="50" t="str">
        <f t="shared" si="5"/>
        <v>NO</v>
      </c>
      <c r="Q56" s="67" t="s">
        <v>128</v>
      </c>
      <c r="R56" s="67" t="s">
        <v>129</v>
      </c>
      <c r="S56" s="67" t="s">
        <v>127</v>
      </c>
      <c r="T56" s="68">
        <v>1247</v>
      </c>
      <c r="U56" s="69"/>
      <c r="V56" s="69"/>
      <c r="W56" s="50" t="s">
        <v>443</v>
      </c>
      <c r="X56" s="50" t="s">
        <v>291</v>
      </c>
      <c r="Y56" s="50" t="s">
        <v>263</v>
      </c>
      <c r="Z56" s="46">
        <v>1095.5999999999999</v>
      </c>
      <c r="AA56" s="46">
        <v>141.63999999999999</v>
      </c>
      <c r="AB56" s="46">
        <v>0</v>
      </c>
      <c r="AC56" s="46">
        <v>0</v>
      </c>
      <c r="AD56" s="46">
        <v>1200</v>
      </c>
      <c r="AE56" s="46">
        <v>1800</v>
      </c>
      <c r="AF56" s="46">
        <v>0</v>
      </c>
      <c r="AG56" s="46">
        <v>3000</v>
      </c>
      <c r="AH56" s="46">
        <v>145.38</v>
      </c>
      <c r="AI56" s="46">
        <v>3145.38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46">
        <v>0</v>
      </c>
      <c r="AQ56" s="46">
        <v>3145.38</v>
      </c>
      <c r="AR56" s="46">
        <v>0</v>
      </c>
      <c r="AS56" s="46">
        <v>314.54000000000002</v>
      </c>
      <c r="AT56" s="46">
        <v>3145.38</v>
      </c>
      <c r="AU56" s="46">
        <v>24.74</v>
      </c>
      <c r="AV56" s="46">
        <v>0</v>
      </c>
      <c r="AW56" s="46">
        <v>3484.66</v>
      </c>
      <c r="BA56" s="70" t="s">
        <v>443</v>
      </c>
      <c r="BB56" s="53" t="s">
        <v>15</v>
      </c>
      <c r="BC56" s="71">
        <v>1095.5999999999999</v>
      </c>
      <c r="BD56" s="71">
        <v>1095.5999999999999</v>
      </c>
      <c r="BE56" s="72">
        <v>-141.59</v>
      </c>
      <c r="BF56" s="72">
        <v>-0.01</v>
      </c>
      <c r="BG56" s="71">
        <v>-141.6</v>
      </c>
      <c r="BH56" s="71">
        <v>1237.2</v>
      </c>
      <c r="BI56" s="73"/>
      <c r="BJ56" s="65" t="s">
        <v>443</v>
      </c>
      <c r="BK56" s="50" t="s">
        <v>15</v>
      </c>
      <c r="BL56" s="66">
        <v>47</v>
      </c>
      <c r="BN56" s="66">
        <f t="shared" si="6"/>
        <v>434.29600000000005</v>
      </c>
      <c r="BO56" s="66">
        <f t="shared" si="7"/>
        <v>0</v>
      </c>
      <c r="BP56" s="50" t="s">
        <v>452</v>
      </c>
    </row>
    <row r="57" spans="1:68" s="50" customFormat="1" x14ac:dyDescent="0.2">
      <c r="A57" s="65" t="s">
        <v>103</v>
      </c>
      <c r="B57" s="50" t="s">
        <v>104</v>
      </c>
      <c r="C57" s="66">
        <f t="shared" si="12"/>
        <v>1249</v>
      </c>
      <c r="D57" s="66">
        <v>125.1</v>
      </c>
      <c r="E57" s="66">
        <v>18309.97</v>
      </c>
      <c r="F57" s="46">
        <v>-217.28</v>
      </c>
      <c r="G57" s="66">
        <v>0</v>
      </c>
      <c r="H57" s="66">
        <f t="shared" si="1"/>
        <v>19466.79</v>
      </c>
      <c r="I57" s="66">
        <v>0</v>
      </c>
      <c r="J57" s="66">
        <f>+'C&amp;A'!D58*0.02</f>
        <v>21.911999999999999</v>
      </c>
      <c r="K57" s="66">
        <f t="shared" si="2"/>
        <v>19488.702000000001</v>
      </c>
      <c r="L57" s="66">
        <f t="shared" si="3"/>
        <v>3118.1923200000001</v>
      </c>
      <c r="M57" s="66">
        <f t="shared" si="4"/>
        <v>22606.894319999999</v>
      </c>
      <c r="N57" s="66">
        <f>+H57-'C&amp;A'!H58-SINDICATO!I58</f>
        <v>1751.1270000000004</v>
      </c>
      <c r="O57" s="66">
        <f>+'C&amp;A'!H58+SINDICATO!I58</f>
        <v>17715.663</v>
      </c>
      <c r="P57" s="50" t="str">
        <f t="shared" si="5"/>
        <v>NO</v>
      </c>
      <c r="Q57" s="67" t="s">
        <v>128</v>
      </c>
      <c r="R57" s="67" t="s">
        <v>129</v>
      </c>
      <c r="S57" s="67" t="s">
        <v>127</v>
      </c>
      <c r="T57" s="68">
        <v>1248</v>
      </c>
      <c r="U57" s="69"/>
      <c r="V57" s="69"/>
      <c r="W57" s="50" t="s">
        <v>444</v>
      </c>
      <c r="X57" s="50" t="s">
        <v>291</v>
      </c>
      <c r="Y57" s="50" t="s">
        <v>263</v>
      </c>
      <c r="Z57" s="46">
        <v>1095.5999999999999</v>
      </c>
      <c r="AA57" s="46">
        <v>141.63999999999999</v>
      </c>
      <c r="AB57" s="46">
        <v>0</v>
      </c>
      <c r="AC57" s="46">
        <v>0</v>
      </c>
      <c r="AD57" s="46">
        <v>1200</v>
      </c>
      <c r="AE57" s="46">
        <v>1800</v>
      </c>
      <c r="AF57" s="46">
        <v>0</v>
      </c>
      <c r="AG57" s="46">
        <v>3000</v>
      </c>
      <c r="AH57" s="46">
        <v>145.38</v>
      </c>
      <c r="AI57" s="46">
        <v>3145.38</v>
      </c>
      <c r="AJ57" s="46">
        <v>0</v>
      </c>
      <c r="AK57" s="46">
        <v>0</v>
      </c>
      <c r="AL57" s="46">
        <v>0</v>
      </c>
      <c r="AM57" s="46">
        <v>0</v>
      </c>
      <c r="AN57" s="46">
        <v>0</v>
      </c>
      <c r="AO57" s="46">
        <v>0</v>
      </c>
      <c r="AP57" s="46">
        <v>0</v>
      </c>
      <c r="AQ57" s="46">
        <v>3145.38</v>
      </c>
      <c r="AR57" s="46">
        <v>0</v>
      </c>
      <c r="AS57" s="46">
        <v>314.54000000000002</v>
      </c>
      <c r="AT57" s="46">
        <v>3145.38</v>
      </c>
      <c r="AU57" s="46">
        <v>24.74</v>
      </c>
      <c r="AV57" s="46">
        <v>0</v>
      </c>
      <c r="AW57" s="46">
        <v>3484.66</v>
      </c>
      <c r="BA57" s="70" t="s">
        <v>444</v>
      </c>
      <c r="BB57" s="53" t="s">
        <v>15</v>
      </c>
      <c r="BC57" s="71">
        <v>1095.5999999999999</v>
      </c>
      <c r="BD57" s="71">
        <v>1095.5999999999999</v>
      </c>
      <c r="BE57" s="72">
        <v>-141.59</v>
      </c>
      <c r="BF57" s="72">
        <v>-0.01</v>
      </c>
      <c r="BG57" s="71">
        <v>-141.6</v>
      </c>
      <c r="BH57" s="71">
        <v>1237.2</v>
      </c>
      <c r="BI57" s="73"/>
      <c r="BJ57" s="65" t="s">
        <v>444</v>
      </c>
      <c r="BK57" s="50" t="s">
        <v>15</v>
      </c>
      <c r="BL57" s="66">
        <v>48</v>
      </c>
      <c r="BN57" s="66">
        <f t="shared" si="6"/>
        <v>0</v>
      </c>
      <c r="BO57" s="66">
        <f t="shared" si="7"/>
        <v>1771.5663000000002</v>
      </c>
      <c r="BP57" s="50" t="s">
        <v>456</v>
      </c>
    </row>
    <row r="58" spans="1:68" s="50" customFormat="1" x14ac:dyDescent="0.2">
      <c r="A58" s="65" t="s">
        <v>105</v>
      </c>
      <c r="B58" s="50" t="s">
        <v>106</v>
      </c>
      <c r="C58" s="66">
        <f>+AD59</f>
        <v>1200</v>
      </c>
      <c r="D58" s="66">
        <f t="shared" ref="D58" si="13">+AH59</f>
        <v>145.38</v>
      </c>
      <c r="E58" s="66">
        <v>0</v>
      </c>
      <c r="F58" s="46">
        <v>-45.13</v>
      </c>
      <c r="G58" s="66">
        <v>0</v>
      </c>
      <c r="H58" s="66">
        <f t="shared" si="1"/>
        <v>1300.25</v>
      </c>
      <c r="I58" s="66">
        <v>134.53800000000001</v>
      </c>
      <c r="J58" s="66">
        <f>+'C&amp;A'!D59*0.02</f>
        <v>21.911999999999999</v>
      </c>
      <c r="K58" s="66">
        <f t="shared" si="2"/>
        <v>1456.7</v>
      </c>
      <c r="L58" s="66">
        <f t="shared" si="3"/>
        <v>233.072</v>
      </c>
      <c r="M58" s="66">
        <f t="shared" si="4"/>
        <v>1689.7719999999999</v>
      </c>
      <c r="N58" s="66">
        <f>+H58-'C&amp;A'!H59-SINDICATO!I59</f>
        <v>-45.129999999999995</v>
      </c>
      <c r="O58" s="66">
        <f>+'C&amp;A'!H59+SINDICATO!I59</f>
        <v>1345.38</v>
      </c>
      <c r="P58" s="50" t="str">
        <f t="shared" si="5"/>
        <v>NO</v>
      </c>
      <c r="Q58" s="67" t="s">
        <v>128</v>
      </c>
      <c r="R58" s="67" t="s">
        <v>129</v>
      </c>
      <c r="S58" s="67" t="s">
        <v>127</v>
      </c>
      <c r="T58" s="68">
        <v>1249</v>
      </c>
      <c r="U58" s="69"/>
      <c r="V58" s="69"/>
      <c r="W58" s="50" t="s">
        <v>445</v>
      </c>
      <c r="X58" s="50" t="s">
        <v>291</v>
      </c>
      <c r="Y58" s="50" t="s">
        <v>263</v>
      </c>
      <c r="Z58" s="46">
        <v>1095.5999999999999</v>
      </c>
      <c r="AA58" s="46">
        <v>141.63999999999999</v>
      </c>
      <c r="AB58" s="46">
        <v>0</v>
      </c>
      <c r="AC58" s="46">
        <v>0</v>
      </c>
      <c r="AD58" s="46">
        <v>1200</v>
      </c>
      <c r="AE58" s="46">
        <v>1800</v>
      </c>
      <c r="AF58" s="46">
        <v>0</v>
      </c>
      <c r="AG58" s="46">
        <v>3000</v>
      </c>
      <c r="AH58" s="46">
        <v>145.38</v>
      </c>
      <c r="AI58" s="46">
        <v>3145.38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46">
        <v>0</v>
      </c>
      <c r="AQ58" s="46">
        <v>3145.38</v>
      </c>
      <c r="AR58" s="46">
        <v>0</v>
      </c>
      <c r="AS58" s="46">
        <v>314.54000000000002</v>
      </c>
      <c r="AT58" s="46">
        <v>3145.38</v>
      </c>
      <c r="AU58" s="46">
        <v>24.74</v>
      </c>
      <c r="AV58" s="46">
        <v>0</v>
      </c>
      <c r="AW58" s="46">
        <v>3484.66</v>
      </c>
      <c r="BA58" s="70" t="s">
        <v>445</v>
      </c>
      <c r="BB58" s="53" t="s">
        <v>15</v>
      </c>
      <c r="BC58" s="71">
        <v>1095.5999999999999</v>
      </c>
      <c r="BD58" s="71">
        <v>1095.5999999999999</v>
      </c>
      <c r="BE58" s="72">
        <v>-141.59</v>
      </c>
      <c r="BF58" s="72">
        <v>-0.01</v>
      </c>
      <c r="BG58" s="71">
        <v>-141.6</v>
      </c>
      <c r="BH58" s="71">
        <v>1237.2</v>
      </c>
      <c r="BI58" s="73"/>
      <c r="BJ58" s="65" t="s">
        <v>445</v>
      </c>
      <c r="BK58" s="50" t="s">
        <v>15</v>
      </c>
      <c r="BL58" s="66">
        <v>49</v>
      </c>
      <c r="BN58" s="66">
        <f t="shared" si="6"/>
        <v>134.53800000000001</v>
      </c>
      <c r="BO58" s="66">
        <f t="shared" si="7"/>
        <v>0</v>
      </c>
      <c r="BP58" s="50" t="s">
        <v>453</v>
      </c>
    </row>
    <row r="59" spans="1:68" s="50" customFormat="1" x14ac:dyDescent="0.2">
      <c r="A59" s="65" t="s">
        <v>108</v>
      </c>
      <c r="B59" s="50" t="s">
        <v>109</v>
      </c>
      <c r="C59" s="66">
        <f>+T60</f>
        <v>1251</v>
      </c>
      <c r="D59" s="66">
        <f>+AH60</f>
        <v>145.38</v>
      </c>
      <c r="E59" s="66">
        <v>9607.2000000000007</v>
      </c>
      <c r="F59" s="46">
        <v>-45.13</v>
      </c>
      <c r="G59" s="66">
        <v>741.3</v>
      </c>
      <c r="H59" s="66">
        <f t="shared" si="1"/>
        <v>10958.450000000003</v>
      </c>
      <c r="I59" s="66">
        <v>0</v>
      </c>
      <c r="J59" s="66">
        <f>+'C&amp;A'!D60*0.02</f>
        <v>21.911999999999999</v>
      </c>
      <c r="K59" s="66">
        <f t="shared" si="2"/>
        <v>10980.362000000003</v>
      </c>
      <c r="L59" s="66">
        <f t="shared" si="3"/>
        <v>1756.8579200000004</v>
      </c>
      <c r="M59" s="66">
        <f t="shared" si="4"/>
        <v>12737.219920000003</v>
      </c>
      <c r="N59" s="66">
        <f>+H59-'C&amp;A'!H60-SINDICATO!I60</f>
        <v>1722.3980000000001</v>
      </c>
      <c r="O59" s="66">
        <f>+'C&amp;A'!H60+SINDICATO!I60</f>
        <v>9236.0520000000015</v>
      </c>
      <c r="P59" s="50" t="str">
        <f t="shared" si="5"/>
        <v>NO</v>
      </c>
      <c r="Q59" s="67" t="s">
        <v>128</v>
      </c>
      <c r="R59" s="67" t="s">
        <v>129</v>
      </c>
      <c r="S59" s="67" t="s">
        <v>127</v>
      </c>
      <c r="T59" s="68">
        <v>1250</v>
      </c>
      <c r="U59" s="69"/>
      <c r="V59" s="69"/>
      <c r="W59" s="50" t="s">
        <v>446</v>
      </c>
      <c r="X59" s="50" t="s">
        <v>291</v>
      </c>
      <c r="Y59" s="50" t="s">
        <v>263</v>
      </c>
      <c r="Z59" s="46">
        <v>1095.5999999999999</v>
      </c>
      <c r="AA59" s="46">
        <v>141.63999999999999</v>
      </c>
      <c r="AB59" s="46">
        <v>0</v>
      </c>
      <c r="AC59" s="46">
        <v>0</v>
      </c>
      <c r="AD59" s="46">
        <v>1200</v>
      </c>
      <c r="AE59" s="46">
        <v>1800</v>
      </c>
      <c r="AF59" s="46">
        <v>0</v>
      </c>
      <c r="AG59" s="46">
        <v>3000</v>
      </c>
      <c r="AH59" s="46">
        <v>145.38</v>
      </c>
      <c r="AI59" s="46">
        <v>3145.38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3145.38</v>
      </c>
      <c r="AR59" s="46">
        <v>0</v>
      </c>
      <c r="AS59" s="46">
        <v>314.54000000000002</v>
      </c>
      <c r="AT59" s="46">
        <v>3145.38</v>
      </c>
      <c r="AU59" s="46">
        <v>24.74</v>
      </c>
      <c r="AV59" s="46">
        <v>0</v>
      </c>
      <c r="AW59" s="46">
        <v>3484.66</v>
      </c>
      <c r="BA59" s="70" t="s">
        <v>446</v>
      </c>
      <c r="BB59" s="53" t="s">
        <v>15</v>
      </c>
      <c r="BC59" s="71">
        <v>1095.5999999999999</v>
      </c>
      <c r="BD59" s="71">
        <v>1095.5999999999999</v>
      </c>
      <c r="BE59" s="72">
        <v>-141.59</v>
      </c>
      <c r="BF59" s="72">
        <v>-0.01</v>
      </c>
      <c r="BG59" s="71">
        <v>-141.6</v>
      </c>
      <c r="BH59" s="71">
        <v>1237.2</v>
      </c>
      <c r="BI59" s="73"/>
      <c r="BJ59" s="65" t="s">
        <v>446</v>
      </c>
      <c r="BK59" s="50" t="s">
        <v>15</v>
      </c>
      <c r="BL59" s="66">
        <v>50</v>
      </c>
      <c r="BN59" s="66">
        <f t="shared" si="6"/>
        <v>0</v>
      </c>
      <c r="BO59" s="66">
        <f t="shared" si="7"/>
        <v>923.6052000000002</v>
      </c>
      <c r="BP59" s="50" t="s">
        <v>457</v>
      </c>
    </row>
    <row r="60" spans="1:68" s="50" customFormat="1" x14ac:dyDescent="0.2">
      <c r="A60" s="65" t="s">
        <v>110</v>
      </c>
      <c r="B60" s="50" t="s">
        <v>111</v>
      </c>
      <c r="C60" s="66">
        <f>+T61</f>
        <v>1252</v>
      </c>
      <c r="D60" s="66">
        <v>145.38</v>
      </c>
      <c r="E60" s="66">
        <v>6825.91</v>
      </c>
      <c r="F60" s="46">
        <v>-45.13</v>
      </c>
      <c r="G60" s="66">
        <v>0</v>
      </c>
      <c r="H60" s="66">
        <f t="shared" si="1"/>
        <v>8178.1600000000008</v>
      </c>
      <c r="I60" s="66">
        <v>0</v>
      </c>
      <c r="J60" s="66">
        <f>+'C&amp;A'!D61*0.02</f>
        <v>21.911999999999999</v>
      </c>
      <c r="K60" s="66">
        <f t="shared" si="2"/>
        <v>8200.0720000000001</v>
      </c>
      <c r="L60" s="66">
        <f t="shared" si="3"/>
        <v>1312.01152</v>
      </c>
      <c r="M60" s="66">
        <f t="shared" si="4"/>
        <v>9512.0835200000001</v>
      </c>
      <c r="N60" s="66">
        <f>+H60-'C&amp;A'!H61-SINDICATO!I61</f>
        <v>777.19900000000052</v>
      </c>
      <c r="O60" s="66">
        <f>+'C&amp;A'!H61+SINDICATO!I61</f>
        <v>7400.9610000000002</v>
      </c>
      <c r="P60" s="50" t="str">
        <f t="shared" si="5"/>
        <v>NO</v>
      </c>
      <c r="Q60" s="67" t="s">
        <v>128</v>
      </c>
      <c r="R60" s="67" t="s">
        <v>129</v>
      </c>
      <c r="S60" s="67" t="s">
        <v>127</v>
      </c>
      <c r="T60" s="68">
        <v>1251</v>
      </c>
      <c r="U60" s="69"/>
      <c r="V60" s="69"/>
      <c r="W60" s="50" t="s">
        <v>447</v>
      </c>
      <c r="X60" s="50" t="s">
        <v>291</v>
      </c>
      <c r="Y60" s="50" t="s">
        <v>263</v>
      </c>
      <c r="Z60" s="46">
        <v>1095.5999999999999</v>
      </c>
      <c r="AA60" s="46">
        <v>141.63999999999999</v>
      </c>
      <c r="AB60" s="46">
        <v>0</v>
      </c>
      <c r="AC60" s="46">
        <v>0</v>
      </c>
      <c r="AD60" s="46">
        <v>1200</v>
      </c>
      <c r="AE60" s="46">
        <v>1800</v>
      </c>
      <c r="AF60" s="46">
        <v>0</v>
      </c>
      <c r="AG60" s="46">
        <v>3000</v>
      </c>
      <c r="AH60" s="46">
        <v>145.38</v>
      </c>
      <c r="AI60" s="46">
        <v>3145.38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3145.38</v>
      </c>
      <c r="AR60" s="46">
        <v>0</v>
      </c>
      <c r="AS60" s="46">
        <v>314.54000000000002</v>
      </c>
      <c r="AT60" s="46">
        <v>3145.38</v>
      </c>
      <c r="AU60" s="46">
        <v>24.74</v>
      </c>
      <c r="AV60" s="46">
        <v>0</v>
      </c>
      <c r="AW60" s="46">
        <v>3484.66</v>
      </c>
      <c r="BA60" s="70" t="s">
        <v>447</v>
      </c>
      <c r="BB60" s="53" t="s">
        <v>15</v>
      </c>
      <c r="BC60" s="71">
        <v>1095.5999999999999</v>
      </c>
      <c r="BD60" s="71">
        <v>1095.5999999999999</v>
      </c>
      <c r="BE60" s="72">
        <v>-141.59</v>
      </c>
      <c r="BF60" s="72">
        <v>-0.01</v>
      </c>
      <c r="BG60" s="71">
        <v>-141.6</v>
      </c>
      <c r="BH60" s="71">
        <v>1237.2</v>
      </c>
      <c r="BI60" s="73"/>
      <c r="BJ60" s="65" t="s">
        <v>447</v>
      </c>
      <c r="BK60" s="50" t="s">
        <v>15</v>
      </c>
      <c r="BL60" s="66">
        <v>51</v>
      </c>
      <c r="BN60" s="66">
        <f t="shared" si="6"/>
        <v>0</v>
      </c>
      <c r="BO60" s="66">
        <f t="shared" si="7"/>
        <v>740.09610000000009</v>
      </c>
      <c r="BP60" s="50" t="s">
        <v>452</v>
      </c>
    </row>
    <row r="61" spans="1:68" s="50" customFormat="1" x14ac:dyDescent="0.2">
      <c r="A61" s="65" t="s">
        <v>112</v>
      </c>
      <c r="B61" s="50" t="s">
        <v>113</v>
      </c>
      <c r="C61" s="66">
        <f>+T62</f>
        <v>1253</v>
      </c>
      <c r="D61" s="66">
        <v>200.74</v>
      </c>
      <c r="E61" s="66">
        <v>3363.68</v>
      </c>
      <c r="F61" s="46">
        <v>-45.13</v>
      </c>
      <c r="G61" s="66">
        <v>0</v>
      </c>
      <c r="H61" s="66">
        <f t="shared" si="1"/>
        <v>4772.29</v>
      </c>
      <c r="I61" s="66">
        <v>481.74200000000002</v>
      </c>
      <c r="J61" s="66">
        <f>+'C&amp;A'!D62*0.02</f>
        <v>21.911999999999999</v>
      </c>
      <c r="K61" s="66">
        <f t="shared" si="2"/>
        <v>5275.9440000000004</v>
      </c>
      <c r="L61" s="66">
        <f t="shared" si="3"/>
        <v>844.15104000000008</v>
      </c>
      <c r="M61" s="66">
        <f t="shared" si="4"/>
        <v>6120.0950400000002</v>
      </c>
      <c r="N61" s="66">
        <f>+H61-'C&amp;A'!H62-SINDICATO!I62</f>
        <v>-45.130000000000109</v>
      </c>
      <c r="O61" s="66">
        <f>+'C&amp;A'!H62+SINDICATO!I62</f>
        <v>4817.42</v>
      </c>
      <c r="P61" s="50" t="str">
        <f t="shared" si="5"/>
        <v>NO</v>
      </c>
      <c r="Q61" s="67" t="s">
        <v>128</v>
      </c>
      <c r="R61" s="67" t="s">
        <v>129</v>
      </c>
      <c r="S61" s="67" t="s">
        <v>127</v>
      </c>
      <c r="T61" s="68">
        <v>1252</v>
      </c>
      <c r="U61" s="69"/>
      <c r="V61" s="69"/>
      <c r="W61" s="50" t="s">
        <v>448</v>
      </c>
      <c r="X61" s="50" t="s">
        <v>291</v>
      </c>
      <c r="Y61" s="50" t="s">
        <v>263</v>
      </c>
      <c r="Z61" s="46">
        <v>1095.5999999999999</v>
      </c>
      <c r="AA61" s="46">
        <v>141.63999999999999</v>
      </c>
      <c r="AB61" s="46">
        <v>0</v>
      </c>
      <c r="AC61" s="46">
        <v>0</v>
      </c>
      <c r="AD61" s="46">
        <v>1200</v>
      </c>
      <c r="AE61" s="46">
        <v>1800</v>
      </c>
      <c r="AF61" s="46">
        <v>0</v>
      </c>
      <c r="AG61" s="46">
        <v>3000</v>
      </c>
      <c r="AH61" s="46">
        <v>145.38</v>
      </c>
      <c r="AI61" s="46">
        <v>3145.38</v>
      </c>
      <c r="AJ61" s="46">
        <v>0</v>
      </c>
      <c r="AK61" s="46">
        <v>0</v>
      </c>
      <c r="AL61" s="46">
        <v>0</v>
      </c>
      <c r="AM61" s="46">
        <v>0</v>
      </c>
      <c r="AN61" s="46">
        <v>0</v>
      </c>
      <c r="AO61" s="46">
        <v>0</v>
      </c>
      <c r="AP61" s="46">
        <v>0</v>
      </c>
      <c r="AQ61" s="46">
        <v>3145.38</v>
      </c>
      <c r="AR61" s="46">
        <v>0</v>
      </c>
      <c r="AS61" s="46">
        <v>314.54000000000002</v>
      </c>
      <c r="AT61" s="46">
        <v>3145.38</v>
      </c>
      <c r="AU61" s="46">
        <v>24.74</v>
      </c>
      <c r="AV61" s="46">
        <v>0</v>
      </c>
      <c r="AW61" s="46">
        <v>3484.66</v>
      </c>
      <c r="BA61" s="70" t="s">
        <v>448</v>
      </c>
      <c r="BB61" s="53" t="s">
        <v>15</v>
      </c>
      <c r="BC61" s="71">
        <v>1095.5999999999999</v>
      </c>
      <c r="BD61" s="71">
        <v>1095.5999999999999</v>
      </c>
      <c r="BE61" s="72">
        <v>-141.59</v>
      </c>
      <c r="BF61" s="72">
        <v>-0.01</v>
      </c>
      <c r="BG61" s="71">
        <v>-141.6</v>
      </c>
      <c r="BH61" s="71">
        <v>1237.2</v>
      </c>
      <c r="BI61" s="73"/>
      <c r="BJ61" s="65" t="s">
        <v>448</v>
      </c>
      <c r="BK61" s="50" t="s">
        <v>15</v>
      </c>
      <c r="BL61" s="66">
        <v>52</v>
      </c>
      <c r="BN61" s="66">
        <f t="shared" si="6"/>
        <v>481.74200000000002</v>
      </c>
      <c r="BO61" s="66">
        <f t="shared" si="7"/>
        <v>0</v>
      </c>
      <c r="BP61" s="50" t="s">
        <v>452</v>
      </c>
    </row>
    <row r="62" spans="1:68" s="50" customFormat="1" x14ac:dyDescent="0.2">
      <c r="A62" s="65" t="s">
        <v>114</v>
      </c>
      <c r="B62" s="50" t="s">
        <v>115</v>
      </c>
      <c r="C62" s="66">
        <f>+T63</f>
        <v>1254</v>
      </c>
      <c r="D62" s="66">
        <v>200.74</v>
      </c>
      <c r="E62" s="66">
        <v>1600</v>
      </c>
      <c r="F62" s="46">
        <v>0</v>
      </c>
      <c r="G62" s="66">
        <v>0</v>
      </c>
      <c r="H62" s="66">
        <f t="shared" si="1"/>
        <v>3054.74</v>
      </c>
      <c r="I62" s="66">
        <v>305.47399999999999</v>
      </c>
      <c r="J62" s="66">
        <f>+'C&amp;A'!D63*0.02</f>
        <v>21.911999999999999</v>
      </c>
      <c r="K62" s="66">
        <f t="shared" si="2"/>
        <v>3382.1259999999997</v>
      </c>
      <c r="L62" s="66">
        <f t="shared" si="3"/>
        <v>541.14015999999992</v>
      </c>
      <c r="M62" s="66">
        <f t="shared" si="4"/>
        <v>3923.2661599999997</v>
      </c>
      <c r="N62" s="66">
        <f>+H62-'C&amp;A'!H63-SINDICATO!I63</f>
        <v>0</v>
      </c>
      <c r="O62" s="66">
        <f>+'C&amp;A'!H63+SINDICATO!I63</f>
        <v>3054.74</v>
      </c>
      <c r="P62" s="50" t="str">
        <f t="shared" si="5"/>
        <v>NO</v>
      </c>
      <c r="Q62" s="67" t="s">
        <v>128</v>
      </c>
      <c r="R62" s="67" t="s">
        <v>129</v>
      </c>
      <c r="S62" s="67" t="s">
        <v>127</v>
      </c>
      <c r="T62" s="68">
        <v>1253</v>
      </c>
      <c r="U62" s="69"/>
      <c r="V62" s="69"/>
      <c r="W62" s="50" t="s">
        <v>449</v>
      </c>
      <c r="X62" s="50" t="s">
        <v>291</v>
      </c>
      <c r="Y62" s="50" t="s">
        <v>263</v>
      </c>
      <c r="Z62" s="46">
        <v>1095.5999999999999</v>
      </c>
      <c r="AA62" s="46">
        <v>141.63999999999999</v>
      </c>
      <c r="AB62" s="46">
        <v>0</v>
      </c>
      <c r="AC62" s="46">
        <v>0</v>
      </c>
      <c r="AD62" s="46">
        <v>1200</v>
      </c>
      <c r="AE62" s="46">
        <v>1800</v>
      </c>
      <c r="AF62" s="46">
        <v>0</v>
      </c>
      <c r="AG62" s="46">
        <v>3000</v>
      </c>
      <c r="AH62" s="46">
        <v>145.38</v>
      </c>
      <c r="AI62" s="46">
        <v>3145.38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3145.38</v>
      </c>
      <c r="AR62" s="46">
        <v>0</v>
      </c>
      <c r="AS62" s="46">
        <v>314.54000000000002</v>
      </c>
      <c r="AT62" s="46">
        <v>3145.38</v>
      </c>
      <c r="AU62" s="46">
        <v>24.74</v>
      </c>
      <c r="AV62" s="46">
        <v>0</v>
      </c>
      <c r="AW62" s="46">
        <v>3484.66</v>
      </c>
      <c r="BA62" s="70" t="s">
        <v>449</v>
      </c>
      <c r="BB62" s="53" t="s">
        <v>15</v>
      </c>
      <c r="BC62" s="71">
        <v>1095.5999999999999</v>
      </c>
      <c r="BD62" s="71">
        <v>1095.5999999999999</v>
      </c>
      <c r="BE62" s="72">
        <v>-141.59</v>
      </c>
      <c r="BF62" s="72">
        <v>-0.01</v>
      </c>
      <c r="BG62" s="71">
        <v>-141.6</v>
      </c>
      <c r="BH62" s="71">
        <v>1237.2</v>
      </c>
      <c r="BI62" s="73"/>
      <c r="BJ62" s="65" t="s">
        <v>449</v>
      </c>
      <c r="BK62" s="50" t="s">
        <v>15</v>
      </c>
      <c r="BL62" s="66">
        <v>53</v>
      </c>
      <c r="BN62" s="66">
        <f t="shared" si="6"/>
        <v>305.47399999999999</v>
      </c>
      <c r="BO62" s="66">
        <f t="shared" si="7"/>
        <v>0</v>
      </c>
      <c r="BP62" s="50" t="s">
        <v>456</v>
      </c>
    </row>
    <row r="63" spans="1:68" s="50" customFormat="1" x14ac:dyDescent="0.2">
      <c r="A63" s="65" t="s">
        <v>117</v>
      </c>
      <c r="B63" s="50" t="s">
        <v>118</v>
      </c>
      <c r="C63" s="66">
        <f>+T64</f>
        <v>1255</v>
      </c>
      <c r="D63" s="66">
        <v>188.71</v>
      </c>
      <c r="E63" s="66">
        <v>2000</v>
      </c>
      <c r="F63" s="46">
        <v>0</v>
      </c>
      <c r="G63" s="66">
        <v>335.19</v>
      </c>
      <c r="H63" s="66">
        <f t="shared" si="1"/>
        <v>3443.71</v>
      </c>
      <c r="I63" s="66">
        <v>310.85200000000009</v>
      </c>
      <c r="J63" s="66">
        <f>+'C&amp;A'!D64*0.02</f>
        <v>21.911999999999999</v>
      </c>
      <c r="K63" s="66">
        <f t="shared" si="2"/>
        <v>3776.4739999999997</v>
      </c>
      <c r="L63" s="66">
        <f t="shared" si="3"/>
        <v>604.23583999999994</v>
      </c>
      <c r="M63" s="66">
        <f t="shared" si="4"/>
        <v>4380.7098399999995</v>
      </c>
      <c r="N63" s="66">
        <f>+H63-'C&amp;A'!H64-SINDICATO!I64</f>
        <v>335.19000000000005</v>
      </c>
      <c r="O63" s="66">
        <f>+'C&amp;A'!H64+SINDICATO!I64</f>
        <v>3108.5200000000004</v>
      </c>
      <c r="P63" s="50" t="str">
        <f t="shared" si="5"/>
        <v>NO</v>
      </c>
      <c r="Q63" s="67" t="s">
        <v>128</v>
      </c>
      <c r="R63" s="67" t="s">
        <v>129</v>
      </c>
      <c r="S63" s="67" t="s">
        <v>127</v>
      </c>
      <c r="T63" s="68">
        <v>1254</v>
      </c>
      <c r="U63" s="69"/>
      <c r="V63" s="69"/>
      <c r="W63" s="50" t="s">
        <v>450</v>
      </c>
      <c r="X63" s="50" t="s">
        <v>291</v>
      </c>
      <c r="Y63" s="50" t="s">
        <v>263</v>
      </c>
      <c r="Z63" s="46">
        <v>1095.5999999999999</v>
      </c>
      <c r="AA63" s="46">
        <v>141.63999999999999</v>
      </c>
      <c r="AB63" s="46">
        <v>0</v>
      </c>
      <c r="AC63" s="46">
        <v>0</v>
      </c>
      <c r="AD63" s="46">
        <v>1200</v>
      </c>
      <c r="AE63" s="46">
        <v>1800</v>
      </c>
      <c r="AF63" s="46">
        <v>0</v>
      </c>
      <c r="AG63" s="46">
        <v>3000</v>
      </c>
      <c r="AH63" s="46">
        <v>145.38</v>
      </c>
      <c r="AI63" s="46">
        <v>3145.38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46">
        <v>0</v>
      </c>
      <c r="AQ63" s="46">
        <v>3145.38</v>
      </c>
      <c r="AR63" s="46">
        <v>0</v>
      </c>
      <c r="AS63" s="46">
        <v>314.54000000000002</v>
      </c>
      <c r="AT63" s="46">
        <v>3145.38</v>
      </c>
      <c r="AU63" s="46">
        <v>24.74</v>
      </c>
      <c r="AV63" s="46">
        <v>0</v>
      </c>
      <c r="AW63" s="46">
        <v>3484.66</v>
      </c>
      <c r="BA63" s="70" t="s">
        <v>450</v>
      </c>
      <c r="BB63" s="53" t="s">
        <v>15</v>
      </c>
      <c r="BC63" s="71">
        <v>1095.5999999999999</v>
      </c>
      <c r="BD63" s="71">
        <v>1095.5999999999999</v>
      </c>
      <c r="BE63" s="72">
        <v>-141.59</v>
      </c>
      <c r="BF63" s="72">
        <v>-0.01</v>
      </c>
      <c r="BG63" s="71">
        <v>-141.6</v>
      </c>
      <c r="BH63" s="71">
        <v>1237.2</v>
      </c>
      <c r="BI63" s="73"/>
      <c r="BJ63" s="65" t="s">
        <v>450</v>
      </c>
      <c r="BK63" s="50" t="s">
        <v>15</v>
      </c>
      <c r="BL63" s="66">
        <v>54</v>
      </c>
      <c r="BN63" s="66">
        <f t="shared" si="6"/>
        <v>310.85200000000009</v>
      </c>
      <c r="BO63" s="66">
        <f t="shared" si="7"/>
        <v>0</v>
      </c>
      <c r="BP63" s="50" t="s">
        <v>454</v>
      </c>
    </row>
    <row r="64" spans="1:68" s="50" customFormat="1" x14ac:dyDescent="0.2">
      <c r="A64" s="65" t="s">
        <v>119</v>
      </c>
      <c r="B64" s="50" t="s">
        <v>120</v>
      </c>
      <c r="C64" s="66">
        <f>+AD65</f>
        <v>1200</v>
      </c>
      <c r="D64" s="66">
        <v>200.74</v>
      </c>
      <c r="E64" s="66">
        <v>1177.8</v>
      </c>
      <c r="F64" s="46">
        <v>0</v>
      </c>
      <c r="G64" s="66">
        <v>303.79000000000002</v>
      </c>
      <c r="H64" s="66">
        <f t="shared" si="1"/>
        <v>2578.54</v>
      </c>
      <c r="I64" s="66">
        <v>227.47499999999999</v>
      </c>
      <c r="J64" s="66">
        <f>+'C&amp;A'!D65*0.02</f>
        <v>21.911999999999999</v>
      </c>
      <c r="K64" s="66">
        <f t="shared" si="2"/>
        <v>2827.9269999999997</v>
      </c>
      <c r="L64" s="66">
        <f t="shared" si="3"/>
        <v>452.46831999999995</v>
      </c>
      <c r="M64" s="66">
        <f t="shared" si="4"/>
        <v>3280.3953199999996</v>
      </c>
      <c r="N64" s="66">
        <f>+H64-'C&amp;A'!H65-SINDICATO!I65</f>
        <v>303.78999999999996</v>
      </c>
      <c r="O64" s="66">
        <f>+'C&amp;A'!H65+SINDICATO!I65</f>
        <v>2274.75</v>
      </c>
      <c r="P64" s="50" t="str">
        <f t="shared" si="5"/>
        <v>NO</v>
      </c>
      <c r="Q64" s="67" t="s">
        <v>128</v>
      </c>
      <c r="R64" s="67" t="s">
        <v>129</v>
      </c>
      <c r="S64" s="67" t="s">
        <v>127</v>
      </c>
      <c r="T64" s="68">
        <v>1255</v>
      </c>
      <c r="U64" s="69"/>
      <c r="V64" s="69"/>
      <c r="W64" s="50" t="s">
        <v>451</v>
      </c>
      <c r="X64" s="50" t="s">
        <v>291</v>
      </c>
      <c r="Y64" s="50" t="s">
        <v>263</v>
      </c>
      <c r="Z64" s="46">
        <v>1095.5999999999999</v>
      </c>
      <c r="AA64" s="46">
        <v>141.63999999999999</v>
      </c>
      <c r="AB64" s="46">
        <v>0</v>
      </c>
      <c r="AC64" s="46">
        <v>0</v>
      </c>
      <c r="AD64" s="46">
        <v>1200</v>
      </c>
      <c r="AE64" s="46">
        <v>1800</v>
      </c>
      <c r="AF64" s="46">
        <v>0</v>
      </c>
      <c r="AG64" s="46">
        <v>3000</v>
      </c>
      <c r="AH64" s="46">
        <v>145.38</v>
      </c>
      <c r="AI64" s="46">
        <v>3145.38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3145.38</v>
      </c>
      <c r="AR64" s="46">
        <v>0</v>
      </c>
      <c r="AS64" s="46">
        <v>314.54000000000002</v>
      </c>
      <c r="AT64" s="46">
        <v>3145.38</v>
      </c>
      <c r="AU64" s="46">
        <v>24.74</v>
      </c>
      <c r="AV64" s="46">
        <v>0</v>
      </c>
      <c r="AW64" s="46">
        <v>3484.66</v>
      </c>
      <c r="BA64" s="70" t="s">
        <v>451</v>
      </c>
      <c r="BB64" s="53" t="s">
        <v>15</v>
      </c>
      <c r="BC64" s="71">
        <v>1095.5999999999999</v>
      </c>
      <c r="BD64" s="71">
        <v>1095.5999999999999</v>
      </c>
      <c r="BE64" s="72">
        <v>-141.59</v>
      </c>
      <c r="BF64" s="72">
        <v>-0.01</v>
      </c>
      <c r="BG64" s="71">
        <v>-141.6</v>
      </c>
      <c r="BH64" s="71">
        <v>1237.2</v>
      </c>
      <c r="BI64" s="73"/>
      <c r="BJ64" s="65" t="s">
        <v>451</v>
      </c>
      <c r="BK64" s="50" t="s">
        <v>15</v>
      </c>
      <c r="BL64" s="66">
        <v>55</v>
      </c>
      <c r="BN64" s="66">
        <f t="shared" si="6"/>
        <v>227.47500000000002</v>
      </c>
      <c r="BO64" s="66">
        <f t="shared" si="7"/>
        <v>0</v>
      </c>
      <c r="BP64" s="50" t="s">
        <v>454</v>
      </c>
    </row>
    <row r="65" spans="1:60" s="50" customFormat="1" ht="13.5" thickBot="1" x14ac:dyDescent="0.25">
      <c r="A65" s="91" t="s">
        <v>122</v>
      </c>
      <c r="B65" s="50" t="s">
        <v>123</v>
      </c>
      <c r="C65" s="92">
        <f>SUM(C9:C64)</f>
        <v>125888.6</v>
      </c>
      <c r="D65" s="92">
        <f>SUM(D9:D64)</f>
        <v>8838.6000000000022</v>
      </c>
      <c r="E65" s="92">
        <f t="shared" ref="E65:L65" si="14">SUM(E9:E64)</f>
        <v>500065.87</v>
      </c>
      <c r="F65" s="93">
        <f t="shared" si="14"/>
        <v>-4442.3300000000017</v>
      </c>
      <c r="G65" s="92">
        <f>SUM(G9:G64)</f>
        <v>10740.55</v>
      </c>
      <c r="H65" s="92">
        <f t="shared" si="14"/>
        <v>630350.73999999987</v>
      </c>
      <c r="I65" s="92">
        <f t="shared" si="14"/>
        <v>10708.222000000002</v>
      </c>
      <c r="J65" s="92">
        <f>SUM(J9:J64)</f>
        <v>1215.3856000000007</v>
      </c>
      <c r="K65" s="92">
        <f t="shared" si="14"/>
        <v>642274.3476000001</v>
      </c>
      <c r="L65" s="92">
        <f t="shared" si="14"/>
        <v>102763.89561600001</v>
      </c>
      <c r="M65" s="92">
        <f>SUM(M9:M64)</f>
        <v>745038.2432159998</v>
      </c>
      <c r="O65" s="94"/>
      <c r="P65" s="74"/>
      <c r="Q65" s="75" t="s">
        <v>130</v>
      </c>
      <c r="R65" s="75" t="s">
        <v>125</v>
      </c>
      <c r="S65" s="75" t="s">
        <v>131</v>
      </c>
      <c r="T65" s="76">
        <v>1200</v>
      </c>
      <c r="U65" s="77"/>
      <c r="V65" s="69"/>
      <c r="W65" s="50" t="s">
        <v>119</v>
      </c>
      <c r="X65" s="50" t="s">
        <v>262</v>
      </c>
      <c r="Y65" s="50" t="s">
        <v>263</v>
      </c>
      <c r="Z65" s="46">
        <v>1095.5999999999999</v>
      </c>
      <c r="AA65" s="46">
        <v>141.63999999999999</v>
      </c>
      <c r="AB65" s="46">
        <v>0</v>
      </c>
      <c r="AC65" s="46">
        <v>0</v>
      </c>
      <c r="AD65" s="46">
        <v>1200</v>
      </c>
      <c r="AE65" s="46">
        <v>1371.5</v>
      </c>
      <c r="AF65" s="46">
        <v>0</v>
      </c>
      <c r="AG65" s="46">
        <v>2571.5</v>
      </c>
      <c r="AH65" s="46">
        <v>160.30000000000001</v>
      </c>
      <c r="AI65" s="46">
        <v>2731.8</v>
      </c>
      <c r="AJ65" s="46">
        <v>0</v>
      </c>
      <c r="AK65" s="46">
        <v>0</v>
      </c>
      <c r="AL65" s="46">
        <v>45.13</v>
      </c>
      <c r="AM65" s="46">
        <v>0</v>
      </c>
      <c r="AN65" s="46">
        <v>303.79000000000002</v>
      </c>
      <c r="AO65" s="46">
        <v>0</v>
      </c>
      <c r="AP65" s="46">
        <v>348.92</v>
      </c>
      <c r="AQ65" s="46">
        <v>2382.88</v>
      </c>
      <c r="AR65" s="46">
        <v>0</v>
      </c>
      <c r="AS65" s="46">
        <v>238.29</v>
      </c>
      <c r="AT65" s="46">
        <v>2382.88</v>
      </c>
      <c r="AU65" s="46">
        <v>24.74</v>
      </c>
      <c r="AV65" s="46">
        <v>0</v>
      </c>
      <c r="AW65" s="46">
        <v>2949.7</v>
      </c>
    </row>
    <row r="66" spans="1:60" s="50" customFormat="1" ht="14.25" thickTop="1" thickBot="1" x14ac:dyDescent="0.25">
      <c r="A66" s="65"/>
      <c r="F66" s="46"/>
      <c r="K66" s="46"/>
      <c r="N66" s="92">
        <f>SUM(N9:N64)</f>
        <v>58495.250000000015</v>
      </c>
    </row>
    <row r="67" spans="1:60" s="50" customFormat="1" ht="13.5" thickTop="1" x14ac:dyDescent="0.2">
      <c r="A67" s="65"/>
      <c r="C67" s="50" t="s">
        <v>123</v>
      </c>
      <c r="F67" s="46"/>
      <c r="H67" s="50" t="s">
        <v>123</v>
      </c>
      <c r="I67" s="50" t="s">
        <v>123</v>
      </c>
      <c r="J67" s="50" t="s">
        <v>123</v>
      </c>
      <c r="K67" s="46"/>
      <c r="L67" s="50" t="s">
        <v>123</v>
      </c>
      <c r="M67" s="50" t="s">
        <v>123</v>
      </c>
      <c r="BA67" s="78"/>
      <c r="BB67" s="79"/>
      <c r="BC67" s="79" t="s">
        <v>121</v>
      </c>
      <c r="BD67" s="79" t="s">
        <v>121</v>
      </c>
      <c r="BE67" s="79" t="s">
        <v>121</v>
      </c>
      <c r="BF67" s="79" t="s">
        <v>121</v>
      </c>
      <c r="BG67" s="79" t="s">
        <v>121</v>
      </c>
      <c r="BH67" s="79" t="s">
        <v>121</v>
      </c>
    </row>
    <row r="68" spans="1:60" s="50" customFormat="1" x14ac:dyDescent="0.2">
      <c r="A68" s="65" t="s">
        <v>123</v>
      </c>
      <c r="B68" s="50" t="s">
        <v>123</v>
      </c>
      <c r="F68" s="46"/>
      <c r="K68" s="46"/>
      <c r="BA68" s="95" t="s">
        <v>122</v>
      </c>
      <c r="BB68" s="53" t="s">
        <v>123</v>
      </c>
      <c r="BC68" s="71">
        <v>61280.56</v>
      </c>
      <c r="BD68" s="71">
        <v>61280.56</v>
      </c>
      <c r="BE68" s="72">
        <v>-7933.71</v>
      </c>
      <c r="BF68" s="71">
        <v>0.27</v>
      </c>
      <c r="BG68" s="71">
        <v>-7933.44</v>
      </c>
      <c r="BH68" s="71">
        <v>69214</v>
      </c>
    </row>
    <row r="69" spans="1:60" s="50" customFormat="1" x14ac:dyDescent="0.2">
      <c r="A69" s="65"/>
      <c r="F69" s="46"/>
      <c r="K69" s="46"/>
    </row>
    <row r="70" spans="1:60" s="50" customFormat="1" x14ac:dyDescent="0.2">
      <c r="A70" s="65"/>
      <c r="F70" s="46"/>
      <c r="K70" s="46"/>
      <c r="BA70" s="53"/>
      <c r="BB70" s="53"/>
      <c r="BC70" s="53" t="s">
        <v>123</v>
      </c>
      <c r="BD70" s="53" t="s">
        <v>123</v>
      </c>
      <c r="BE70" s="53" t="s">
        <v>123</v>
      </c>
      <c r="BF70" s="53" t="s">
        <v>123</v>
      </c>
      <c r="BG70" s="53" t="s">
        <v>123</v>
      </c>
      <c r="BH70" s="53" t="s">
        <v>123</v>
      </c>
    </row>
    <row r="71" spans="1:60" s="50" customFormat="1" x14ac:dyDescent="0.2">
      <c r="A71" s="65"/>
      <c r="F71" s="46"/>
      <c r="K71" s="46"/>
      <c r="BA71" s="70" t="s">
        <v>123</v>
      </c>
      <c r="BB71" s="53" t="s">
        <v>123</v>
      </c>
      <c r="BC71" s="53"/>
      <c r="BD71" s="53"/>
      <c r="BE71" s="53"/>
      <c r="BF71" s="53"/>
      <c r="BG71" s="53"/>
      <c r="BH71" s="53"/>
    </row>
    <row r="72" spans="1:60" s="50" customFormat="1" x14ac:dyDescent="0.2">
      <c r="A72" s="65"/>
      <c r="F72" s="46"/>
      <c r="K72" s="46"/>
      <c r="BA72" s="49"/>
    </row>
    <row r="73" spans="1:60" s="50" customFormat="1" x14ac:dyDescent="0.2">
      <c r="A73" s="65"/>
      <c r="F73" s="46"/>
      <c r="K73" s="46"/>
      <c r="BA73" s="49"/>
      <c r="BB73" s="49"/>
      <c r="BC73" s="49"/>
    </row>
    <row r="74" spans="1:60" s="50" customFormat="1" x14ac:dyDescent="0.2">
      <c r="A74" s="65"/>
      <c r="F74" s="46"/>
      <c r="K74" s="46"/>
      <c r="BA74" s="49"/>
      <c r="BB74" s="49"/>
      <c r="BC74" s="49"/>
      <c r="BD74" s="49"/>
      <c r="BE74" s="49"/>
      <c r="BF74" s="49"/>
      <c r="BG74" s="49"/>
      <c r="BH74" s="49"/>
    </row>
    <row r="75" spans="1:60" s="50" customFormat="1" x14ac:dyDescent="0.2">
      <c r="A75" s="65"/>
      <c r="F75" s="46"/>
      <c r="BA75" s="49"/>
      <c r="BB75" s="49"/>
      <c r="BC75" s="49"/>
      <c r="BD75" s="49"/>
      <c r="BE75" s="49"/>
      <c r="BF75" s="49"/>
      <c r="BG75" s="49"/>
      <c r="BH75" s="49"/>
    </row>
    <row r="76" spans="1:60" s="50" customFormat="1" x14ac:dyDescent="0.2">
      <c r="A76" s="59"/>
      <c r="B76" s="49"/>
      <c r="C76" s="49"/>
      <c r="D76" s="49"/>
      <c r="E76" s="49"/>
      <c r="F76" s="45"/>
      <c r="G76" s="49"/>
      <c r="H76" s="49"/>
      <c r="I76" s="49"/>
      <c r="J76" s="49"/>
      <c r="K76" s="49"/>
      <c r="L76" s="49"/>
      <c r="M76" s="49"/>
      <c r="N76" s="49"/>
      <c r="O76" s="49"/>
      <c r="P76" s="49"/>
      <c r="BA76" s="49"/>
      <c r="BB76" s="49"/>
      <c r="BC76" s="49"/>
      <c r="BD76" s="49"/>
      <c r="BE76" s="49"/>
      <c r="BF76" s="49"/>
      <c r="BG76" s="49"/>
      <c r="BH76" s="49"/>
    </row>
  </sheetData>
  <autoFilter ref="A8:BP68"/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workbookViewId="0">
      <pane xSplit="1" ySplit="8" topLeftCell="B45" activePane="bottomRight" state="frozen"/>
      <selection pane="topRight" activeCell="B1" sqref="B1"/>
      <selection pane="bottomLeft" activeCell="A9" sqref="A9"/>
      <selection pane="bottomRight" activeCell="I75" sqref="I75"/>
    </sheetView>
  </sheetViews>
  <sheetFormatPr baseColWidth="10" defaultRowHeight="11.25" x14ac:dyDescent="0.2"/>
  <cols>
    <col min="1" max="1" width="11.42578125" style="22"/>
    <col min="2" max="2" width="26" style="22" customWidth="1"/>
    <col min="3" max="27" width="11.42578125" style="22"/>
    <col min="28" max="16384" width="11.42578125" style="2"/>
  </cols>
  <sheetData>
    <row r="1" spans="1:27" ht="18" customHeight="1" x14ac:dyDescent="0.25">
      <c r="A1" s="31" t="s">
        <v>0</v>
      </c>
      <c r="B1" s="27" t="s">
        <v>123</v>
      </c>
      <c r="C1" s="32"/>
      <c r="D1"/>
      <c r="E1"/>
      <c r="F1"/>
      <c r="G1"/>
      <c r="H1"/>
    </row>
    <row r="2" spans="1:27" ht="24.95" customHeight="1" x14ac:dyDescent="0.25">
      <c r="A2" s="33" t="s">
        <v>1</v>
      </c>
      <c r="B2" s="34" t="s">
        <v>2</v>
      </c>
      <c r="C2" s="35"/>
      <c r="D2"/>
      <c r="E2"/>
      <c r="F2"/>
      <c r="G2"/>
      <c r="H2"/>
    </row>
    <row r="3" spans="1:27" ht="15.75" x14ac:dyDescent="0.25">
      <c r="A3"/>
      <c r="B3" s="29" t="s">
        <v>3</v>
      </c>
      <c r="C3" s="28"/>
      <c r="D3"/>
      <c r="E3"/>
      <c r="F3"/>
      <c r="G3"/>
      <c r="H3"/>
    </row>
    <row r="4" spans="1:27" ht="15" x14ac:dyDescent="0.25">
      <c r="A4"/>
      <c r="B4" s="36" t="s">
        <v>391</v>
      </c>
      <c r="C4" s="28"/>
      <c r="D4"/>
      <c r="E4"/>
      <c r="F4"/>
      <c r="G4"/>
      <c r="H4"/>
    </row>
    <row r="5" spans="1:27" ht="15" x14ac:dyDescent="0.25">
      <c r="A5"/>
      <c r="B5" s="5" t="s">
        <v>4</v>
      </c>
      <c r="C5"/>
      <c r="D5"/>
      <c r="E5"/>
      <c r="F5"/>
      <c r="G5"/>
      <c r="H5"/>
    </row>
    <row r="6" spans="1:27" ht="15" x14ac:dyDescent="0.25">
      <c r="A6"/>
      <c r="B6" s="5" t="s">
        <v>5</v>
      </c>
      <c r="C6"/>
      <c r="D6"/>
      <c r="E6"/>
      <c r="F6"/>
      <c r="G6"/>
      <c r="H6"/>
    </row>
    <row r="8" spans="1:27" s="4" customFormat="1" ht="34.5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9" t="s">
        <v>12</v>
      </c>
      <c r="H8" s="10" t="s">
        <v>13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5.75" thickTop="1" x14ac:dyDescent="0.25">
      <c r="A9"/>
      <c r="B9"/>
      <c r="C9"/>
      <c r="D9"/>
      <c r="E9"/>
      <c r="F9"/>
      <c r="G9"/>
      <c r="H9"/>
    </row>
    <row r="10" spans="1:27" x14ac:dyDescent="0.2">
      <c r="A10" s="3" t="s">
        <v>14</v>
      </c>
      <c r="B10" s="2" t="s">
        <v>15</v>
      </c>
      <c r="C10" s="11">
        <v>1095.5999999999999</v>
      </c>
      <c r="D10" s="11">
        <v>1095.5999999999999</v>
      </c>
      <c r="E10" s="12">
        <v>-141.59</v>
      </c>
      <c r="F10" s="12">
        <v>-0.01</v>
      </c>
      <c r="G10" s="11">
        <v>-141.6</v>
      </c>
      <c r="H10" s="11">
        <v>1237.2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x14ac:dyDescent="0.2">
      <c r="A11" s="3" t="s">
        <v>16</v>
      </c>
      <c r="B11" s="2" t="s">
        <v>17</v>
      </c>
      <c r="C11" s="11">
        <v>1095.5999999999999</v>
      </c>
      <c r="D11" s="11">
        <v>1095.5999999999999</v>
      </c>
      <c r="E11" s="12">
        <v>-141.59</v>
      </c>
      <c r="F11" s="12">
        <v>-0.01</v>
      </c>
      <c r="G11" s="11">
        <v>-141.6</v>
      </c>
      <c r="H11" s="11">
        <v>1237.2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x14ac:dyDescent="0.2">
      <c r="A12" s="3" t="s">
        <v>18</v>
      </c>
      <c r="B12" s="2" t="s">
        <v>19</v>
      </c>
      <c r="C12" s="11">
        <v>1095.5999999999999</v>
      </c>
      <c r="D12" s="11">
        <v>1095.5999999999999</v>
      </c>
      <c r="E12" s="12">
        <v>-141.59</v>
      </c>
      <c r="F12" s="12">
        <v>-0.01</v>
      </c>
      <c r="G12" s="11">
        <v>-141.6</v>
      </c>
      <c r="H12" s="11">
        <v>1237.2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x14ac:dyDescent="0.2">
      <c r="A13" s="3" t="s">
        <v>20</v>
      </c>
      <c r="B13" s="2" t="s">
        <v>21</v>
      </c>
      <c r="C13" s="11">
        <v>1095.5999999999999</v>
      </c>
      <c r="D13" s="11">
        <v>1095.5999999999999</v>
      </c>
      <c r="E13" s="12">
        <v>-141.59</v>
      </c>
      <c r="F13" s="12">
        <v>-0.01</v>
      </c>
      <c r="G13" s="11">
        <v>-141.6</v>
      </c>
      <c r="H13" s="11">
        <v>1237.2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">
      <c r="A14" s="3" t="s">
        <v>22</v>
      </c>
      <c r="B14" s="2" t="s">
        <v>23</v>
      </c>
      <c r="C14" s="11">
        <v>1095.5999999999999</v>
      </c>
      <c r="D14" s="11">
        <v>1095.5999999999999</v>
      </c>
      <c r="E14" s="12">
        <v>-141.59</v>
      </c>
      <c r="F14" s="12">
        <v>-0.01</v>
      </c>
      <c r="G14" s="11">
        <v>-141.6</v>
      </c>
      <c r="H14" s="11">
        <v>1237.2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">
      <c r="A15" s="3" t="s">
        <v>24</v>
      </c>
      <c r="B15" s="2" t="s">
        <v>25</v>
      </c>
      <c r="C15" s="11">
        <v>1095.5999999999999</v>
      </c>
      <c r="D15" s="11">
        <v>1095.5999999999999</v>
      </c>
      <c r="E15" s="12">
        <v>-141.59</v>
      </c>
      <c r="F15" s="12">
        <v>-0.01</v>
      </c>
      <c r="G15" s="11">
        <v>-141.6</v>
      </c>
      <c r="H15" s="11">
        <v>1237.2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">
      <c r="A16" s="3" t="s">
        <v>26</v>
      </c>
      <c r="B16" s="2" t="s">
        <v>27</v>
      </c>
      <c r="C16" s="11">
        <v>1095.5999999999999</v>
      </c>
      <c r="D16" s="11">
        <v>1095.5999999999999</v>
      </c>
      <c r="E16" s="12">
        <v>-141.59</v>
      </c>
      <c r="F16" s="12">
        <v>-0.01</v>
      </c>
      <c r="G16" s="11">
        <v>-141.6</v>
      </c>
      <c r="H16" s="11">
        <v>1237.2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">
      <c r="A17" s="3" t="s">
        <v>28</v>
      </c>
      <c r="B17" s="2" t="s">
        <v>29</v>
      </c>
      <c r="C17" s="11">
        <v>1022.56</v>
      </c>
      <c r="D17" s="11">
        <f>+C17</f>
        <v>1022.56</v>
      </c>
      <c r="E17" s="12">
        <f>-141.59/15*14</f>
        <v>-132.15066666666667</v>
      </c>
      <c r="F17" s="12">
        <v>0.11</v>
      </c>
      <c r="G17" s="11">
        <f>+E17+F17</f>
        <v>-132.04066666666665</v>
      </c>
      <c r="H17" s="11">
        <f>+D17-G17</f>
        <v>1154.6006666666667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">
      <c r="A18" s="3" t="s">
        <v>30</v>
      </c>
      <c r="B18" s="2" t="s">
        <v>31</v>
      </c>
      <c r="C18" s="11">
        <v>1095.5999999999999</v>
      </c>
      <c r="D18" s="11">
        <v>1095.5999999999999</v>
      </c>
      <c r="E18" s="12">
        <v>-141.59</v>
      </c>
      <c r="F18" s="12">
        <v>-0.01</v>
      </c>
      <c r="G18" s="11">
        <v>-141.6</v>
      </c>
      <c r="H18" s="11">
        <v>1237.2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">
      <c r="A19" s="3" t="s">
        <v>32</v>
      </c>
      <c r="B19" s="2" t="s">
        <v>33</v>
      </c>
      <c r="C19" s="11">
        <v>1095.5999999999999</v>
      </c>
      <c r="D19" s="11">
        <v>1095.5999999999999</v>
      </c>
      <c r="E19" s="12">
        <v>-141.59</v>
      </c>
      <c r="F19" s="11">
        <v>0.19</v>
      </c>
      <c r="G19" s="11">
        <v>-141.4</v>
      </c>
      <c r="H19" s="11">
        <v>1237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">
      <c r="A20" s="3" t="s">
        <v>34</v>
      </c>
      <c r="B20" s="2" t="s">
        <v>35</v>
      </c>
      <c r="C20" s="11">
        <v>1095.5999999999999</v>
      </c>
      <c r="D20" s="11">
        <v>1095.5999999999999</v>
      </c>
      <c r="E20" s="12">
        <v>-141.59</v>
      </c>
      <c r="F20" s="12">
        <v>-0.01</v>
      </c>
      <c r="G20" s="11">
        <v>-141.6</v>
      </c>
      <c r="H20" s="11">
        <v>1237.2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">
      <c r="A21" s="3" t="s">
        <v>36</v>
      </c>
      <c r="B21" s="2" t="s">
        <v>37</v>
      </c>
      <c r="C21" s="11">
        <v>657.36</v>
      </c>
      <c r="D21" s="11">
        <f>+C21</f>
        <v>657.36</v>
      </c>
      <c r="E21" s="12">
        <f>-141.59/15*9</f>
        <v>-84.954000000000008</v>
      </c>
      <c r="F21" s="12">
        <v>-0.09</v>
      </c>
      <c r="G21" s="11">
        <f>+E21+F21</f>
        <v>-85.044000000000011</v>
      </c>
      <c r="H21" s="11">
        <f>+D21-G21</f>
        <v>742.404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">
      <c r="A22" s="3" t="s">
        <v>38</v>
      </c>
      <c r="B22" s="2" t="s">
        <v>39</v>
      </c>
      <c r="C22" s="11">
        <v>1095.5999999999999</v>
      </c>
      <c r="D22" s="11">
        <v>1095.5999999999999</v>
      </c>
      <c r="E22" s="12">
        <v>-141.59</v>
      </c>
      <c r="F22" s="12">
        <v>-0.01</v>
      </c>
      <c r="G22" s="11">
        <v>-141.6</v>
      </c>
      <c r="H22" s="11">
        <v>1237.2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">
      <c r="A23" s="3" t="s">
        <v>40</v>
      </c>
      <c r="B23" s="2" t="s">
        <v>41</v>
      </c>
      <c r="C23" s="11">
        <v>1095.5999999999999</v>
      </c>
      <c r="D23" s="11">
        <v>1095.5999999999999</v>
      </c>
      <c r="E23" s="12">
        <v>-141.59</v>
      </c>
      <c r="F23" s="12">
        <v>-0.01</v>
      </c>
      <c r="G23" s="11">
        <v>-141.6</v>
      </c>
      <c r="H23" s="11">
        <v>1237.2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">
      <c r="A24" s="3" t="s">
        <v>42</v>
      </c>
      <c r="B24" s="2" t="s">
        <v>43</v>
      </c>
      <c r="C24" s="11">
        <v>1095.5999999999999</v>
      </c>
      <c r="D24" s="11">
        <v>1095.5999999999999</v>
      </c>
      <c r="E24" s="12">
        <v>-141.59</v>
      </c>
      <c r="F24" s="12">
        <v>-0.01</v>
      </c>
      <c r="G24" s="11">
        <v>-141.6</v>
      </c>
      <c r="H24" s="11">
        <v>1237.2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">
      <c r="A25" s="3" t="s">
        <v>44</v>
      </c>
      <c r="B25" s="2" t="s">
        <v>45</v>
      </c>
      <c r="C25" s="11">
        <v>1095.5999999999999</v>
      </c>
      <c r="D25" s="11">
        <v>1095.5999999999999</v>
      </c>
      <c r="E25" s="12">
        <v>-141.59</v>
      </c>
      <c r="F25" s="12">
        <v>-0.01</v>
      </c>
      <c r="G25" s="11">
        <v>-141.6</v>
      </c>
      <c r="H25" s="11">
        <v>1237.2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">
      <c r="A26" s="3" t="s">
        <v>392</v>
      </c>
      <c r="B26" s="2" t="s">
        <v>386</v>
      </c>
      <c r="C26" s="11">
        <v>1095.5999999999999</v>
      </c>
      <c r="D26" s="11">
        <v>1095.5999999999999</v>
      </c>
      <c r="E26" s="12">
        <v>-141.59</v>
      </c>
      <c r="F26" s="12">
        <v>-0.01</v>
      </c>
      <c r="G26" s="11">
        <v>-141.6</v>
      </c>
      <c r="H26" s="11">
        <v>1237.2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">
      <c r="A27" s="3" t="s">
        <v>46</v>
      </c>
      <c r="B27" s="2" t="s">
        <v>47</v>
      </c>
      <c r="C27" s="11">
        <v>1095.5999999999999</v>
      </c>
      <c r="D27" s="11">
        <v>1095.5999999999999</v>
      </c>
      <c r="E27" s="12">
        <v>-141.59</v>
      </c>
      <c r="F27" s="12">
        <v>-0.01</v>
      </c>
      <c r="G27" s="11">
        <v>-141.6</v>
      </c>
      <c r="H27" s="11">
        <v>1237.2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">
      <c r="A28" s="3" t="s">
        <v>48</v>
      </c>
      <c r="B28" s="2" t="s">
        <v>49</v>
      </c>
      <c r="C28" s="11">
        <v>1095.5999999999999</v>
      </c>
      <c r="D28" s="11">
        <v>1095.5999999999999</v>
      </c>
      <c r="E28" s="12">
        <v>-141.59</v>
      </c>
      <c r="F28" s="12">
        <v>-0.01</v>
      </c>
      <c r="G28" s="11">
        <v>-141.6</v>
      </c>
      <c r="H28" s="11">
        <v>1237.2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">
      <c r="A29" s="3" t="s">
        <v>50</v>
      </c>
      <c r="B29" s="2" t="s">
        <v>51</v>
      </c>
      <c r="C29" s="11">
        <v>1095.5999999999999</v>
      </c>
      <c r="D29" s="11">
        <v>1095.5999999999999</v>
      </c>
      <c r="E29" s="12">
        <v>-141.59</v>
      </c>
      <c r="F29" s="12">
        <v>-0.01</v>
      </c>
      <c r="G29" s="11">
        <v>-141.6</v>
      </c>
      <c r="H29" s="11">
        <v>1237.2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">
      <c r="A30" s="3" t="s">
        <v>52</v>
      </c>
      <c r="B30" s="2" t="s">
        <v>53</v>
      </c>
      <c r="C30" s="11">
        <v>1095.5999999999999</v>
      </c>
      <c r="D30" s="11">
        <v>1095.5999999999999</v>
      </c>
      <c r="E30" s="12">
        <v>-141.59</v>
      </c>
      <c r="F30" s="12">
        <v>-0.01</v>
      </c>
      <c r="G30" s="11">
        <v>-141.6</v>
      </c>
      <c r="H30" s="11">
        <v>1237.2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">
      <c r="A31" s="3" t="s">
        <v>54</v>
      </c>
      <c r="B31" s="2" t="s">
        <v>55</v>
      </c>
      <c r="C31" s="11">
        <v>1095.5999999999999</v>
      </c>
      <c r="D31" s="11">
        <v>1095.5999999999999</v>
      </c>
      <c r="E31" s="12">
        <v>-141.59</v>
      </c>
      <c r="F31" s="12">
        <v>-0.01</v>
      </c>
      <c r="G31" s="11">
        <v>-141.6</v>
      </c>
      <c r="H31" s="11">
        <v>1237.2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">
      <c r="A32" s="3" t="s">
        <v>393</v>
      </c>
      <c r="B32" s="2" t="s">
        <v>394</v>
      </c>
      <c r="C32" s="11">
        <v>1095.5999999999999</v>
      </c>
      <c r="D32" s="11">
        <v>1095.5999999999999</v>
      </c>
      <c r="E32" s="12">
        <v>-141.59</v>
      </c>
      <c r="F32" s="12">
        <v>-0.01</v>
      </c>
      <c r="G32" s="11">
        <v>-141.6</v>
      </c>
      <c r="H32" s="11">
        <v>1237.2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">
      <c r="A33" s="3" t="s">
        <v>56</v>
      </c>
      <c r="B33" s="2" t="s">
        <v>57</v>
      </c>
      <c r="C33" s="11">
        <v>1095.5999999999999</v>
      </c>
      <c r="D33" s="11">
        <v>1095.5999999999999</v>
      </c>
      <c r="E33" s="12">
        <v>-141.59</v>
      </c>
      <c r="F33" s="12">
        <v>-0.01</v>
      </c>
      <c r="G33" s="11">
        <v>-141.6</v>
      </c>
      <c r="H33" s="11">
        <v>1237.2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">
      <c r="A34" s="3" t="s">
        <v>58</v>
      </c>
      <c r="B34" s="2" t="s">
        <v>59</v>
      </c>
      <c r="C34" s="11">
        <v>1095.5999999999999</v>
      </c>
      <c r="D34" s="11">
        <v>1095.5999999999999</v>
      </c>
      <c r="E34" s="12">
        <v>-141.59</v>
      </c>
      <c r="F34" s="12">
        <v>-0.01</v>
      </c>
      <c r="G34" s="11">
        <v>-141.6</v>
      </c>
      <c r="H34" s="11">
        <v>1237.2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">
      <c r="A35" s="3" t="s">
        <v>60</v>
      </c>
      <c r="B35" s="2" t="s">
        <v>61</v>
      </c>
      <c r="C35" s="11">
        <v>1095.5999999999999</v>
      </c>
      <c r="D35" s="11">
        <v>1095.5999999999999</v>
      </c>
      <c r="E35" s="12">
        <v>-141.59</v>
      </c>
      <c r="F35" s="12">
        <v>-0.01</v>
      </c>
      <c r="G35" s="11">
        <v>-141.6</v>
      </c>
      <c r="H35" s="11">
        <v>1237.2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">
      <c r="A36" s="3" t="s">
        <v>62</v>
      </c>
      <c r="B36" s="2" t="s">
        <v>63</v>
      </c>
      <c r="C36" s="11">
        <v>1095.5999999999999</v>
      </c>
      <c r="D36" s="11">
        <v>1095.5999999999999</v>
      </c>
      <c r="E36" s="12">
        <v>-141.59</v>
      </c>
      <c r="F36" s="12">
        <v>-0.01</v>
      </c>
      <c r="G36" s="11">
        <v>-141.6</v>
      </c>
      <c r="H36" s="11">
        <v>1237.2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">
      <c r="A37" s="3" t="s">
        <v>64</v>
      </c>
      <c r="B37" s="2" t="s">
        <v>65</v>
      </c>
      <c r="C37" s="11">
        <v>1095.5999999999999</v>
      </c>
      <c r="D37" s="11">
        <v>1095.5999999999999</v>
      </c>
      <c r="E37" s="12">
        <v>-141.59</v>
      </c>
      <c r="F37" s="12">
        <v>-0.01</v>
      </c>
      <c r="G37" s="11">
        <v>-141.6</v>
      </c>
      <c r="H37" s="11">
        <v>1237.2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">
      <c r="A38" s="3" t="s">
        <v>66</v>
      </c>
      <c r="B38" s="2" t="s">
        <v>67</v>
      </c>
      <c r="C38" s="11">
        <v>1095.5999999999999</v>
      </c>
      <c r="D38" s="11">
        <v>1095.5999999999999</v>
      </c>
      <c r="E38" s="12">
        <v>-141.59</v>
      </c>
      <c r="F38" s="12">
        <v>-0.01</v>
      </c>
      <c r="G38" s="11">
        <v>-141.6</v>
      </c>
      <c r="H38" s="11">
        <v>1237.2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">
      <c r="A39" s="3" t="s">
        <v>68</v>
      </c>
      <c r="B39" s="2" t="s">
        <v>69</v>
      </c>
      <c r="C39" s="11">
        <v>1095.5999999999999</v>
      </c>
      <c r="D39" s="11">
        <v>1095.5999999999999</v>
      </c>
      <c r="E39" s="12">
        <v>-141.59</v>
      </c>
      <c r="F39" s="12">
        <v>-0.01</v>
      </c>
      <c r="G39" s="11">
        <v>-141.6</v>
      </c>
      <c r="H39" s="11">
        <v>1237.2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">
      <c r="A40" s="3" t="s">
        <v>70</v>
      </c>
      <c r="B40" s="2" t="s">
        <v>71</v>
      </c>
      <c r="C40" s="11">
        <v>1095.5999999999999</v>
      </c>
      <c r="D40" s="11">
        <v>1095.5999999999999</v>
      </c>
      <c r="E40" s="12">
        <v>-141.59</v>
      </c>
      <c r="F40" s="12">
        <v>-0.01</v>
      </c>
      <c r="G40" s="11">
        <v>-141.6</v>
      </c>
      <c r="H40" s="11">
        <v>1237.2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">
      <c r="A41" s="3" t="s">
        <v>72</v>
      </c>
      <c r="B41" s="2" t="s">
        <v>73</v>
      </c>
      <c r="C41" s="11">
        <v>1095.5999999999999</v>
      </c>
      <c r="D41" s="11">
        <v>1095.5999999999999</v>
      </c>
      <c r="E41" s="12">
        <v>-141.59</v>
      </c>
      <c r="F41" s="12">
        <v>-0.01</v>
      </c>
      <c r="G41" s="11">
        <v>-141.6</v>
      </c>
      <c r="H41" s="11">
        <v>1237.2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">
      <c r="A42" s="3" t="s">
        <v>387</v>
      </c>
      <c r="B42" s="2" t="s">
        <v>388</v>
      </c>
      <c r="C42" s="11">
        <v>1095.5999999999999</v>
      </c>
      <c r="D42" s="11">
        <v>1095.5999999999999</v>
      </c>
      <c r="E42" s="12">
        <v>-141.59</v>
      </c>
      <c r="F42" s="12">
        <v>-0.01</v>
      </c>
      <c r="G42" s="11">
        <v>-141.6</v>
      </c>
      <c r="H42" s="11">
        <v>1237.2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">
      <c r="A43" s="3" t="s">
        <v>74</v>
      </c>
      <c r="B43" s="2" t="s">
        <v>75</v>
      </c>
      <c r="C43" s="11">
        <v>1095.5999999999999</v>
      </c>
      <c r="D43" s="11">
        <v>1095.5999999999999</v>
      </c>
      <c r="E43" s="12">
        <v>-141.59</v>
      </c>
      <c r="F43" s="12">
        <v>-0.01</v>
      </c>
      <c r="G43" s="11">
        <v>-141.6</v>
      </c>
      <c r="H43" s="11">
        <v>1237.2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">
      <c r="A44" s="3" t="s">
        <v>76</v>
      </c>
      <c r="B44" s="2" t="s">
        <v>77</v>
      </c>
      <c r="C44" s="11">
        <v>1095.5999999999999</v>
      </c>
      <c r="D44" s="11">
        <v>1095.5999999999999</v>
      </c>
      <c r="E44" s="12">
        <v>-141.59</v>
      </c>
      <c r="F44" s="12">
        <v>-0.01</v>
      </c>
      <c r="G44" s="11">
        <v>-141.6</v>
      </c>
      <c r="H44" s="11">
        <v>1237.2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">
      <c r="A45" s="3" t="s">
        <v>78</v>
      </c>
      <c r="B45" s="2" t="s">
        <v>79</v>
      </c>
      <c r="C45" s="11">
        <v>1095.5999999999999</v>
      </c>
      <c r="D45" s="11">
        <v>1095.5999999999999</v>
      </c>
      <c r="E45" s="12">
        <v>-141.59</v>
      </c>
      <c r="F45" s="12">
        <v>-0.01</v>
      </c>
      <c r="G45" s="11">
        <v>-141.6</v>
      </c>
      <c r="H45" s="11">
        <v>1237.2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">
      <c r="A46" s="3" t="s">
        <v>80</v>
      </c>
      <c r="B46" s="2" t="s">
        <v>81</v>
      </c>
      <c r="C46" s="11">
        <v>1095.5999999999999</v>
      </c>
      <c r="D46" s="11">
        <v>1095.5999999999999</v>
      </c>
      <c r="E46" s="12">
        <v>-141.59</v>
      </c>
      <c r="F46" s="12">
        <v>-0.01</v>
      </c>
      <c r="G46" s="11">
        <v>-141.6</v>
      </c>
      <c r="H46" s="11">
        <v>1237.2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">
      <c r="A47" s="3" t="s">
        <v>82</v>
      </c>
      <c r="B47" s="2" t="s">
        <v>83</v>
      </c>
      <c r="C47" s="11">
        <v>1095.5999999999999</v>
      </c>
      <c r="D47" s="11">
        <v>1095.5999999999999</v>
      </c>
      <c r="E47" s="12">
        <v>-141.59</v>
      </c>
      <c r="F47" s="12">
        <v>-0.01</v>
      </c>
      <c r="G47" s="11">
        <v>-141.6</v>
      </c>
      <c r="H47" s="11">
        <v>1237.2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">
      <c r="A48" s="3" t="s">
        <v>84</v>
      </c>
      <c r="B48" s="2" t="s">
        <v>85</v>
      </c>
      <c r="C48" s="11">
        <v>1095.5999999999999</v>
      </c>
      <c r="D48" s="11">
        <v>1095.5999999999999</v>
      </c>
      <c r="E48" s="12">
        <v>-141.59</v>
      </c>
      <c r="F48" s="12">
        <v>-0.01</v>
      </c>
      <c r="G48" s="11">
        <v>-141.6</v>
      </c>
      <c r="H48" s="11">
        <v>1237.2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x14ac:dyDescent="0.2">
      <c r="A49" s="3" t="s">
        <v>395</v>
      </c>
      <c r="B49" s="2" t="s">
        <v>389</v>
      </c>
      <c r="C49" s="11">
        <v>1022.56</v>
      </c>
      <c r="D49" s="11">
        <v>1022.56</v>
      </c>
      <c r="E49" s="12">
        <v>-146.26</v>
      </c>
      <c r="F49" s="11">
        <v>0.02</v>
      </c>
      <c r="G49" s="11">
        <v>-146.24</v>
      </c>
      <c r="H49" s="11">
        <v>1168.8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x14ac:dyDescent="0.2">
      <c r="A50" s="3" t="s">
        <v>86</v>
      </c>
      <c r="B50" s="2" t="s">
        <v>87</v>
      </c>
      <c r="C50" s="11">
        <v>1095.5999999999999</v>
      </c>
      <c r="D50" s="11">
        <v>1095.5999999999999</v>
      </c>
      <c r="E50" s="12">
        <v>-141.59</v>
      </c>
      <c r="F50" s="12">
        <v>-0.01</v>
      </c>
      <c r="G50" s="11">
        <v>-141.6</v>
      </c>
      <c r="H50" s="11">
        <v>1237.2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x14ac:dyDescent="0.2">
      <c r="A51" s="3" t="s">
        <v>88</v>
      </c>
      <c r="B51" s="2" t="s">
        <v>89</v>
      </c>
      <c r="C51" s="11">
        <v>1095.5999999999999</v>
      </c>
      <c r="D51" s="11">
        <v>1095.5999999999999</v>
      </c>
      <c r="E51" s="12">
        <v>-141.59</v>
      </c>
      <c r="F51" s="11">
        <v>0.19</v>
      </c>
      <c r="G51" s="11">
        <v>-141.4</v>
      </c>
      <c r="H51" s="11">
        <v>1237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x14ac:dyDescent="0.2">
      <c r="A52" s="3" t="s">
        <v>90</v>
      </c>
      <c r="B52" s="2" t="s">
        <v>91</v>
      </c>
      <c r="C52" s="11">
        <v>1095.5999999999999</v>
      </c>
      <c r="D52" s="11">
        <v>1095.5999999999999</v>
      </c>
      <c r="E52" s="12">
        <v>-141.59</v>
      </c>
      <c r="F52" s="12">
        <v>-0.01</v>
      </c>
      <c r="G52" s="11">
        <v>-141.6</v>
      </c>
      <c r="H52" s="11">
        <v>1237.2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x14ac:dyDescent="0.2">
      <c r="A53" s="3" t="s">
        <v>93</v>
      </c>
      <c r="B53" s="2" t="s">
        <v>94</v>
      </c>
      <c r="C53" s="11">
        <v>1095.5999999999999</v>
      </c>
      <c r="D53" s="11">
        <v>1095.5999999999999</v>
      </c>
      <c r="E53" s="12">
        <v>-141.59</v>
      </c>
      <c r="F53" s="12">
        <v>-0.01</v>
      </c>
      <c r="G53" s="11">
        <v>-141.6</v>
      </c>
      <c r="H53" s="11">
        <v>1237.2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x14ac:dyDescent="0.2">
      <c r="A54" s="3" t="s">
        <v>95</v>
      </c>
      <c r="B54" s="2" t="s">
        <v>96</v>
      </c>
      <c r="C54" s="11">
        <v>1095.5999999999999</v>
      </c>
      <c r="D54" s="11">
        <v>1095.5999999999999</v>
      </c>
      <c r="E54" s="12">
        <v>-141.59</v>
      </c>
      <c r="F54" s="12">
        <v>-0.01</v>
      </c>
      <c r="G54" s="11">
        <v>-141.6</v>
      </c>
      <c r="H54" s="11">
        <v>1237.2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x14ac:dyDescent="0.2">
      <c r="A55" s="3" t="s">
        <v>97</v>
      </c>
      <c r="B55" s="2" t="s">
        <v>98</v>
      </c>
      <c r="C55" s="11">
        <v>1095.5999999999999</v>
      </c>
      <c r="D55" s="11">
        <v>1095.5999999999999</v>
      </c>
      <c r="E55" s="12">
        <v>-141.59</v>
      </c>
      <c r="F55" s="12">
        <v>-0.01</v>
      </c>
      <c r="G55" s="11">
        <v>-141.6</v>
      </c>
      <c r="H55" s="11">
        <v>1237.2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x14ac:dyDescent="0.2">
      <c r="A56" s="3" t="s">
        <v>99</v>
      </c>
      <c r="B56" s="2" t="s">
        <v>100</v>
      </c>
      <c r="C56" s="11">
        <v>1095.5999999999999</v>
      </c>
      <c r="D56" s="11">
        <v>1095.5999999999999</v>
      </c>
      <c r="E56" s="12">
        <v>-141.59</v>
      </c>
      <c r="F56" s="12">
        <v>-0.01</v>
      </c>
      <c r="G56" s="11">
        <v>-141.6</v>
      </c>
      <c r="H56" s="11">
        <v>1237.2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x14ac:dyDescent="0.2">
      <c r="A57" s="3" t="s">
        <v>101</v>
      </c>
      <c r="B57" s="2" t="s">
        <v>102</v>
      </c>
      <c r="C57" s="11">
        <v>1095.5999999999999</v>
      </c>
      <c r="D57" s="11">
        <v>1095.5999999999999</v>
      </c>
      <c r="E57" s="12">
        <v>-141.59</v>
      </c>
      <c r="F57" s="12">
        <v>-0.01</v>
      </c>
      <c r="G57" s="11">
        <v>-141.6</v>
      </c>
      <c r="H57" s="11">
        <v>1237.2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x14ac:dyDescent="0.2">
      <c r="A58" s="3" t="s">
        <v>103</v>
      </c>
      <c r="B58" s="2" t="s">
        <v>104</v>
      </c>
      <c r="C58" s="11">
        <v>1095.5999999999999</v>
      </c>
      <c r="D58" s="11">
        <v>1095.5999999999999</v>
      </c>
      <c r="E58" s="12">
        <v>-141.59</v>
      </c>
      <c r="F58" s="12">
        <v>-0.01</v>
      </c>
      <c r="G58" s="11">
        <v>-141.6</v>
      </c>
      <c r="H58" s="11">
        <v>1237.2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x14ac:dyDescent="0.2">
      <c r="A59" s="3" t="s">
        <v>105</v>
      </c>
      <c r="B59" s="2" t="s">
        <v>106</v>
      </c>
      <c r="C59" s="11">
        <v>1095.5999999999999</v>
      </c>
      <c r="D59" s="11">
        <v>1095.5999999999999</v>
      </c>
      <c r="E59" s="12">
        <v>-141.59</v>
      </c>
      <c r="F59" s="12">
        <v>-0.01</v>
      </c>
      <c r="G59" s="11">
        <v>-141.6</v>
      </c>
      <c r="H59" s="11">
        <v>1237.2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x14ac:dyDescent="0.2">
      <c r="A60" s="3" t="s">
        <v>108</v>
      </c>
      <c r="B60" s="2" t="s">
        <v>109</v>
      </c>
      <c r="C60" s="11">
        <v>1095.5999999999999</v>
      </c>
      <c r="D60" s="11">
        <v>1095.5999999999999</v>
      </c>
      <c r="E60" s="12">
        <v>-141.59</v>
      </c>
      <c r="F60" s="12">
        <v>-0.01</v>
      </c>
      <c r="G60" s="11">
        <v>-141.6</v>
      </c>
      <c r="H60" s="11">
        <v>1237.2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x14ac:dyDescent="0.2">
      <c r="A61" s="3" t="s">
        <v>110</v>
      </c>
      <c r="B61" s="2" t="s">
        <v>111</v>
      </c>
      <c r="C61" s="11">
        <v>1095.5999999999999</v>
      </c>
      <c r="D61" s="11">
        <v>1095.5999999999999</v>
      </c>
      <c r="E61" s="12">
        <v>-141.59</v>
      </c>
      <c r="F61" s="11">
        <v>0.19</v>
      </c>
      <c r="G61" s="11">
        <v>-141.4</v>
      </c>
      <c r="H61" s="11">
        <v>1237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x14ac:dyDescent="0.2">
      <c r="A62" s="3" t="s">
        <v>112</v>
      </c>
      <c r="B62" s="2" t="s">
        <v>113</v>
      </c>
      <c r="C62" s="11">
        <v>1095.5999999999999</v>
      </c>
      <c r="D62" s="11">
        <v>1095.5999999999999</v>
      </c>
      <c r="E62" s="12">
        <v>-141.59</v>
      </c>
      <c r="F62" s="12">
        <v>-0.01</v>
      </c>
      <c r="G62" s="11">
        <v>-141.6</v>
      </c>
      <c r="H62" s="11">
        <v>1237.2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x14ac:dyDescent="0.2">
      <c r="A63" s="3" t="s">
        <v>114</v>
      </c>
      <c r="B63" s="2" t="s">
        <v>115</v>
      </c>
      <c r="C63" s="11">
        <v>1095.5999999999999</v>
      </c>
      <c r="D63" s="11">
        <v>1095.5999999999999</v>
      </c>
      <c r="E63" s="12">
        <v>-141.59</v>
      </c>
      <c r="F63" s="11">
        <v>0.19</v>
      </c>
      <c r="G63" s="11">
        <v>-141.4</v>
      </c>
      <c r="H63" s="11">
        <v>1237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x14ac:dyDescent="0.2">
      <c r="A64" s="3" t="s">
        <v>117</v>
      </c>
      <c r="B64" s="2" t="s">
        <v>118</v>
      </c>
      <c r="C64" s="11">
        <v>1095.5999999999999</v>
      </c>
      <c r="D64" s="11">
        <v>1095.5999999999999</v>
      </c>
      <c r="E64" s="12">
        <v>-141.59</v>
      </c>
      <c r="F64" s="12">
        <v>-0.01</v>
      </c>
      <c r="G64" s="11">
        <v>-141.6</v>
      </c>
      <c r="H64" s="11">
        <v>1237.2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ht="14.25" x14ac:dyDescent="0.2">
      <c r="A65" s="3" t="s">
        <v>119</v>
      </c>
      <c r="B65" s="2" t="s">
        <v>120</v>
      </c>
      <c r="C65" s="11">
        <v>1095.5999999999999</v>
      </c>
      <c r="D65" s="11">
        <v>1095.5999999999999</v>
      </c>
      <c r="E65" s="12">
        <v>-141.59</v>
      </c>
      <c r="F65" s="12">
        <v>-0.01</v>
      </c>
      <c r="G65" s="11">
        <v>-141.6</v>
      </c>
      <c r="H65" s="11">
        <v>1237.2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2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x14ac:dyDescent="0.2">
      <c r="A69" s="37" t="s">
        <v>122</v>
      </c>
      <c r="B69" s="2" t="s">
        <v>123</v>
      </c>
      <c r="C69" s="38">
        <f>SUM(C10:C68)</f>
        <v>60769.279999999948</v>
      </c>
      <c r="D69" s="38">
        <f t="shared" ref="D69:H69" si="0">SUM(D10:D68)</f>
        <v>60769.279999999948</v>
      </c>
      <c r="E69" s="38">
        <f t="shared" si="0"/>
        <v>-7867.6346666666723</v>
      </c>
      <c r="F69" s="38">
        <f t="shared" si="0"/>
        <v>0.30999999999999994</v>
      </c>
      <c r="G69" s="38">
        <f t="shared" si="0"/>
        <v>-7867.3246666666719</v>
      </c>
      <c r="H69" s="38">
        <f t="shared" si="0"/>
        <v>68636.604666666608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s="6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s="1" customFormat="1" ht="15" x14ac:dyDescent="0.25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x14ac:dyDescent="0.2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x14ac:dyDescent="0.2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x14ac:dyDescent="0.2"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x14ac:dyDescent="0.2"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x14ac:dyDescent="0.2"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opLeftCell="A37" workbookViewId="0">
      <selection activeCell="C77" sqref="C77"/>
    </sheetView>
  </sheetViews>
  <sheetFormatPr baseColWidth="10" defaultRowHeight="15" x14ac:dyDescent="0.25"/>
  <cols>
    <col min="1" max="1" width="11.42578125" style="22"/>
    <col min="2" max="2" width="26" style="22" customWidth="1"/>
    <col min="3" max="3" width="15.140625" style="22" customWidth="1"/>
    <col min="4" max="4" width="15.7109375" style="22" customWidth="1"/>
    <col min="5" max="6" width="10.28515625" style="22" customWidth="1"/>
    <col min="7" max="7" width="10.5703125" style="22" customWidth="1"/>
    <col min="8" max="8" width="13.5703125" style="22" customWidth="1"/>
    <col min="9" max="9" width="14.42578125" customWidth="1"/>
    <col min="10" max="27" width="11.42578125" style="22"/>
    <col min="28" max="16384" width="11.42578125" style="2"/>
  </cols>
  <sheetData>
    <row r="1" spans="1:27" ht="18" customHeight="1" x14ac:dyDescent="0.25">
      <c r="A1" s="31" t="s">
        <v>0</v>
      </c>
      <c r="B1" s="27" t="s">
        <v>123</v>
      </c>
      <c r="C1" s="32"/>
      <c r="D1"/>
      <c r="E1"/>
      <c r="F1"/>
      <c r="G1"/>
      <c r="H1"/>
    </row>
    <row r="2" spans="1:27" ht="24.95" customHeight="1" x14ac:dyDescent="0.25">
      <c r="A2" s="33" t="s">
        <v>1</v>
      </c>
      <c r="B2" s="34" t="s">
        <v>2</v>
      </c>
      <c r="C2" s="35"/>
      <c r="D2"/>
      <c r="E2"/>
      <c r="F2"/>
      <c r="G2"/>
      <c r="H2"/>
    </row>
    <row r="3" spans="1:27" ht="15.75" x14ac:dyDescent="0.25">
      <c r="A3"/>
      <c r="B3" s="29" t="s">
        <v>3</v>
      </c>
      <c r="C3" s="28"/>
      <c r="D3"/>
      <c r="E3"/>
      <c r="F3"/>
      <c r="G3"/>
      <c r="H3"/>
    </row>
    <row r="4" spans="1:27" x14ac:dyDescent="0.25">
      <c r="A4"/>
      <c r="B4" s="36" t="s">
        <v>391</v>
      </c>
      <c r="C4" s="28"/>
      <c r="D4"/>
      <c r="E4"/>
      <c r="F4"/>
      <c r="G4"/>
      <c r="H4"/>
    </row>
    <row r="5" spans="1:27" x14ac:dyDescent="0.25">
      <c r="A5"/>
      <c r="B5" s="5" t="s">
        <v>4</v>
      </c>
      <c r="C5"/>
      <c r="D5"/>
      <c r="E5"/>
      <c r="F5"/>
      <c r="G5"/>
      <c r="H5"/>
    </row>
    <row r="6" spans="1:27" x14ac:dyDescent="0.25">
      <c r="A6"/>
      <c r="B6" s="5" t="s">
        <v>5</v>
      </c>
      <c r="C6"/>
      <c r="D6"/>
      <c r="E6"/>
      <c r="F6"/>
      <c r="G6"/>
      <c r="H6"/>
    </row>
    <row r="8" spans="1:27" s="41" customFormat="1" ht="23.25" thickBot="1" x14ac:dyDescent="0.3">
      <c r="A8" s="39" t="s">
        <v>6</v>
      </c>
      <c r="B8" s="21" t="s">
        <v>7</v>
      </c>
      <c r="C8" s="21" t="s">
        <v>396</v>
      </c>
      <c r="D8" s="20" t="s">
        <v>9</v>
      </c>
      <c r="E8" s="23" t="s">
        <v>384</v>
      </c>
      <c r="F8" s="23" t="s">
        <v>344</v>
      </c>
      <c r="G8" s="23" t="s">
        <v>380</v>
      </c>
      <c r="H8" s="20" t="s">
        <v>12</v>
      </c>
      <c r="I8" s="20" t="s">
        <v>12</v>
      </c>
      <c r="J8" s="40"/>
      <c r="K8" s="40"/>
      <c r="L8" s="40"/>
      <c r="M8" s="40"/>
      <c r="N8" s="4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5.75" thickTop="1" x14ac:dyDescent="0.25">
      <c r="A9"/>
      <c r="B9"/>
      <c r="C9"/>
      <c r="D9"/>
      <c r="E9"/>
      <c r="F9"/>
      <c r="G9"/>
      <c r="H9"/>
    </row>
    <row r="10" spans="1:27" ht="11.25" x14ac:dyDescent="0.2">
      <c r="A10" s="3" t="s">
        <v>14</v>
      </c>
      <c r="B10" s="2" t="s">
        <v>15</v>
      </c>
      <c r="C10" s="11">
        <f>+FACTURACIÓN!H9-'C&amp;A'!H10+E10</f>
        <v>2262.54</v>
      </c>
      <c r="D10" s="11">
        <f>SUM(C10)</f>
        <v>2262.54</v>
      </c>
      <c r="E10" s="12">
        <f>+FACTURACIÓN!F9</f>
        <v>0</v>
      </c>
      <c r="F10" s="12">
        <f>+FACTURACIÓN!G9</f>
        <v>0</v>
      </c>
      <c r="G10" s="11">
        <v>0</v>
      </c>
      <c r="H10" s="11">
        <f>SUM(E10:G10)</f>
        <v>0</v>
      </c>
      <c r="I10" s="42">
        <f>+D10-H10</f>
        <v>2262.54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1.25" x14ac:dyDescent="0.2">
      <c r="A11" s="3" t="s">
        <v>16</v>
      </c>
      <c r="B11" s="2" t="s">
        <v>17</v>
      </c>
      <c r="C11" s="11">
        <f>+FACTURACIÓN!H10-'C&amp;A'!H11</f>
        <v>1338.8999999999999</v>
      </c>
      <c r="D11" s="11">
        <f t="shared" ref="D11:D65" si="0">SUM(C11)</f>
        <v>1338.8999999999999</v>
      </c>
      <c r="E11" s="12">
        <f>+FACTURACIÓN!F10</f>
        <v>0</v>
      </c>
      <c r="F11" s="12">
        <f>+FACTURACIÓN!G10</f>
        <v>0</v>
      </c>
      <c r="G11" s="11">
        <v>0</v>
      </c>
      <c r="H11" s="11">
        <f t="shared" ref="H11:H65" si="1">SUM(E11:G11)</f>
        <v>0</v>
      </c>
      <c r="I11" s="42">
        <f t="shared" ref="I11:I65" si="2">+D11-H11</f>
        <v>1338.8999999999999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11.25" x14ac:dyDescent="0.2">
      <c r="A12" s="3" t="s">
        <v>18</v>
      </c>
      <c r="B12" s="2" t="s">
        <v>19</v>
      </c>
      <c r="C12" s="11">
        <f>+FACTURACIÓN!H11-'C&amp;A'!H12</f>
        <v>2620.41</v>
      </c>
      <c r="D12" s="11">
        <f t="shared" si="0"/>
        <v>2620.41</v>
      </c>
      <c r="E12" s="12">
        <f>+FACTURACIÓN!F11</f>
        <v>-45.13</v>
      </c>
      <c r="F12" s="12">
        <f>+FACTURACIÓN!G11</f>
        <v>0</v>
      </c>
      <c r="G12" s="11">
        <v>0</v>
      </c>
      <c r="H12" s="11">
        <f t="shared" si="1"/>
        <v>-45.13</v>
      </c>
      <c r="I12" s="42">
        <f t="shared" si="2"/>
        <v>2665.54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11.25" x14ac:dyDescent="0.2">
      <c r="A13" s="3" t="s">
        <v>20</v>
      </c>
      <c r="B13" s="2" t="s">
        <v>21</v>
      </c>
      <c r="C13" s="11">
        <f>+FACTURACIÓN!H12-'C&amp;A'!H13</f>
        <v>13946.3</v>
      </c>
      <c r="D13" s="11">
        <f t="shared" si="0"/>
        <v>13946.3</v>
      </c>
      <c r="E13" s="12">
        <f>+FACTURACIÓN!F12</f>
        <v>0</v>
      </c>
      <c r="F13" s="12">
        <f>+FACTURACIÓN!G12</f>
        <v>2181.2800000000002</v>
      </c>
      <c r="G13" s="11">
        <v>1300.222</v>
      </c>
      <c r="H13" s="11">
        <f t="shared" si="1"/>
        <v>3481.5020000000004</v>
      </c>
      <c r="I13" s="42">
        <f t="shared" si="2"/>
        <v>10464.797999999999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1.25" x14ac:dyDescent="0.2">
      <c r="A14" s="3" t="s">
        <v>22</v>
      </c>
      <c r="B14" s="2" t="s">
        <v>23</v>
      </c>
      <c r="C14" s="11">
        <f>+FACTURACIÓN!H13-'C&amp;A'!H14</f>
        <v>2141.58</v>
      </c>
      <c r="D14" s="11">
        <f t="shared" si="0"/>
        <v>2141.58</v>
      </c>
      <c r="E14" s="12">
        <f>+FACTURACIÓN!F13</f>
        <v>0</v>
      </c>
      <c r="F14" s="12">
        <f>+FACTURACIÓN!G13</f>
        <v>902.31</v>
      </c>
      <c r="G14" s="11">
        <v>0</v>
      </c>
      <c r="H14" s="11">
        <f t="shared" si="1"/>
        <v>902.31</v>
      </c>
      <c r="I14" s="42">
        <f t="shared" si="2"/>
        <v>1239.27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1.25" x14ac:dyDescent="0.2">
      <c r="A15" s="3" t="s">
        <v>24</v>
      </c>
      <c r="B15" s="2" t="s">
        <v>25</v>
      </c>
      <c r="C15" s="11">
        <f>+FACTURACIÓN!H14-'C&amp;A'!H15</f>
        <v>4547.7700000000004</v>
      </c>
      <c r="D15" s="11">
        <f t="shared" si="0"/>
        <v>4547.7700000000004</v>
      </c>
      <c r="E15" s="12">
        <f>+FACTURACIÓN!F14</f>
        <v>-45.13</v>
      </c>
      <c r="F15" s="12">
        <f>+FACTURACIÓN!G14</f>
        <v>0</v>
      </c>
      <c r="G15" s="11">
        <v>583.0100000000001</v>
      </c>
      <c r="H15" s="11">
        <f t="shared" si="1"/>
        <v>537.88000000000011</v>
      </c>
      <c r="I15" s="42">
        <f t="shared" si="2"/>
        <v>4009.8900000000003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1.25" x14ac:dyDescent="0.2">
      <c r="A16" s="3" t="s">
        <v>26</v>
      </c>
      <c r="B16" s="2" t="s">
        <v>27</v>
      </c>
      <c r="C16" s="11">
        <f>+FACTURACIÓN!H15-'C&amp;A'!H16</f>
        <v>5943.9800000000005</v>
      </c>
      <c r="D16" s="11">
        <f t="shared" si="0"/>
        <v>5943.9800000000005</v>
      </c>
      <c r="E16" s="12">
        <f>+FACTURACIÓN!F15</f>
        <v>0</v>
      </c>
      <c r="F16" s="12">
        <f>+FACTURACIÓN!G15</f>
        <v>0</v>
      </c>
      <c r="G16" s="11">
        <v>718.11800000000005</v>
      </c>
      <c r="H16" s="11">
        <f t="shared" si="1"/>
        <v>718.11800000000005</v>
      </c>
      <c r="I16" s="42">
        <f t="shared" si="2"/>
        <v>5225.8620000000001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1.25" x14ac:dyDescent="0.2">
      <c r="A17" s="3" t="s">
        <v>28</v>
      </c>
      <c r="B17" s="2" t="s">
        <v>29</v>
      </c>
      <c r="C17" s="11">
        <f>+FACTURACIÓN!H16-'C&amp;A'!H17</f>
        <v>-132.51066666666668</v>
      </c>
      <c r="D17" s="11">
        <f t="shared" si="0"/>
        <v>-132.51066666666668</v>
      </c>
      <c r="E17" s="12">
        <f>+FACTURACIÓN!F16</f>
        <v>-177.91</v>
      </c>
      <c r="F17" s="12">
        <f>+FACTURACIÓN!G16</f>
        <v>0</v>
      </c>
      <c r="G17" s="11">
        <v>0</v>
      </c>
      <c r="H17" s="11">
        <f t="shared" si="1"/>
        <v>-177.91</v>
      </c>
      <c r="I17" s="42">
        <f t="shared" si="2"/>
        <v>45.399333333333317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1.25" x14ac:dyDescent="0.2">
      <c r="A18" s="3" t="s">
        <v>30</v>
      </c>
      <c r="B18" s="2" t="s">
        <v>31</v>
      </c>
      <c r="C18" s="11">
        <f>+FACTURACIÓN!H17-'C&amp;A'!H18</f>
        <v>145.57999999999993</v>
      </c>
      <c r="D18" s="11">
        <f t="shared" si="0"/>
        <v>145.57999999999993</v>
      </c>
      <c r="E18" s="12">
        <f>+FACTURACIÓN!F17</f>
        <v>0</v>
      </c>
      <c r="F18" s="12">
        <f>+FACTURACIÓN!G17</f>
        <v>0</v>
      </c>
      <c r="G18" s="11">
        <v>0</v>
      </c>
      <c r="H18" s="11">
        <f t="shared" si="1"/>
        <v>0</v>
      </c>
      <c r="I18" s="42">
        <f t="shared" si="2"/>
        <v>145.57999999999993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1.25" x14ac:dyDescent="0.2">
      <c r="A19" s="3" t="s">
        <v>32</v>
      </c>
      <c r="B19" s="2" t="s">
        <v>33</v>
      </c>
      <c r="C19" s="11">
        <f>+FACTURACIÓN!H18-'C&amp;A'!H19</f>
        <v>1272.25</v>
      </c>
      <c r="D19" s="11">
        <f t="shared" si="0"/>
        <v>1272.25</v>
      </c>
      <c r="E19" s="12">
        <f>+FACTURACIÓN!F18</f>
        <v>-45.13</v>
      </c>
      <c r="F19" s="12">
        <f>+FACTURACIÓN!G18</f>
        <v>0</v>
      </c>
      <c r="G19" s="11">
        <v>0</v>
      </c>
      <c r="H19" s="11">
        <f t="shared" si="1"/>
        <v>-45.13</v>
      </c>
      <c r="I19" s="42">
        <f t="shared" si="2"/>
        <v>1317.38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1.25" x14ac:dyDescent="0.2">
      <c r="A20" s="3" t="s">
        <v>34</v>
      </c>
      <c r="B20" s="2" t="s">
        <v>35</v>
      </c>
      <c r="C20" s="11">
        <f>+FACTURACIÓN!H19-'C&amp;A'!H20</f>
        <v>1328.3</v>
      </c>
      <c r="D20" s="11">
        <f t="shared" si="0"/>
        <v>1328.3</v>
      </c>
      <c r="E20" s="12">
        <f>+FACTURACIÓN!F19</f>
        <v>-45.13</v>
      </c>
      <c r="F20" s="12">
        <f>+FACTURACIÓN!G19</f>
        <v>0</v>
      </c>
      <c r="G20" s="11">
        <v>0</v>
      </c>
      <c r="H20" s="11">
        <f t="shared" si="1"/>
        <v>-45.13</v>
      </c>
      <c r="I20" s="42">
        <f t="shared" si="2"/>
        <v>1373.43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1.25" x14ac:dyDescent="0.2">
      <c r="A21" s="3" t="s">
        <v>36</v>
      </c>
      <c r="B21" s="2" t="s">
        <v>37</v>
      </c>
      <c r="C21" s="11">
        <f>+FACTURACIÓN!H20-'C&amp;A'!H21</f>
        <v>1628.8960000000002</v>
      </c>
      <c r="D21" s="11">
        <f t="shared" si="0"/>
        <v>1628.8960000000002</v>
      </c>
      <c r="E21" s="12">
        <f>+FACTURACIÓN!F20</f>
        <v>0</v>
      </c>
      <c r="F21" s="12">
        <f>+FACTURACIÓN!G20</f>
        <v>1551.8</v>
      </c>
      <c r="G21" s="11">
        <v>0</v>
      </c>
      <c r="H21" s="11">
        <f t="shared" si="1"/>
        <v>1551.8</v>
      </c>
      <c r="I21" s="42">
        <f t="shared" si="2"/>
        <v>77.096000000000231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1.25" x14ac:dyDescent="0.2">
      <c r="A22" s="3" t="s">
        <v>38</v>
      </c>
      <c r="B22" s="2" t="s">
        <v>39</v>
      </c>
      <c r="C22" s="11">
        <f>+FACTURACIÓN!H21-'C&amp;A'!H22</f>
        <v>2940.1800000000003</v>
      </c>
      <c r="D22" s="11">
        <f t="shared" si="0"/>
        <v>2940.1800000000003</v>
      </c>
      <c r="E22" s="12">
        <f>+FACTURACIÓN!F21</f>
        <v>0</v>
      </c>
      <c r="F22" s="12">
        <f>+FACTURACIÓN!G21</f>
        <v>0</v>
      </c>
      <c r="G22" s="11">
        <v>0</v>
      </c>
      <c r="H22" s="11">
        <f t="shared" si="1"/>
        <v>0</v>
      </c>
      <c r="I22" s="42">
        <f t="shared" si="2"/>
        <v>2940.1800000000003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1.25" x14ac:dyDescent="0.2">
      <c r="A23" s="3" t="s">
        <v>40</v>
      </c>
      <c r="B23" s="2" t="s">
        <v>41</v>
      </c>
      <c r="C23" s="11">
        <f>+FACTURACIÓN!H22-'C&amp;A'!H23</f>
        <v>3136.1000000000004</v>
      </c>
      <c r="D23" s="11">
        <f t="shared" si="0"/>
        <v>3136.1000000000004</v>
      </c>
      <c r="E23" s="12">
        <f>+FACTURACIÓN!F22</f>
        <v>0</v>
      </c>
      <c r="F23" s="12">
        <f>+FACTURACIÓN!G22</f>
        <v>0</v>
      </c>
      <c r="G23" s="11">
        <v>0</v>
      </c>
      <c r="H23" s="11">
        <f t="shared" si="1"/>
        <v>0</v>
      </c>
      <c r="I23" s="42">
        <f t="shared" si="2"/>
        <v>3136.1000000000004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1.25" x14ac:dyDescent="0.2">
      <c r="A24" s="3" t="s">
        <v>42</v>
      </c>
      <c r="B24" s="2" t="s">
        <v>43</v>
      </c>
      <c r="C24" s="11">
        <f>+FACTURACIÓN!H23-'C&amp;A'!H24</f>
        <v>168113.75</v>
      </c>
      <c r="D24" s="11">
        <f t="shared" si="0"/>
        <v>168113.75</v>
      </c>
      <c r="E24" s="12">
        <f>+FACTURACIÓN!F23</f>
        <v>0</v>
      </c>
      <c r="F24" s="12">
        <f>+FACTURACIÓN!G23</f>
        <v>0</v>
      </c>
      <c r="G24" s="11">
        <v>16935.095000000001</v>
      </c>
      <c r="H24" s="11">
        <f t="shared" si="1"/>
        <v>16935.095000000001</v>
      </c>
      <c r="I24" s="42">
        <f t="shared" si="2"/>
        <v>151178.655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1.25" x14ac:dyDescent="0.2">
      <c r="A25" s="3" t="s">
        <v>44</v>
      </c>
      <c r="B25" s="2" t="s">
        <v>45</v>
      </c>
      <c r="C25" s="11">
        <f>+FACTURACIÓN!H24-'C&amp;A'!H25</f>
        <v>2114.0100000000002</v>
      </c>
      <c r="D25" s="11">
        <f t="shared" si="0"/>
        <v>2114.0100000000002</v>
      </c>
      <c r="E25" s="12">
        <f>+FACTURACIÓN!F24</f>
        <v>0</v>
      </c>
      <c r="F25" s="12">
        <f>+FACTURACIÓN!G24</f>
        <v>0</v>
      </c>
      <c r="G25" s="11">
        <v>0</v>
      </c>
      <c r="H25" s="11">
        <f t="shared" si="1"/>
        <v>0</v>
      </c>
      <c r="I25" s="42">
        <f t="shared" si="2"/>
        <v>2114.0100000000002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1.25" x14ac:dyDescent="0.2">
      <c r="A26" s="3" t="s">
        <v>392</v>
      </c>
      <c r="B26" s="2" t="s">
        <v>386</v>
      </c>
      <c r="C26" s="11">
        <f>+FACTURACIÓN!H25-'C&amp;A'!H26</f>
        <v>3437.5800000000008</v>
      </c>
      <c r="D26" s="11">
        <f t="shared" si="0"/>
        <v>3437.5800000000008</v>
      </c>
      <c r="E26" s="12">
        <f>+FACTURACIÓN!F25</f>
        <v>0</v>
      </c>
      <c r="F26" s="12">
        <f>+FACTURACIÓN!G25</f>
        <v>0</v>
      </c>
      <c r="G26" s="11">
        <v>0</v>
      </c>
      <c r="H26" s="11">
        <f t="shared" si="1"/>
        <v>0</v>
      </c>
      <c r="I26" s="42">
        <f t="shared" si="2"/>
        <v>3437.5800000000008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1.25" x14ac:dyDescent="0.2">
      <c r="A27" s="3" t="s">
        <v>46</v>
      </c>
      <c r="B27" s="2" t="s">
        <v>47</v>
      </c>
      <c r="C27" s="11">
        <f>+FACTURACIÓN!H26-'C&amp;A'!H27</f>
        <v>802.30999999999972</v>
      </c>
      <c r="D27" s="11">
        <f t="shared" si="0"/>
        <v>802.30999999999972</v>
      </c>
      <c r="E27" s="12">
        <f>+FACTURACIÓN!F26</f>
        <v>-45.13</v>
      </c>
      <c r="F27" s="12">
        <f>+FACTURACIÓN!G26</f>
        <v>0</v>
      </c>
      <c r="G27" s="11">
        <v>0</v>
      </c>
      <c r="H27" s="11">
        <f t="shared" si="1"/>
        <v>-45.13</v>
      </c>
      <c r="I27" s="42">
        <f t="shared" si="2"/>
        <v>847.43999999999971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1.25" x14ac:dyDescent="0.2">
      <c r="A28" s="3" t="s">
        <v>48</v>
      </c>
      <c r="B28" s="2" t="s">
        <v>49</v>
      </c>
      <c r="C28" s="11">
        <f>+FACTURACIÓN!H27-'C&amp;A'!H28</f>
        <v>18128.900000000001</v>
      </c>
      <c r="D28" s="11">
        <f t="shared" si="0"/>
        <v>18128.900000000001</v>
      </c>
      <c r="E28" s="12">
        <f>+FACTURACIÓN!F27</f>
        <v>-2979.28</v>
      </c>
      <c r="F28" s="12">
        <f>+FACTURACIÓN!G27</f>
        <v>323.91000000000003</v>
      </c>
      <c r="G28" s="11">
        <v>2202.1470000000004</v>
      </c>
      <c r="H28" s="11">
        <f t="shared" si="1"/>
        <v>-453.22299999999996</v>
      </c>
      <c r="I28" s="42">
        <f t="shared" si="2"/>
        <v>18582.123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1.25" x14ac:dyDescent="0.2">
      <c r="A29" s="3" t="s">
        <v>50</v>
      </c>
      <c r="B29" s="2" t="s">
        <v>51</v>
      </c>
      <c r="C29" s="11">
        <f>+FACTURACIÓN!H28-'C&amp;A'!H29</f>
        <v>1142.1000000000001</v>
      </c>
      <c r="D29" s="11">
        <f t="shared" si="0"/>
        <v>1142.1000000000001</v>
      </c>
      <c r="E29" s="12">
        <f>+FACTURACIÓN!F28</f>
        <v>0</v>
      </c>
      <c r="F29" s="12">
        <f>+FACTURACIÓN!G28</f>
        <v>0</v>
      </c>
      <c r="G29" s="11">
        <v>0</v>
      </c>
      <c r="H29" s="11">
        <f t="shared" si="1"/>
        <v>0</v>
      </c>
      <c r="I29" s="42">
        <f t="shared" si="2"/>
        <v>1142.1000000000001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1.25" x14ac:dyDescent="0.2">
      <c r="A30" s="3" t="s">
        <v>52</v>
      </c>
      <c r="B30" s="2" t="s">
        <v>53</v>
      </c>
      <c r="C30" s="11">
        <f>+FACTURACIÓN!H29-'C&amp;A'!H30</f>
        <v>2171.5100000000002</v>
      </c>
      <c r="D30" s="11">
        <f t="shared" si="0"/>
        <v>2171.5100000000002</v>
      </c>
      <c r="E30" s="12">
        <f>+FACTURACIÓN!F29</f>
        <v>0</v>
      </c>
      <c r="F30" s="12">
        <f>+FACTURACIÓN!G29</f>
        <v>0</v>
      </c>
      <c r="G30" s="11">
        <v>0</v>
      </c>
      <c r="H30" s="11">
        <f t="shared" si="1"/>
        <v>0</v>
      </c>
      <c r="I30" s="42">
        <f t="shared" si="2"/>
        <v>2171.5100000000002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1.25" x14ac:dyDescent="0.2">
      <c r="A31" s="3" t="s">
        <v>54</v>
      </c>
      <c r="B31" s="2" t="s">
        <v>55</v>
      </c>
      <c r="C31" s="11">
        <f>+FACTURACIÓN!H30-'C&amp;A'!H31</f>
        <v>4755.41</v>
      </c>
      <c r="D31" s="11">
        <f t="shared" si="0"/>
        <v>4755.41</v>
      </c>
      <c r="E31" s="12">
        <f>+FACTURACIÓN!F30</f>
        <v>-45.13</v>
      </c>
      <c r="F31" s="12">
        <f>+FACTURACIÓN!G30</f>
        <v>0</v>
      </c>
      <c r="G31" s="11">
        <v>603.774</v>
      </c>
      <c r="H31" s="11">
        <f t="shared" si="1"/>
        <v>558.64400000000001</v>
      </c>
      <c r="I31" s="42">
        <f t="shared" si="2"/>
        <v>4196.7659999999996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1.25" x14ac:dyDescent="0.2">
      <c r="A32" s="3" t="s">
        <v>393</v>
      </c>
      <c r="B32" s="2" t="s">
        <v>394</v>
      </c>
      <c r="C32" s="11">
        <f>+FACTURACIÓN!H31-'C&amp;A'!H32</f>
        <v>2870.17</v>
      </c>
      <c r="D32" s="11">
        <f t="shared" si="0"/>
        <v>2870.17</v>
      </c>
      <c r="E32" s="12">
        <f>+FACTURACIÓN!F31</f>
        <v>0</v>
      </c>
      <c r="F32" s="12">
        <f>+FACTURACIÓN!G31</f>
        <v>0</v>
      </c>
      <c r="G32" s="11">
        <v>0</v>
      </c>
      <c r="H32" s="11">
        <f t="shared" si="1"/>
        <v>0</v>
      </c>
      <c r="I32" s="42">
        <f t="shared" si="2"/>
        <v>2870.17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1.25" x14ac:dyDescent="0.2">
      <c r="A33" s="3" t="s">
        <v>56</v>
      </c>
      <c r="B33" s="2" t="s">
        <v>57</v>
      </c>
      <c r="C33" s="11">
        <f>+FACTURACIÓN!H32-'C&amp;A'!H33</f>
        <v>2160.58</v>
      </c>
      <c r="D33" s="11">
        <f t="shared" si="0"/>
        <v>2160.58</v>
      </c>
      <c r="E33" s="12">
        <f>+FACTURACIÓN!F32</f>
        <v>0</v>
      </c>
      <c r="F33" s="12">
        <f>+FACTURACIÓN!G32</f>
        <v>0</v>
      </c>
      <c r="G33" s="11">
        <v>0</v>
      </c>
      <c r="H33" s="11">
        <f t="shared" si="1"/>
        <v>0</v>
      </c>
      <c r="I33" s="42">
        <f t="shared" si="2"/>
        <v>2160.58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1.25" x14ac:dyDescent="0.2">
      <c r="A34" s="3" t="s">
        <v>58</v>
      </c>
      <c r="B34" s="2" t="s">
        <v>59</v>
      </c>
      <c r="C34" s="11">
        <f>+FACTURACIÓN!H33-'C&amp;A'!H34</f>
        <v>1619.1699999999998</v>
      </c>
      <c r="D34" s="11">
        <f t="shared" si="0"/>
        <v>1619.1699999999998</v>
      </c>
      <c r="E34" s="12">
        <f>+FACTURACIÓN!F33</f>
        <v>0</v>
      </c>
      <c r="F34" s="12">
        <f>+FACTURACIÓN!G33</f>
        <v>0</v>
      </c>
      <c r="G34" s="11">
        <v>0</v>
      </c>
      <c r="H34" s="11">
        <f t="shared" si="1"/>
        <v>0</v>
      </c>
      <c r="I34" s="42">
        <f t="shared" si="2"/>
        <v>1619.1699999999998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1.25" x14ac:dyDescent="0.2">
      <c r="A35" s="3" t="s">
        <v>60</v>
      </c>
      <c r="B35" s="2" t="s">
        <v>61</v>
      </c>
      <c r="C35" s="11">
        <f>+FACTURACIÓN!H34-'C&amp;A'!H35</f>
        <v>1742.0399999999997</v>
      </c>
      <c r="D35" s="11">
        <f t="shared" si="0"/>
        <v>1742.0399999999997</v>
      </c>
      <c r="E35" s="12">
        <f>+FACTURACIÓN!F34</f>
        <v>0</v>
      </c>
      <c r="F35" s="12">
        <f>+FACTURACIÓN!G34</f>
        <v>313.89999999999998</v>
      </c>
      <c r="G35" s="11">
        <v>0</v>
      </c>
      <c r="H35" s="11">
        <f t="shared" si="1"/>
        <v>313.89999999999998</v>
      </c>
      <c r="I35" s="42">
        <f t="shared" si="2"/>
        <v>1428.1399999999999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1.25" x14ac:dyDescent="0.2">
      <c r="A36" s="3" t="s">
        <v>62</v>
      </c>
      <c r="B36" s="2" t="s">
        <v>63</v>
      </c>
      <c r="C36" s="11">
        <f>+FACTURACIÓN!H35-'C&amp;A'!H36</f>
        <v>2132.38</v>
      </c>
      <c r="D36" s="11">
        <f t="shared" si="0"/>
        <v>2132.38</v>
      </c>
      <c r="E36" s="12">
        <f>+FACTURACIÓN!F35</f>
        <v>-45.13</v>
      </c>
      <c r="F36" s="12">
        <f>+FACTURACIÓN!G35</f>
        <v>0</v>
      </c>
      <c r="G36" s="11">
        <v>0</v>
      </c>
      <c r="H36" s="11">
        <f t="shared" si="1"/>
        <v>-45.13</v>
      </c>
      <c r="I36" s="42">
        <f t="shared" si="2"/>
        <v>2177.5100000000002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1.25" x14ac:dyDescent="0.2">
      <c r="A37" s="3" t="s">
        <v>64</v>
      </c>
      <c r="B37" s="2" t="s">
        <v>65</v>
      </c>
      <c r="C37" s="11">
        <f>+FACTURACIÓN!H36-'C&amp;A'!H37</f>
        <v>2667.45</v>
      </c>
      <c r="D37" s="11">
        <f t="shared" si="0"/>
        <v>2667.45</v>
      </c>
      <c r="E37" s="12">
        <f>+FACTURACIÓN!F36</f>
        <v>-45.13</v>
      </c>
      <c r="F37" s="12">
        <f>+FACTURACIÓN!G36</f>
        <v>215.92</v>
      </c>
      <c r="G37" s="11">
        <v>0</v>
      </c>
      <c r="H37" s="11">
        <f t="shared" si="1"/>
        <v>170.79</v>
      </c>
      <c r="I37" s="42">
        <f t="shared" si="2"/>
        <v>2496.66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1.25" x14ac:dyDescent="0.2">
      <c r="A38" s="3" t="s">
        <v>66</v>
      </c>
      <c r="B38" s="2" t="s">
        <v>67</v>
      </c>
      <c r="C38" s="11">
        <f>+FACTURACIÓN!H37-'C&amp;A'!H38</f>
        <v>13283.24</v>
      </c>
      <c r="D38" s="11">
        <f t="shared" si="0"/>
        <v>13283.24</v>
      </c>
      <c r="E38" s="12">
        <f>+FACTURACIÓN!F37</f>
        <v>-45.13</v>
      </c>
      <c r="F38" s="12">
        <f>+FACTURACIÓN!G37</f>
        <v>0</v>
      </c>
      <c r="G38" s="11">
        <v>1456.557</v>
      </c>
      <c r="H38" s="11">
        <f t="shared" si="1"/>
        <v>1411.4269999999999</v>
      </c>
      <c r="I38" s="42">
        <f t="shared" si="2"/>
        <v>11871.813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1.25" x14ac:dyDescent="0.2">
      <c r="A39" s="3" t="s">
        <v>68</v>
      </c>
      <c r="B39" s="2" t="s">
        <v>69</v>
      </c>
      <c r="C39" s="11">
        <f>+FACTURACIÓN!H38-'C&amp;A'!H39</f>
        <v>2137.1800000000003</v>
      </c>
      <c r="D39" s="11">
        <f t="shared" si="0"/>
        <v>2137.1800000000003</v>
      </c>
      <c r="E39" s="12">
        <f>+FACTURACIÓN!F38</f>
        <v>0</v>
      </c>
      <c r="F39" s="12">
        <f>+FACTURACIÓN!G38</f>
        <v>0</v>
      </c>
      <c r="G39" s="11">
        <v>0</v>
      </c>
      <c r="H39" s="11">
        <f t="shared" si="1"/>
        <v>0</v>
      </c>
      <c r="I39" s="42">
        <f t="shared" si="2"/>
        <v>2137.1800000000003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1.25" x14ac:dyDescent="0.2">
      <c r="A40" s="3" t="s">
        <v>70</v>
      </c>
      <c r="B40" s="2" t="s">
        <v>71</v>
      </c>
      <c r="C40" s="11">
        <f>+FACTURACIÓN!H39-'C&amp;A'!H40</f>
        <v>43106.240000000005</v>
      </c>
      <c r="D40" s="11">
        <f t="shared" si="0"/>
        <v>43106.240000000005</v>
      </c>
      <c r="E40" s="12">
        <f>+FACTURACIÓN!F39</f>
        <v>-45.13</v>
      </c>
      <c r="F40" s="12">
        <f>+FACTURACIÓN!G39</f>
        <v>357.22</v>
      </c>
      <c r="G40" s="11">
        <v>4403.1350000000011</v>
      </c>
      <c r="H40" s="11">
        <f t="shared" si="1"/>
        <v>4715.2250000000013</v>
      </c>
      <c r="I40" s="42">
        <f t="shared" si="2"/>
        <v>38391.015000000007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1.25" x14ac:dyDescent="0.2">
      <c r="A41" s="3" t="s">
        <v>72</v>
      </c>
      <c r="B41" s="2" t="s">
        <v>73</v>
      </c>
      <c r="C41" s="11">
        <f>+FACTURACIÓN!H40-'C&amp;A'!H41</f>
        <v>1958.7699999999998</v>
      </c>
      <c r="D41" s="11">
        <f t="shared" si="0"/>
        <v>1958.7699999999998</v>
      </c>
      <c r="E41" s="12">
        <f>+FACTURACIÓN!F40</f>
        <v>-45.13</v>
      </c>
      <c r="F41" s="12">
        <f>+FACTURACIÓN!G40</f>
        <v>0</v>
      </c>
      <c r="G41" s="11">
        <v>0</v>
      </c>
      <c r="H41" s="11">
        <f t="shared" si="1"/>
        <v>-45.13</v>
      </c>
      <c r="I41" s="42">
        <f t="shared" si="2"/>
        <v>2003.8999999999999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1.25" x14ac:dyDescent="0.2">
      <c r="A42" s="3" t="s">
        <v>387</v>
      </c>
      <c r="B42" s="2" t="s">
        <v>388</v>
      </c>
      <c r="C42" s="11">
        <f>+FACTURACIÓN!H41-'C&amp;A'!H42</f>
        <v>3762.8</v>
      </c>
      <c r="D42" s="11">
        <f t="shared" si="0"/>
        <v>3762.8</v>
      </c>
      <c r="E42" s="12">
        <f>+FACTURACIÓN!F41</f>
        <v>0</v>
      </c>
      <c r="F42" s="12">
        <f>+FACTURACIÓN!G41</f>
        <v>0</v>
      </c>
      <c r="G42" s="11">
        <v>500</v>
      </c>
      <c r="H42" s="11">
        <f t="shared" si="1"/>
        <v>500</v>
      </c>
      <c r="I42" s="42">
        <f t="shared" si="2"/>
        <v>3262.8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1.25" x14ac:dyDescent="0.2">
      <c r="A43" s="3" t="s">
        <v>74</v>
      </c>
      <c r="B43" s="2" t="s">
        <v>75</v>
      </c>
      <c r="C43" s="11">
        <f>+FACTURACIÓN!H42-'C&amp;A'!H43</f>
        <v>3072.88</v>
      </c>
      <c r="D43" s="11">
        <f t="shared" si="0"/>
        <v>3072.88</v>
      </c>
      <c r="E43" s="12">
        <f>+FACTURACIÓN!F42</f>
        <v>-45.13</v>
      </c>
      <c r="F43" s="12">
        <f>+FACTURACIÓN!G42</f>
        <v>0</v>
      </c>
      <c r="G43" s="11">
        <v>0</v>
      </c>
      <c r="H43" s="11">
        <f t="shared" si="1"/>
        <v>-45.13</v>
      </c>
      <c r="I43" s="42">
        <f t="shared" si="2"/>
        <v>3118.01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1.25" x14ac:dyDescent="0.2">
      <c r="A44" s="3" t="s">
        <v>76</v>
      </c>
      <c r="B44" s="2" t="s">
        <v>77</v>
      </c>
      <c r="C44" s="11">
        <f>+FACTURACIÓN!H43-'C&amp;A'!H44</f>
        <v>3.7799999999999727</v>
      </c>
      <c r="D44" s="11">
        <f t="shared" si="0"/>
        <v>3.7799999999999727</v>
      </c>
      <c r="E44" s="12">
        <f>+FACTURACIÓN!F43</f>
        <v>0</v>
      </c>
      <c r="F44" s="12">
        <f>+FACTURACIÓN!G43</f>
        <v>0</v>
      </c>
      <c r="G44" s="11">
        <v>0</v>
      </c>
      <c r="H44" s="11">
        <f t="shared" si="1"/>
        <v>0</v>
      </c>
      <c r="I44" s="42">
        <f t="shared" si="2"/>
        <v>3.7799999999999727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1.25" x14ac:dyDescent="0.2">
      <c r="A45" s="3" t="s">
        <v>78</v>
      </c>
      <c r="B45" s="2" t="s">
        <v>79</v>
      </c>
      <c r="C45" s="11">
        <f>+FACTURACIÓN!H44-'C&amp;A'!H45</f>
        <v>40320.83</v>
      </c>
      <c r="D45" s="11">
        <f t="shared" si="0"/>
        <v>40320.83</v>
      </c>
      <c r="E45" s="12">
        <f>+FACTURACIÓN!F44</f>
        <v>0</v>
      </c>
      <c r="F45" s="12">
        <f>+FACTURACIÓN!G44</f>
        <v>878.82</v>
      </c>
      <c r="G45" s="11">
        <v>4067.9210000000003</v>
      </c>
      <c r="H45" s="11">
        <f t="shared" si="1"/>
        <v>4946.741</v>
      </c>
      <c r="I45" s="42">
        <f t="shared" si="2"/>
        <v>35374.089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1.25" x14ac:dyDescent="0.2">
      <c r="A46" s="3" t="s">
        <v>80</v>
      </c>
      <c r="B46" s="2" t="s">
        <v>81</v>
      </c>
      <c r="C46" s="11">
        <f>+FACTURACIÓN!H45-'C&amp;A'!H46</f>
        <v>60093.56</v>
      </c>
      <c r="D46" s="11">
        <f t="shared" si="0"/>
        <v>60093.56</v>
      </c>
      <c r="E46" s="12">
        <f>+FACTURACIÓN!F45</f>
        <v>0</v>
      </c>
      <c r="F46" s="12">
        <f>+FACTURACIÓN!G45</f>
        <v>0</v>
      </c>
      <c r="G46" s="11">
        <v>6133.076</v>
      </c>
      <c r="H46" s="11">
        <f t="shared" si="1"/>
        <v>6133.076</v>
      </c>
      <c r="I46" s="42">
        <f t="shared" si="2"/>
        <v>53960.483999999997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1.25" x14ac:dyDescent="0.2">
      <c r="A47" s="3" t="s">
        <v>82</v>
      </c>
      <c r="B47" s="2" t="s">
        <v>83</v>
      </c>
      <c r="C47" s="11">
        <f>+FACTURACIÓN!H46-'C&amp;A'!H47</f>
        <v>30363.05</v>
      </c>
      <c r="D47" s="11">
        <f t="shared" si="0"/>
        <v>30363.05</v>
      </c>
      <c r="E47" s="12">
        <f>+FACTURACIÓN!F46</f>
        <v>-45.13</v>
      </c>
      <c r="F47" s="12">
        <f>+FACTURACIÓN!G46</f>
        <v>0</v>
      </c>
      <c r="G47" s="11">
        <v>3164.5380000000005</v>
      </c>
      <c r="H47" s="11">
        <f t="shared" si="1"/>
        <v>3119.4080000000004</v>
      </c>
      <c r="I47" s="42">
        <f t="shared" si="2"/>
        <v>27243.642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1.25" x14ac:dyDescent="0.2">
      <c r="A48" s="3" t="s">
        <v>84</v>
      </c>
      <c r="B48" s="2" t="s">
        <v>85</v>
      </c>
      <c r="C48" s="11">
        <f>+FACTURACIÓN!H47-'C&amp;A'!H48</f>
        <v>4908.18</v>
      </c>
      <c r="D48" s="11">
        <f t="shared" si="0"/>
        <v>4908.18</v>
      </c>
      <c r="E48" s="12">
        <f>+FACTURACIÓN!F47</f>
        <v>0</v>
      </c>
      <c r="F48" s="12">
        <f>+FACTURACIÓN!G47</f>
        <v>1014.46</v>
      </c>
      <c r="G48" s="11">
        <v>513.09199999999998</v>
      </c>
      <c r="H48" s="11">
        <f t="shared" si="1"/>
        <v>1527.5520000000001</v>
      </c>
      <c r="I48" s="42">
        <f t="shared" si="2"/>
        <v>3380.6280000000002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1.25" x14ac:dyDescent="0.2">
      <c r="A49" s="3" t="s">
        <v>395</v>
      </c>
      <c r="B49" s="2" t="s">
        <v>389</v>
      </c>
      <c r="C49" s="11">
        <f>+FACTURACIÓN!H48-'C&amp;A'!H49</f>
        <v>16331.2</v>
      </c>
      <c r="D49" s="11">
        <f t="shared" si="0"/>
        <v>16331.2</v>
      </c>
      <c r="E49" s="12">
        <f>+FACTURACIÓN!F48</f>
        <v>0</v>
      </c>
      <c r="F49" s="12">
        <f>+FACTURACIÓN!G48</f>
        <v>0</v>
      </c>
      <c r="G49" s="11">
        <v>1750</v>
      </c>
      <c r="H49" s="11">
        <f t="shared" si="1"/>
        <v>1750</v>
      </c>
      <c r="I49" s="42">
        <f t="shared" si="2"/>
        <v>14581.2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1.25" x14ac:dyDescent="0.2">
      <c r="A50" s="3" t="s">
        <v>86</v>
      </c>
      <c r="B50" s="2" t="s">
        <v>87</v>
      </c>
      <c r="C50" s="11">
        <f>+FACTURACIÓN!H49-'C&amp;A'!H50</f>
        <v>9681.380000000001</v>
      </c>
      <c r="D50" s="11">
        <f t="shared" si="0"/>
        <v>9681.380000000001</v>
      </c>
      <c r="E50" s="12">
        <f>+FACTURACIÓN!F49</f>
        <v>-75</v>
      </c>
      <c r="F50" s="12">
        <f>+FACTURACIÓN!G49</f>
        <v>1280.0899999999999</v>
      </c>
      <c r="G50" s="11">
        <v>971.34900000000016</v>
      </c>
      <c r="H50" s="11">
        <f t="shared" si="1"/>
        <v>2176.4390000000003</v>
      </c>
      <c r="I50" s="42">
        <f t="shared" si="2"/>
        <v>7504.9410000000007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1.25" x14ac:dyDescent="0.2">
      <c r="A51" s="3" t="s">
        <v>88</v>
      </c>
      <c r="B51" s="2" t="s">
        <v>89</v>
      </c>
      <c r="C51" s="11">
        <f>+FACTURACIÓN!H50-'C&amp;A'!H51</f>
        <v>2608.9799999999996</v>
      </c>
      <c r="D51" s="11">
        <f t="shared" si="0"/>
        <v>2608.9799999999996</v>
      </c>
      <c r="E51" s="12">
        <f>+FACTURACIÓN!F50</f>
        <v>0</v>
      </c>
      <c r="F51" s="12">
        <f>+FACTURACIÓN!G50</f>
        <v>0</v>
      </c>
      <c r="G51" s="11">
        <v>0</v>
      </c>
      <c r="H51" s="11">
        <f t="shared" si="1"/>
        <v>0</v>
      </c>
      <c r="I51" s="42">
        <f t="shared" si="2"/>
        <v>2608.9799999999996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1.25" x14ac:dyDescent="0.2">
      <c r="A52" s="3" t="s">
        <v>90</v>
      </c>
      <c r="B52" s="2" t="s">
        <v>91</v>
      </c>
      <c r="C52" s="11">
        <f>+FACTURACIÓN!H51-'C&amp;A'!H52</f>
        <v>5509.54</v>
      </c>
      <c r="D52" s="11">
        <f t="shared" si="0"/>
        <v>5509.54</v>
      </c>
      <c r="E52" s="12">
        <f>+FACTURACIÓN!F51</f>
        <v>0</v>
      </c>
      <c r="F52" s="12">
        <f>+FACTURACIÓN!G51</f>
        <v>0</v>
      </c>
      <c r="G52" s="11">
        <v>674.67399999999998</v>
      </c>
      <c r="H52" s="11">
        <f t="shared" si="1"/>
        <v>674.67399999999998</v>
      </c>
      <c r="I52" s="42">
        <f t="shared" si="2"/>
        <v>4834.866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1.25" x14ac:dyDescent="0.2">
      <c r="A53" s="3" t="s">
        <v>93</v>
      </c>
      <c r="B53" s="2" t="s">
        <v>94</v>
      </c>
      <c r="C53" s="11">
        <f>+FACTURACIÓN!H52-'C&amp;A'!H53</f>
        <v>5132.8999999999996</v>
      </c>
      <c r="D53" s="11">
        <f t="shared" si="0"/>
        <v>5132.8999999999996</v>
      </c>
      <c r="E53" s="12">
        <f>+FACTURACIÓN!F52</f>
        <v>-90.26</v>
      </c>
      <c r="F53" s="12">
        <f>+FACTURACIÓN!G52</f>
        <v>0</v>
      </c>
      <c r="G53" s="11">
        <v>646.03600000000006</v>
      </c>
      <c r="H53" s="11">
        <f t="shared" si="1"/>
        <v>555.77600000000007</v>
      </c>
      <c r="I53" s="42">
        <f t="shared" si="2"/>
        <v>4577.1239999999998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1.25" x14ac:dyDescent="0.2">
      <c r="A54" s="3" t="s">
        <v>95</v>
      </c>
      <c r="B54" s="2" t="s">
        <v>96</v>
      </c>
      <c r="C54" s="11">
        <f>+FACTURACIÓN!H53-'C&amp;A'!H54</f>
        <v>196.51</v>
      </c>
      <c r="D54" s="11">
        <f t="shared" si="0"/>
        <v>196.51</v>
      </c>
      <c r="E54" s="12">
        <f>+FACTURACIÓN!F53</f>
        <v>0</v>
      </c>
      <c r="F54" s="12">
        <f>+FACTURACIÓN!G53</f>
        <v>0</v>
      </c>
      <c r="G54" s="11">
        <v>0</v>
      </c>
      <c r="H54" s="11">
        <f t="shared" si="1"/>
        <v>0</v>
      </c>
      <c r="I54" s="42">
        <f t="shared" si="2"/>
        <v>196.51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1.25" x14ac:dyDescent="0.2">
      <c r="A55" s="3" t="s">
        <v>97</v>
      </c>
      <c r="B55" s="2" t="s">
        <v>98</v>
      </c>
      <c r="C55" s="11">
        <f>+FACTURACIÓN!H54-'C&amp;A'!H55</f>
        <v>6072.41</v>
      </c>
      <c r="D55" s="11">
        <f t="shared" si="0"/>
        <v>6072.41</v>
      </c>
      <c r="E55" s="12">
        <f>+FACTURACIÓN!F54</f>
        <v>-45.13</v>
      </c>
      <c r="F55" s="12">
        <f>+FACTURACIÓN!G54</f>
        <v>0</v>
      </c>
      <c r="G55" s="11">
        <v>735.47400000000005</v>
      </c>
      <c r="H55" s="11">
        <f t="shared" si="1"/>
        <v>690.34400000000005</v>
      </c>
      <c r="I55" s="42">
        <f t="shared" si="2"/>
        <v>5382.0659999999998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1.25" x14ac:dyDescent="0.2">
      <c r="A56" s="3" t="s">
        <v>99</v>
      </c>
      <c r="B56" s="2" t="s">
        <v>100</v>
      </c>
      <c r="C56" s="11">
        <f>+FACTURACIÓN!H55-'C&amp;A'!H56</f>
        <v>9276.7099999999991</v>
      </c>
      <c r="D56" s="11">
        <f t="shared" si="0"/>
        <v>9276.7099999999991</v>
      </c>
      <c r="E56" s="12">
        <f>+FACTURACIÓN!F55</f>
        <v>-45.13</v>
      </c>
      <c r="F56" s="12">
        <f>+FACTURACIÓN!G55</f>
        <v>340.56</v>
      </c>
      <c r="G56" s="11">
        <v>1021.848</v>
      </c>
      <c r="H56" s="11">
        <f t="shared" si="1"/>
        <v>1317.278</v>
      </c>
      <c r="I56" s="42">
        <f t="shared" si="2"/>
        <v>7959.4319999999989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ht="11.25" x14ac:dyDescent="0.2">
      <c r="A57" s="3" t="s">
        <v>101</v>
      </c>
      <c r="B57" s="2" t="s">
        <v>102</v>
      </c>
      <c r="C57" s="11">
        <f>+FACTURACIÓN!H56-'C&amp;A'!H57</f>
        <v>3060.63</v>
      </c>
      <c r="D57" s="11">
        <f t="shared" si="0"/>
        <v>3060.63</v>
      </c>
      <c r="E57" s="12">
        <f>+FACTURACIÓN!F56</f>
        <v>-45.13</v>
      </c>
      <c r="F57" s="12">
        <f>+FACTURACIÓN!G56</f>
        <v>0</v>
      </c>
      <c r="G57" s="11">
        <v>0</v>
      </c>
      <c r="H57" s="11">
        <f t="shared" si="1"/>
        <v>-45.13</v>
      </c>
      <c r="I57" s="42">
        <f t="shared" si="2"/>
        <v>3105.76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ht="11.25" x14ac:dyDescent="0.2">
      <c r="A58" s="3" t="s">
        <v>103</v>
      </c>
      <c r="B58" s="2" t="s">
        <v>104</v>
      </c>
      <c r="C58" s="11">
        <f>+FACTURACIÓN!H57-'C&amp;A'!H58</f>
        <v>18229.59</v>
      </c>
      <c r="D58" s="11">
        <f t="shared" si="0"/>
        <v>18229.59</v>
      </c>
      <c r="E58" s="12">
        <f>+FACTURACIÓN!F57</f>
        <v>-217.28</v>
      </c>
      <c r="F58" s="12">
        <f>+FACTURACIÓN!G57</f>
        <v>0</v>
      </c>
      <c r="G58" s="11">
        <v>1968.4070000000002</v>
      </c>
      <c r="H58" s="11">
        <f t="shared" si="1"/>
        <v>1751.1270000000002</v>
      </c>
      <c r="I58" s="42">
        <f t="shared" si="2"/>
        <v>16478.463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ht="11.25" x14ac:dyDescent="0.2">
      <c r="A59" s="3" t="s">
        <v>105</v>
      </c>
      <c r="B59" s="2" t="s">
        <v>106</v>
      </c>
      <c r="C59" s="11">
        <f>+FACTURACIÓN!H58-'C&amp;A'!H59</f>
        <v>63.049999999999955</v>
      </c>
      <c r="D59" s="11">
        <f t="shared" si="0"/>
        <v>63.049999999999955</v>
      </c>
      <c r="E59" s="12">
        <f>+FACTURACIÓN!F58</f>
        <v>-45.13</v>
      </c>
      <c r="F59" s="12">
        <f>+FACTURACIÓN!G58</f>
        <v>0</v>
      </c>
      <c r="G59" s="11">
        <v>0</v>
      </c>
      <c r="H59" s="11">
        <f t="shared" si="1"/>
        <v>-45.13</v>
      </c>
      <c r="I59" s="42">
        <f t="shared" si="2"/>
        <v>108.17999999999995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1.25" x14ac:dyDescent="0.2">
      <c r="A60" s="3" t="s">
        <v>108</v>
      </c>
      <c r="B60" s="2" t="s">
        <v>109</v>
      </c>
      <c r="C60" s="11">
        <f>+FACTURACIÓN!H59-'C&amp;A'!H60</f>
        <v>9721.2500000000018</v>
      </c>
      <c r="D60" s="11">
        <f t="shared" si="0"/>
        <v>9721.2500000000018</v>
      </c>
      <c r="E60" s="12">
        <f>+FACTURACIÓN!F59</f>
        <v>-45.13</v>
      </c>
      <c r="F60" s="12">
        <f>+FACTURACIÓN!G59</f>
        <v>741.3</v>
      </c>
      <c r="G60" s="11">
        <v>1026.2280000000003</v>
      </c>
      <c r="H60" s="11">
        <f t="shared" si="1"/>
        <v>1722.3980000000001</v>
      </c>
      <c r="I60" s="42">
        <f t="shared" si="2"/>
        <v>7998.8520000000017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1.25" x14ac:dyDescent="0.2">
      <c r="A61" s="3" t="s">
        <v>110</v>
      </c>
      <c r="B61" s="2" t="s">
        <v>111</v>
      </c>
      <c r="C61" s="11">
        <f>+FACTURACIÓN!H60-'C&amp;A'!H61</f>
        <v>6941.1600000000008</v>
      </c>
      <c r="D61" s="11">
        <f t="shared" si="0"/>
        <v>6941.1600000000008</v>
      </c>
      <c r="E61" s="12">
        <f>+FACTURACIÓN!F60</f>
        <v>-45.13</v>
      </c>
      <c r="F61" s="12">
        <f>+FACTURACIÓN!G60</f>
        <v>0</v>
      </c>
      <c r="G61" s="11">
        <v>822.32900000000018</v>
      </c>
      <c r="H61" s="11">
        <f t="shared" si="1"/>
        <v>777.19900000000018</v>
      </c>
      <c r="I61" s="42">
        <f t="shared" si="2"/>
        <v>6163.9610000000002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ht="11.25" x14ac:dyDescent="0.2">
      <c r="A62" s="3" t="s">
        <v>112</v>
      </c>
      <c r="B62" s="2" t="s">
        <v>113</v>
      </c>
      <c r="C62" s="11">
        <f>+FACTURACIÓN!H61-'C&amp;A'!H62</f>
        <v>3535.09</v>
      </c>
      <c r="D62" s="11">
        <f t="shared" si="0"/>
        <v>3535.09</v>
      </c>
      <c r="E62" s="12">
        <f>+FACTURACIÓN!F61</f>
        <v>-45.13</v>
      </c>
      <c r="F62" s="12">
        <f>+FACTURACIÓN!G61</f>
        <v>0</v>
      </c>
      <c r="G62" s="11">
        <v>0</v>
      </c>
      <c r="H62" s="11">
        <f t="shared" si="1"/>
        <v>-45.13</v>
      </c>
      <c r="I62" s="42">
        <f t="shared" si="2"/>
        <v>3580.2200000000003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ht="11.25" x14ac:dyDescent="0.2">
      <c r="A63" s="3" t="s">
        <v>114</v>
      </c>
      <c r="B63" s="2" t="s">
        <v>115</v>
      </c>
      <c r="C63" s="11">
        <f>+FACTURACIÓN!H62-'C&amp;A'!H63</f>
        <v>1817.7399999999998</v>
      </c>
      <c r="D63" s="11">
        <f t="shared" si="0"/>
        <v>1817.7399999999998</v>
      </c>
      <c r="E63" s="12">
        <f>+FACTURACIÓN!F62</f>
        <v>0</v>
      </c>
      <c r="F63" s="12">
        <f>+FACTURACIÓN!G62</f>
        <v>0</v>
      </c>
      <c r="G63" s="11">
        <v>0</v>
      </c>
      <c r="H63" s="11">
        <f t="shared" si="1"/>
        <v>0</v>
      </c>
      <c r="I63" s="42">
        <f t="shared" si="2"/>
        <v>1817.7399999999998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ht="11.25" x14ac:dyDescent="0.2">
      <c r="A64" s="3" t="s">
        <v>117</v>
      </c>
      <c r="B64" s="2" t="s">
        <v>118</v>
      </c>
      <c r="C64" s="11">
        <f>+FACTURACIÓN!H63-'C&amp;A'!H64</f>
        <v>2206.5100000000002</v>
      </c>
      <c r="D64" s="11">
        <f t="shared" si="0"/>
        <v>2206.5100000000002</v>
      </c>
      <c r="E64" s="12">
        <f>+FACTURACIÓN!F63</f>
        <v>0</v>
      </c>
      <c r="F64" s="12">
        <f>+FACTURACIÓN!G63</f>
        <v>335.19</v>
      </c>
      <c r="G64" s="11">
        <v>0</v>
      </c>
      <c r="H64" s="11">
        <f t="shared" si="1"/>
        <v>335.19</v>
      </c>
      <c r="I64" s="42">
        <f t="shared" si="2"/>
        <v>1871.3200000000002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ht="14.25" x14ac:dyDescent="0.2">
      <c r="A65" s="3" t="s">
        <v>119</v>
      </c>
      <c r="B65" s="2" t="s">
        <v>120</v>
      </c>
      <c r="C65" s="11">
        <f>+FACTURACIÓN!H64-'C&amp;A'!H65</f>
        <v>1341.34</v>
      </c>
      <c r="D65" s="11">
        <f t="shared" si="0"/>
        <v>1341.34</v>
      </c>
      <c r="E65" s="12">
        <f>+FACTURACIÓN!F64</f>
        <v>0</v>
      </c>
      <c r="F65" s="12">
        <f>+FACTURACIÓN!G64</f>
        <v>303.79000000000002</v>
      </c>
      <c r="G65" s="11">
        <v>0</v>
      </c>
      <c r="H65" s="11">
        <f t="shared" si="1"/>
        <v>303.79000000000002</v>
      </c>
      <c r="I65" s="42">
        <f t="shared" si="2"/>
        <v>1037.55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ht="11.25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ht="11.25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ht="11.25" x14ac:dyDescent="0.2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6" t="s">
        <v>121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ht="11.25" x14ac:dyDescent="0.2">
      <c r="A69" s="37" t="s">
        <v>122</v>
      </c>
      <c r="B69" s="2" t="s">
        <v>123</v>
      </c>
      <c r="C69" s="38">
        <f>SUM(C10:C65)</f>
        <v>561714.1353333334</v>
      </c>
      <c r="D69" s="38">
        <f t="shared" ref="D69:H69" si="3">SUM(D10:D65)</f>
        <v>561714.1353333334</v>
      </c>
      <c r="E69" s="38">
        <f t="shared" si="3"/>
        <v>-4442.3300000000017</v>
      </c>
      <c r="F69" s="38">
        <f t="shared" si="3"/>
        <v>10740.55</v>
      </c>
      <c r="G69" s="38">
        <f t="shared" si="3"/>
        <v>52197.030000000006</v>
      </c>
      <c r="H69" s="38">
        <f t="shared" si="3"/>
        <v>58495.250000000015</v>
      </c>
      <c r="I69" s="38">
        <f>SUM(I10:I65)</f>
        <v>503218.88533333334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s="6" customFormat="1" ht="11.25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s="1" customFormat="1" x14ac:dyDescent="0.25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ht="11.25" x14ac:dyDescent="0.2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ht="11.25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ht="11.25" x14ac:dyDescent="0.2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ht="11.25" x14ac:dyDescent="0.2"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ht="11.25" x14ac:dyDescent="0.2"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ht="11.25" x14ac:dyDescent="0.2"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17" sqref="F17"/>
    </sheetView>
  </sheetViews>
  <sheetFormatPr baseColWidth="10" defaultRowHeight="15" x14ac:dyDescent="0.25"/>
  <sheetData>
    <row r="1" spans="1:7" x14ac:dyDescent="0.25">
      <c r="A1" s="96" t="s">
        <v>459</v>
      </c>
      <c r="B1" s="96"/>
      <c r="C1" s="97"/>
      <c r="D1" s="98"/>
      <c r="E1" s="98"/>
      <c r="F1" s="99"/>
      <c r="G1" s="99"/>
    </row>
    <row r="2" spans="1:7" x14ac:dyDescent="0.25">
      <c r="A2" s="96" t="s">
        <v>460</v>
      </c>
      <c r="B2" s="96"/>
      <c r="C2" s="97"/>
      <c r="D2" s="98"/>
      <c r="E2" s="98"/>
      <c r="F2" s="99"/>
      <c r="G2" s="99"/>
    </row>
    <row r="3" spans="1:7" x14ac:dyDescent="0.25">
      <c r="A3" s="96" t="s">
        <v>461</v>
      </c>
      <c r="B3" s="100" t="s">
        <v>465</v>
      </c>
      <c r="C3" s="97"/>
      <c r="D3" s="98"/>
      <c r="E3" s="98"/>
      <c r="F3" s="99"/>
      <c r="G3" s="99"/>
    </row>
    <row r="4" spans="1:7" x14ac:dyDescent="0.25">
      <c r="A4" s="97"/>
      <c r="B4" s="97"/>
      <c r="C4" s="97"/>
      <c r="D4" s="98"/>
      <c r="E4" s="98"/>
      <c r="F4" s="99"/>
      <c r="G4" s="99"/>
    </row>
    <row r="5" spans="1:7" x14ac:dyDescent="0.25">
      <c r="A5" s="97" t="s">
        <v>458</v>
      </c>
      <c r="B5" s="97" t="s">
        <v>462</v>
      </c>
      <c r="C5" s="97"/>
      <c r="D5" s="98"/>
      <c r="E5" s="98"/>
      <c r="F5" s="99"/>
      <c r="G5" s="99"/>
    </row>
    <row r="6" spans="1:7" x14ac:dyDescent="0.25">
      <c r="A6" s="98" t="s">
        <v>454</v>
      </c>
      <c r="B6" s="101">
        <v>330211.87</v>
      </c>
      <c r="C6" s="98"/>
      <c r="D6" s="98"/>
      <c r="E6" s="98"/>
      <c r="F6" s="99"/>
      <c r="G6" s="99"/>
    </row>
    <row r="7" spans="1:7" x14ac:dyDescent="0.25">
      <c r="A7" s="98" t="s">
        <v>463</v>
      </c>
      <c r="B7" s="101"/>
      <c r="C7" s="98"/>
      <c r="D7" s="98"/>
      <c r="E7" s="98"/>
      <c r="F7" s="99"/>
      <c r="G7" s="99"/>
    </row>
    <row r="8" spans="1:7" x14ac:dyDescent="0.25">
      <c r="A8" s="98" t="s">
        <v>455</v>
      </c>
      <c r="B8" s="101">
        <v>43122.91</v>
      </c>
      <c r="C8" s="98"/>
      <c r="D8" s="98"/>
      <c r="E8" s="98"/>
      <c r="F8" s="99"/>
      <c r="G8" s="99"/>
    </row>
    <row r="9" spans="1:7" x14ac:dyDescent="0.25">
      <c r="A9" s="98" t="s">
        <v>453</v>
      </c>
      <c r="B9" s="101">
        <v>71566.13</v>
      </c>
      <c r="C9" s="98"/>
      <c r="D9" s="98"/>
      <c r="E9" s="98"/>
      <c r="F9" s="99"/>
      <c r="G9" s="99"/>
    </row>
    <row r="10" spans="1:7" x14ac:dyDescent="0.25">
      <c r="A10" s="98" t="s">
        <v>456</v>
      </c>
      <c r="B10" s="101">
        <v>29262.84</v>
      </c>
      <c r="C10" s="98"/>
      <c r="D10" s="98"/>
      <c r="E10" s="98"/>
      <c r="F10" s="99"/>
      <c r="G10" s="99"/>
    </row>
    <row r="11" spans="1:7" x14ac:dyDescent="0.25">
      <c r="A11" s="98" t="s">
        <v>464</v>
      </c>
      <c r="B11" s="101">
        <v>87098.62</v>
      </c>
      <c r="C11" s="98"/>
      <c r="D11" s="98"/>
      <c r="E11" s="98"/>
      <c r="F11" s="99"/>
      <c r="G11" s="99"/>
    </row>
    <row r="12" spans="1:7" ht="15.75" thickBot="1" x14ac:dyDescent="0.3">
      <c r="A12" s="98" t="s">
        <v>457</v>
      </c>
      <c r="B12" s="104">
        <v>81109.98</v>
      </c>
      <c r="C12" s="98"/>
      <c r="D12" s="98"/>
      <c r="E12" s="98"/>
      <c r="F12" s="99"/>
      <c r="G12" s="99"/>
    </row>
    <row r="13" spans="1:7" x14ac:dyDescent="0.25">
      <c r="A13" s="98"/>
      <c r="B13" s="102">
        <f>SUM(B6:B12)</f>
        <v>642372.35000000009</v>
      </c>
      <c r="C13" s="98"/>
      <c r="D13" s="98"/>
      <c r="E13" s="98"/>
      <c r="F13" s="99"/>
      <c r="G13" s="99"/>
    </row>
    <row r="14" spans="1:7" ht="15.75" thickBot="1" x14ac:dyDescent="0.3">
      <c r="A14" s="98"/>
      <c r="B14" s="103">
        <f>B13*0.16</f>
        <v>102779.57600000002</v>
      </c>
      <c r="C14" s="98"/>
      <c r="D14" s="98"/>
      <c r="E14" s="98"/>
      <c r="F14" s="99"/>
      <c r="G14" s="99"/>
    </row>
    <row r="15" spans="1:7" ht="15.75" thickTop="1" x14ac:dyDescent="0.25">
      <c r="A15" s="98"/>
      <c r="B15" s="105">
        <f>+B13+B14</f>
        <v>745151.92600000009</v>
      </c>
      <c r="C15" s="98"/>
      <c r="D15" s="98"/>
      <c r="E15" s="98"/>
      <c r="F15" s="99"/>
      <c r="G15" s="99"/>
    </row>
    <row r="16" spans="1:7" x14ac:dyDescent="0.25">
      <c r="A16" s="98"/>
      <c r="B16" s="101"/>
      <c r="C16" s="98"/>
      <c r="D16" s="98"/>
      <c r="E16" s="98"/>
      <c r="F16" s="99"/>
      <c r="G16" s="99"/>
    </row>
    <row r="17" spans="1:7" x14ac:dyDescent="0.25">
      <c r="A17" s="98"/>
      <c r="B17" s="101"/>
      <c r="C17" s="98"/>
      <c r="D17" s="98"/>
      <c r="E17" s="98"/>
      <c r="F17" s="99"/>
      <c r="G17" s="99"/>
    </row>
    <row r="18" spans="1:7" x14ac:dyDescent="0.25">
      <c r="A18" s="98"/>
      <c r="B18" s="101"/>
      <c r="C18" s="98"/>
      <c r="D18" s="98"/>
      <c r="E18" s="98"/>
      <c r="F18" s="99"/>
      <c r="G18" s="99"/>
    </row>
    <row r="19" spans="1:7" x14ac:dyDescent="0.25">
      <c r="A19" s="98"/>
      <c r="B19" s="98"/>
      <c r="C19" s="98"/>
      <c r="D19" s="98"/>
      <c r="E19" s="98"/>
      <c r="F19" s="99"/>
      <c r="G19" s="99"/>
    </row>
    <row r="20" spans="1:7" x14ac:dyDescent="0.25">
      <c r="A20" s="98"/>
      <c r="B20" s="98"/>
      <c r="C20" s="98"/>
      <c r="D20" s="98"/>
      <c r="E20" s="98"/>
      <c r="F20" s="99"/>
      <c r="G20" s="99"/>
    </row>
    <row r="21" spans="1:7" x14ac:dyDescent="0.25">
      <c r="A21" s="98"/>
      <c r="B21" s="98"/>
      <c r="C21" s="98"/>
      <c r="D21" s="98"/>
      <c r="E21" s="98"/>
      <c r="F21" s="99"/>
      <c r="G21" s="99"/>
    </row>
    <row r="22" spans="1:7" x14ac:dyDescent="0.25">
      <c r="A22" s="30"/>
      <c r="B22" s="30"/>
      <c r="C22" s="30"/>
      <c r="D22" s="30"/>
      <c r="E22" s="30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workbookViewId="0">
      <selection activeCell="B252" activeCellId="45" sqref="B11 B18 B23 B24 B29 B30 B35 B36 B41 B42 B48 B53 B58 B59 B76 B81:B85 B90 B95:B97 B105 B113 B119 B143 B148 B153 B157 B162 B163 B168 B169 B174 B179 B184 B185 B190 B191 B212 B217 B222 B227 B231 B236 B237 B238 B243 B247 B252:B255"/>
    </sheetView>
  </sheetViews>
  <sheetFormatPr baseColWidth="10" defaultRowHeight="15" x14ac:dyDescent="0.25"/>
  <cols>
    <col min="2" max="2" width="25" bestFit="1" customWidth="1"/>
  </cols>
  <sheetData>
    <row r="1" spans="1:27" x14ac:dyDescent="0.25">
      <c r="A1" t="s">
        <v>132</v>
      </c>
      <c r="Z1" s="15">
        <v>42383</v>
      </c>
      <c r="AA1" t="s">
        <v>133</v>
      </c>
    </row>
    <row r="2" spans="1:27" x14ac:dyDescent="0.25">
      <c r="Z2" t="s">
        <v>134</v>
      </c>
      <c r="AA2" t="s">
        <v>135</v>
      </c>
    </row>
    <row r="3" spans="1:27" x14ac:dyDescent="0.25">
      <c r="G3" s="108" t="s">
        <v>136</v>
      </c>
      <c r="H3" s="108"/>
      <c r="I3" s="108"/>
      <c r="J3" s="108"/>
      <c r="K3" s="108"/>
    </row>
    <row r="4" spans="1:27" x14ac:dyDescent="0.25">
      <c r="G4" t="s">
        <v>137</v>
      </c>
      <c r="H4" t="s">
        <v>138</v>
      </c>
      <c r="I4" t="s">
        <v>139</v>
      </c>
      <c r="J4" t="s">
        <v>140</v>
      </c>
    </row>
    <row r="5" spans="1:27" x14ac:dyDescent="0.25">
      <c r="H5" s="15">
        <v>42370</v>
      </c>
      <c r="I5" t="s">
        <v>141</v>
      </c>
    </row>
    <row r="7" spans="1:27" x14ac:dyDescent="0.25">
      <c r="D7" t="s">
        <v>142</v>
      </c>
      <c r="H7" t="s">
        <v>143</v>
      </c>
      <c r="M7" t="s">
        <v>144</v>
      </c>
      <c r="N7" t="s">
        <v>145</v>
      </c>
      <c r="O7" t="s">
        <v>146</v>
      </c>
      <c r="P7" t="s">
        <v>147</v>
      </c>
      <c r="Q7" t="s">
        <v>148</v>
      </c>
      <c r="R7" t="s">
        <v>149</v>
      </c>
      <c r="S7" t="s">
        <v>150</v>
      </c>
      <c r="T7" t="s">
        <v>151</v>
      </c>
      <c r="U7" t="s">
        <v>152</v>
      </c>
      <c r="V7" t="s">
        <v>153</v>
      </c>
      <c r="W7" t="s">
        <v>154</v>
      </c>
      <c r="X7" t="s">
        <v>155</v>
      </c>
      <c r="Y7" t="s">
        <v>156</v>
      </c>
      <c r="Z7" t="s">
        <v>157</v>
      </c>
      <c r="AA7" t="s">
        <v>158</v>
      </c>
    </row>
    <row r="8" spans="1:27" x14ac:dyDescent="0.25">
      <c r="A8" t="s">
        <v>159</v>
      </c>
      <c r="B8" t="s">
        <v>160</v>
      </c>
      <c r="C8" t="s">
        <v>161</v>
      </c>
      <c r="D8" t="s">
        <v>162</v>
      </c>
      <c r="E8" t="s">
        <v>163</v>
      </c>
      <c r="F8" t="s">
        <v>164</v>
      </c>
      <c r="G8" t="s">
        <v>165</v>
      </c>
      <c r="H8" t="s">
        <v>166</v>
      </c>
      <c r="I8" t="s">
        <v>167</v>
      </c>
      <c r="J8" t="s">
        <v>168</v>
      </c>
      <c r="K8" t="s">
        <v>169</v>
      </c>
      <c r="L8" t="s">
        <v>170</v>
      </c>
      <c r="M8" t="s">
        <v>171</v>
      </c>
      <c r="N8" t="s">
        <v>172</v>
      </c>
      <c r="O8" t="s">
        <v>173</v>
      </c>
      <c r="P8" t="s">
        <v>174</v>
      </c>
      <c r="Q8" t="s">
        <v>175</v>
      </c>
      <c r="R8" t="s">
        <v>176</v>
      </c>
      <c r="S8" t="s">
        <v>177</v>
      </c>
      <c r="T8" t="s">
        <v>178</v>
      </c>
      <c r="U8" t="s">
        <v>179</v>
      </c>
      <c r="V8" t="s">
        <v>180</v>
      </c>
      <c r="W8" t="s">
        <v>181</v>
      </c>
      <c r="X8" t="s">
        <v>182</v>
      </c>
      <c r="Y8" t="s">
        <v>183</v>
      </c>
      <c r="Z8" t="s">
        <v>184</v>
      </c>
      <c r="AA8" t="s">
        <v>185</v>
      </c>
    </row>
    <row r="9" spans="1:27" x14ac:dyDescent="0.25">
      <c r="A9" t="s">
        <v>186</v>
      </c>
      <c r="B9" t="s">
        <v>187</v>
      </c>
      <c r="C9" t="s">
        <v>188</v>
      </c>
      <c r="D9" t="s">
        <v>186</v>
      </c>
      <c r="E9" t="s">
        <v>186</v>
      </c>
      <c r="F9" t="s">
        <v>189</v>
      </c>
      <c r="G9" t="s">
        <v>190</v>
      </c>
      <c r="H9" t="s">
        <v>186</v>
      </c>
      <c r="I9" t="s">
        <v>186</v>
      </c>
      <c r="J9" t="s">
        <v>186</v>
      </c>
      <c r="K9" t="s">
        <v>189</v>
      </c>
      <c r="L9" t="s">
        <v>186</v>
      </c>
      <c r="M9" t="s">
        <v>190</v>
      </c>
      <c r="N9" t="s">
        <v>189</v>
      </c>
      <c r="O9" t="s">
        <v>190</v>
      </c>
      <c r="P9" t="s">
        <v>191</v>
      </c>
      <c r="Q9" t="s">
        <v>190</v>
      </c>
      <c r="R9" t="s">
        <v>190</v>
      </c>
      <c r="S9" t="s">
        <v>186</v>
      </c>
      <c r="T9" t="s">
        <v>186</v>
      </c>
      <c r="U9" t="s">
        <v>186</v>
      </c>
      <c r="V9" t="s">
        <v>186</v>
      </c>
      <c r="W9" t="s">
        <v>186</v>
      </c>
      <c r="X9" t="s">
        <v>189</v>
      </c>
      <c r="Y9" t="s">
        <v>190</v>
      </c>
      <c r="Z9" t="s">
        <v>189</v>
      </c>
      <c r="AA9" t="s">
        <v>190</v>
      </c>
    </row>
    <row r="10" spans="1:27" x14ac:dyDescent="0.25">
      <c r="A10" t="s">
        <v>192</v>
      </c>
      <c r="B10" t="s">
        <v>193</v>
      </c>
    </row>
    <row r="11" spans="1:27" x14ac:dyDescent="0.25">
      <c r="A11">
        <v>3</v>
      </c>
      <c r="B11" t="s">
        <v>194</v>
      </c>
      <c r="C11" t="s">
        <v>195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 x14ac:dyDescent="0.25">
      <c r="C12" t="s">
        <v>196</v>
      </c>
      <c r="E12" t="s">
        <v>197</v>
      </c>
      <c r="F12" t="s">
        <v>198</v>
      </c>
      <c r="G12" t="s">
        <v>199</v>
      </c>
      <c r="I12" t="s">
        <v>197</v>
      </c>
      <c r="J12" t="s">
        <v>200</v>
      </c>
      <c r="K12" t="s">
        <v>201</v>
      </c>
      <c r="M12" t="s">
        <v>202</v>
      </c>
      <c r="N12" t="s">
        <v>203</v>
      </c>
      <c r="O12" t="s">
        <v>204</v>
      </c>
    </row>
    <row r="13" spans="1:27" x14ac:dyDescent="0.25">
      <c r="C13" t="s">
        <v>205</v>
      </c>
      <c r="D13" t="s">
        <v>190</v>
      </c>
      <c r="E13" t="s">
        <v>190</v>
      </c>
      <c r="F13" t="s">
        <v>206</v>
      </c>
      <c r="G13" t="s">
        <v>190</v>
      </c>
      <c r="H13" t="s">
        <v>190</v>
      </c>
      <c r="I13" t="s">
        <v>190</v>
      </c>
      <c r="J13" t="s">
        <v>207</v>
      </c>
      <c r="K13" t="s">
        <v>189</v>
      </c>
      <c r="L13" t="s">
        <v>208</v>
      </c>
      <c r="M13" t="s">
        <v>209</v>
      </c>
      <c r="N13" t="s">
        <v>206</v>
      </c>
      <c r="O13" t="s">
        <v>190</v>
      </c>
      <c r="P13" t="s">
        <v>210</v>
      </c>
      <c r="Q13" t="s">
        <v>211</v>
      </c>
    </row>
    <row r="14" spans="1:27" x14ac:dyDescent="0.25">
      <c r="C14" t="s">
        <v>212</v>
      </c>
      <c r="E14">
        <v>2500</v>
      </c>
      <c r="I14">
        <v>0</v>
      </c>
      <c r="M14">
        <v>0</v>
      </c>
      <c r="Q14">
        <v>0</v>
      </c>
    </row>
    <row r="15" spans="1:27" x14ac:dyDescent="0.25">
      <c r="C15" t="s">
        <v>213</v>
      </c>
      <c r="E15">
        <v>479.28</v>
      </c>
      <c r="I15">
        <v>0</v>
      </c>
      <c r="M15">
        <v>0</v>
      </c>
      <c r="Q15">
        <v>0</v>
      </c>
    </row>
    <row r="16" spans="1:27" x14ac:dyDescent="0.25">
      <c r="C16" t="s">
        <v>214</v>
      </c>
      <c r="E16">
        <v>45.13</v>
      </c>
      <c r="I16">
        <v>0</v>
      </c>
      <c r="M16">
        <v>0</v>
      </c>
      <c r="Q16">
        <v>0</v>
      </c>
    </row>
    <row r="18" spans="1:27" x14ac:dyDescent="0.25">
      <c r="A18">
        <v>56</v>
      </c>
      <c r="B18" t="s">
        <v>215</v>
      </c>
      <c r="C18" t="s">
        <v>216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 x14ac:dyDescent="0.25">
      <c r="C19" t="s">
        <v>196</v>
      </c>
      <c r="E19" t="s">
        <v>197</v>
      </c>
      <c r="F19" t="s">
        <v>198</v>
      </c>
      <c r="G19" t="s">
        <v>199</v>
      </c>
      <c r="I19" t="s">
        <v>197</v>
      </c>
      <c r="J19" t="s">
        <v>200</v>
      </c>
      <c r="K19" t="s">
        <v>201</v>
      </c>
      <c r="M19" t="s">
        <v>202</v>
      </c>
      <c r="N19" t="s">
        <v>203</v>
      </c>
      <c r="O19" t="s">
        <v>204</v>
      </c>
    </row>
    <row r="20" spans="1:27" x14ac:dyDescent="0.25">
      <c r="C20" t="s">
        <v>205</v>
      </c>
      <c r="D20" t="s">
        <v>190</v>
      </c>
      <c r="E20" t="s">
        <v>190</v>
      </c>
      <c r="F20" t="s">
        <v>206</v>
      </c>
      <c r="G20" t="s">
        <v>190</v>
      </c>
      <c r="H20" t="s">
        <v>190</v>
      </c>
      <c r="I20" t="s">
        <v>190</v>
      </c>
      <c r="J20" t="s">
        <v>207</v>
      </c>
      <c r="K20" t="s">
        <v>189</v>
      </c>
      <c r="L20" t="s">
        <v>208</v>
      </c>
      <c r="M20" t="s">
        <v>209</v>
      </c>
      <c r="N20" t="s">
        <v>206</v>
      </c>
      <c r="O20" t="s">
        <v>190</v>
      </c>
      <c r="P20" t="s">
        <v>210</v>
      </c>
      <c r="Q20" t="s">
        <v>211</v>
      </c>
    </row>
    <row r="21" spans="1:27" x14ac:dyDescent="0.25">
      <c r="C21" t="s">
        <v>214</v>
      </c>
      <c r="E21">
        <v>45.13</v>
      </c>
      <c r="I21">
        <v>0</v>
      </c>
      <c r="M21">
        <v>0</v>
      </c>
      <c r="Q21">
        <v>0</v>
      </c>
    </row>
    <row r="23" spans="1:27" x14ac:dyDescent="0.25">
      <c r="A23">
        <v>9</v>
      </c>
      <c r="B23" t="s">
        <v>217</v>
      </c>
      <c r="C23" t="s">
        <v>218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 x14ac:dyDescent="0.25">
      <c r="A24" t="s">
        <v>34</v>
      </c>
      <c r="B24" t="s">
        <v>219</v>
      </c>
      <c r="C24" t="s">
        <v>220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 x14ac:dyDescent="0.25">
      <c r="C25" t="s">
        <v>196</v>
      </c>
      <c r="E25" t="s">
        <v>197</v>
      </c>
      <c r="F25" t="s">
        <v>198</v>
      </c>
      <c r="G25" t="s">
        <v>199</v>
      </c>
      <c r="I25" t="s">
        <v>197</v>
      </c>
      <c r="J25" t="s">
        <v>200</v>
      </c>
      <c r="K25" t="s">
        <v>201</v>
      </c>
      <c r="M25" t="s">
        <v>202</v>
      </c>
      <c r="N25" t="s">
        <v>203</v>
      </c>
      <c r="O25" t="s">
        <v>204</v>
      </c>
    </row>
    <row r="26" spans="1:27" x14ac:dyDescent="0.25">
      <c r="C26" t="s">
        <v>205</v>
      </c>
      <c r="D26" t="s">
        <v>190</v>
      </c>
      <c r="E26" t="s">
        <v>190</v>
      </c>
      <c r="F26" t="s">
        <v>206</v>
      </c>
      <c r="G26" t="s">
        <v>190</v>
      </c>
      <c r="H26" t="s">
        <v>190</v>
      </c>
      <c r="I26" t="s">
        <v>190</v>
      </c>
      <c r="J26" t="s">
        <v>207</v>
      </c>
      <c r="K26" t="s">
        <v>189</v>
      </c>
      <c r="L26" t="s">
        <v>208</v>
      </c>
      <c r="M26" t="s">
        <v>209</v>
      </c>
      <c r="N26" t="s">
        <v>206</v>
      </c>
      <c r="O26" t="s">
        <v>190</v>
      </c>
      <c r="P26" t="s">
        <v>210</v>
      </c>
      <c r="Q26" t="s">
        <v>211</v>
      </c>
    </row>
    <row r="27" spans="1:27" x14ac:dyDescent="0.25">
      <c r="C27" t="s">
        <v>214</v>
      </c>
      <c r="E27">
        <v>45.13</v>
      </c>
      <c r="I27">
        <v>0</v>
      </c>
      <c r="M27">
        <v>0</v>
      </c>
      <c r="Q27">
        <v>0</v>
      </c>
    </row>
    <row r="29" spans="1:27" x14ac:dyDescent="0.25">
      <c r="A29" t="s">
        <v>16</v>
      </c>
      <c r="B29" t="s">
        <v>221</v>
      </c>
      <c r="C29" t="s">
        <v>222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 x14ac:dyDescent="0.25">
      <c r="A30" t="s">
        <v>18</v>
      </c>
      <c r="B30" t="s">
        <v>223</v>
      </c>
      <c r="C30" t="s">
        <v>224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 x14ac:dyDescent="0.25">
      <c r="C31" t="s">
        <v>196</v>
      </c>
      <c r="E31" t="s">
        <v>197</v>
      </c>
      <c r="F31" t="s">
        <v>198</v>
      </c>
      <c r="G31" t="s">
        <v>199</v>
      </c>
      <c r="I31" t="s">
        <v>197</v>
      </c>
      <c r="J31" t="s">
        <v>200</v>
      </c>
      <c r="K31" t="s">
        <v>201</v>
      </c>
      <c r="M31" t="s">
        <v>202</v>
      </c>
      <c r="N31" t="s">
        <v>203</v>
      </c>
      <c r="O31" t="s">
        <v>204</v>
      </c>
    </row>
    <row r="32" spans="1:27" x14ac:dyDescent="0.25">
      <c r="C32" t="s">
        <v>205</v>
      </c>
      <c r="D32" t="s">
        <v>190</v>
      </c>
      <c r="E32" t="s">
        <v>190</v>
      </c>
      <c r="F32" t="s">
        <v>206</v>
      </c>
      <c r="G32" t="s">
        <v>190</v>
      </c>
      <c r="H32" t="s">
        <v>190</v>
      </c>
      <c r="I32" t="s">
        <v>190</v>
      </c>
      <c r="J32" t="s">
        <v>207</v>
      </c>
      <c r="K32" t="s">
        <v>189</v>
      </c>
      <c r="L32" t="s">
        <v>208</v>
      </c>
      <c r="M32" t="s">
        <v>209</v>
      </c>
      <c r="N32" t="s">
        <v>206</v>
      </c>
      <c r="O32" t="s">
        <v>190</v>
      </c>
      <c r="P32" t="s">
        <v>210</v>
      </c>
      <c r="Q32" t="s">
        <v>211</v>
      </c>
    </row>
    <row r="33" spans="1:27" x14ac:dyDescent="0.25">
      <c r="C33" t="s">
        <v>214</v>
      </c>
      <c r="E33">
        <v>45.13</v>
      </c>
      <c r="I33">
        <v>0</v>
      </c>
      <c r="M33">
        <v>0</v>
      </c>
      <c r="Q33">
        <v>0</v>
      </c>
    </row>
    <row r="35" spans="1:27" x14ac:dyDescent="0.25">
      <c r="A35" t="s">
        <v>22</v>
      </c>
      <c r="B35" t="s">
        <v>225</v>
      </c>
      <c r="C35" t="s">
        <v>226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 x14ac:dyDescent="0.25">
      <c r="A36" t="s">
        <v>20</v>
      </c>
      <c r="B36" t="s">
        <v>227</v>
      </c>
      <c r="C36" t="s">
        <v>228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 x14ac:dyDescent="0.25">
      <c r="C37" t="s">
        <v>196</v>
      </c>
      <c r="E37" t="s">
        <v>197</v>
      </c>
      <c r="F37" t="s">
        <v>198</v>
      </c>
      <c r="G37" t="s">
        <v>199</v>
      </c>
      <c r="I37" t="s">
        <v>197</v>
      </c>
      <c r="J37" t="s">
        <v>200</v>
      </c>
      <c r="K37" t="s">
        <v>201</v>
      </c>
      <c r="M37" t="s">
        <v>202</v>
      </c>
      <c r="N37" t="s">
        <v>203</v>
      </c>
      <c r="O37" t="s">
        <v>204</v>
      </c>
    </row>
    <row r="38" spans="1:27" x14ac:dyDescent="0.25">
      <c r="C38" t="s">
        <v>205</v>
      </c>
      <c r="D38" t="s">
        <v>190</v>
      </c>
      <c r="E38" t="s">
        <v>190</v>
      </c>
      <c r="F38" t="s">
        <v>206</v>
      </c>
      <c r="G38" t="s">
        <v>190</v>
      </c>
      <c r="H38" t="s">
        <v>190</v>
      </c>
      <c r="I38" t="s">
        <v>190</v>
      </c>
      <c r="J38" t="s">
        <v>207</v>
      </c>
      <c r="K38" t="s">
        <v>189</v>
      </c>
      <c r="L38" t="s">
        <v>208</v>
      </c>
      <c r="M38" t="s">
        <v>209</v>
      </c>
      <c r="N38" t="s">
        <v>206</v>
      </c>
      <c r="O38" t="s">
        <v>190</v>
      </c>
      <c r="P38" t="s">
        <v>210</v>
      </c>
      <c r="Q38" t="s">
        <v>211</v>
      </c>
    </row>
    <row r="39" spans="1:27" x14ac:dyDescent="0.25">
      <c r="C39" t="s">
        <v>214</v>
      </c>
      <c r="E39">
        <v>45.13</v>
      </c>
      <c r="I39">
        <v>0</v>
      </c>
      <c r="M39">
        <v>0</v>
      </c>
      <c r="Q39">
        <v>0</v>
      </c>
    </row>
    <row r="41" spans="1:27" x14ac:dyDescent="0.25">
      <c r="A41" t="s">
        <v>26</v>
      </c>
      <c r="B41" t="s">
        <v>229</v>
      </c>
      <c r="C41" t="s">
        <v>230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 x14ac:dyDescent="0.25">
      <c r="A42" t="s">
        <v>28</v>
      </c>
      <c r="B42" t="s">
        <v>231</v>
      </c>
      <c r="C42" t="s">
        <v>232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 x14ac:dyDescent="0.25">
      <c r="C43" t="s">
        <v>196</v>
      </c>
      <c r="E43" t="s">
        <v>197</v>
      </c>
      <c r="F43" t="s">
        <v>198</v>
      </c>
      <c r="G43" t="s">
        <v>199</v>
      </c>
      <c r="I43" t="s">
        <v>197</v>
      </c>
      <c r="J43" t="s">
        <v>200</v>
      </c>
      <c r="K43" t="s">
        <v>201</v>
      </c>
      <c r="M43" t="s">
        <v>202</v>
      </c>
      <c r="N43" t="s">
        <v>203</v>
      </c>
      <c r="O43" t="s">
        <v>204</v>
      </c>
    </row>
    <row r="44" spans="1:27" x14ac:dyDescent="0.25">
      <c r="C44" t="s">
        <v>205</v>
      </c>
      <c r="D44" t="s">
        <v>190</v>
      </c>
      <c r="E44" t="s">
        <v>190</v>
      </c>
      <c r="F44" t="s">
        <v>206</v>
      </c>
      <c r="G44" t="s">
        <v>190</v>
      </c>
      <c r="H44" t="s">
        <v>190</v>
      </c>
      <c r="I44" t="s">
        <v>190</v>
      </c>
      <c r="J44" t="s">
        <v>207</v>
      </c>
      <c r="K44" t="s">
        <v>189</v>
      </c>
      <c r="L44" t="s">
        <v>208</v>
      </c>
      <c r="M44" t="s">
        <v>209</v>
      </c>
      <c r="N44" t="s">
        <v>206</v>
      </c>
      <c r="O44" t="s">
        <v>190</v>
      </c>
      <c r="P44" t="s">
        <v>210</v>
      </c>
      <c r="Q44" t="s">
        <v>211</v>
      </c>
    </row>
    <row r="45" spans="1:27" x14ac:dyDescent="0.25">
      <c r="C45" t="s">
        <v>213</v>
      </c>
      <c r="E45">
        <v>177.91</v>
      </c>
      <c r="I45">
        <v>0</v>
      </c>
      <c r="M45">
        <v>0</v>
      </c>
      <c r="Q45">
        <v>0</v>
      </c>
    </row>
    <row r="46" spans="1:27" x14ac:dyDescent="0.25">
      <c r="C46" t="s">
        <v>214</v>
      </c>
      <c r="E46">
        <v>45.13</v>
      </c>
      <c r="I46">
        <v>0</v>
      </c>
      <c r="M46">
        <v>0</v>
      </c>
      <c r="Q46">
        <v>0</v>
      </c>
    </row>
    <row r="48" spans="1:27" x14ac:dyDescent="0.25">
      <c r="A48" t="s">
        <v>40</v>
      </c>
      <c r="B48" t="s">
        <v>233</v>
      </c>
      <c r="C48" t="s">
        <v>230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 x14ac:dyDescent="0.25">
      <c r="C49" t="s">
        <v>196</v>
      </c>
      <c r="E49" t="s">
        <v>197</v>
      </c>
      <c r="F49" t="s">
        <v>198</v>
      </c>
      <c r="G49" t="s">
        <v>199</v>
      </c>
      <c r="I49" t="s">
        <v>197</v>
      </c>
      <c r="J49" t="s">
        <v>200</v>
      </c>
      <c r="K49" t="s">
        <v>201</v>
      </c>
      <c r="M49" t="s">
        <v>202</v>
      </c>
      <c r="N49" t="s">
        <v>203</v>
      </c>
      <c r="O49" t="s">
        <v>204</v>
      </c>
    </row>
    <row r="50" spans="1:27" x14ac:dyDescent="0.25">
      <c r="C50" t="s">
        <v>205</v>
      </c>
      <c r="D50" t="s">
        <v>190</v>
      </c>
      <c r="E50" t="s">
        <v>190</v>
      </c>
      <c r="F50" t="s">
        <v>206</v>
      </c>
      <c r="G50" t="s">
        <v>190</v>
      </c>
      <c r="H50" t="s">
        <v>190</v>
      </c>
      <c r="I50" t="s">
        <v>190</v>
      </c>
      <c r="J50" t="s">
        <v>207</v>
      </c>
      <c r="K50" t="s">
        <v>189</v>
      </c>
      <c r="L50" t="s">
        <v>208</v>
      </c>
      <c r="M50" t="s">
        <v>209</v>
      </c>
      <c r="N50" t="s">
        <v>206</v>
      </c>
      <c r="O50" t="s">
        <v>190</v>
      </c>
      <c r="P50" t="s">
        <v>210</v>
      </c>
      <c r="Q50" t="s">
        <v>211</v>
      </c>
    </row>
    <row r="51" spans="1:27" x14ac:dyDescent="0.25">
      <c r="E51">
        <v>0</v>
      </c>
      <c r="I51">
        <v>0</v>
      </c>
      <c r="J51" t="s">
        <v>234</v>
      </c>
      <c r="K51" t="s">
        <v>235</v>
      </c>
      <c r="M51">
        <v>11.67</v>
      </c>
      <c r="Q51">
        <v>0</v>
      </c>
    </row>
    <row r="53" spans="1:27" x14ac:dyDescent="0.25">
      <c r="A53" t="s">
        <v>36</v>
      </c>
      <c r="B53" t="s">
        <v>236</v>
      </c>
      <c r="C53" t="s">
        <v>237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 x14ac:dyDescent="0.25">
      <c r="C54" t="s">
        <v>196</v>
      </c>
      <c r="E54" t="s">
        <v>197</v>
      </c>
      <c r="F54" t="s">
        <v>198</v>
      </c>
      <c r="G54" t="s">
        <v>199</v>
      </c>
      <c r="I54" t="s">
        <v>197</v>
      </c>
      <c r="J54" t="s">
        <v>200</v>
      </c>
      <c r="K54" t="s">
        <v>201</v>
      </c>
      <c r="M54" t="s">
        <v>202</v>
      </c>
      <c r="N54" t="s">
        <v>203</v>
      </c>
      <c r="O54" t="s">
        <v>204</v>
      </c>
    </row>
    <row r="55" spans="1:27" x14ac:dyDescent="0.25">
      <c r="C55" t="s">
        <v>205</v>
      </c>
      <c r="D55" t="s">
        <v>190</v>
      </c>
      <c r="E55" t="s">
        <v>190</v>
      </c>
      <c r="F55" t="s">
        <v>206</v>
      </c>
      <c r="G55" t="s">
        <v>190</v>
      </c>
      <c r="H55" t="s">
        <v>190</v>
      </c>
      <c r="I55" t="s">
        <v>190</v>
      </c>
      <c r="J55" t="s">
        <v>207</v>
      </c>
      <c r="K55" t="s">
        <v>189</v>
      </c>
      <c r="L55" t="s">
        <v>208</v>
      </c>
      <c r="M55" t="s">
        <v>209</v>
      </c>
      <c r="N55" t="s">
        <v>206</v>
      </c>
      <c r="O55" t="s">
        <v>190</v>
      </c>
      <c r="P55" t="s">
        <v>210</v>
      </c>
      <c r="Q55" t="s">
        <v>211</v>
      </c>
    </row>
    <row r="56" spans="1:27" x14ac:dyDescent="0.25">
      <c r="E56">
        <v>0</v>
      </c>
      <c r="I56">
        <v>0</v>
      </c>
      <c r="M56">
        <v>0</v>
      </c>
      <c r="N56" t="s">
        <v>238</v>
      </c>
      <c r="O56">
        <v>-1</v>
      </c>
      <c r="Q56">
        <v>300</v>
      </c>
    </row>
    <row r="58" spans="1:27" x14ac:dyDescent="0.25">
      <c r="A58" t="s">
        <v>38</v>
      </c>
      <c r="B58" t="s">
        <v>239</v>
      </c>
      <c r="C58" t="s">
        <v>240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 x14ac:dyDescent="0.25">
      <c r="A59" t="s">
        <v>52</v>
      </c>
      <c r="B59" t="s">
        <v>241</v>
      </c>
      <c r="C59" t="s">
        <v>242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 x14ac:dyDescent="0.25">
      <c r="A67" t="s">
        <v>243</v>
      </c>
      <c r="B67" t="s">
        <v>244</v>
      </c>
      <c r="Z67" s="15">
        <v>42383</v>
      </c>
      <c r="AA67" t="s">
        <v>133</v>
      </c>
    </row>
    <row r="68" spans="1:27" x14ac:dyDescent="0.25">
      <c r="Z68" t="s">
        <v>134</v>
      </c>
      <c r="AA68" t="s">
        <v>245</v>
      </c>
    </row>
    <row r="70" spans="1:27" x14ac:dyDescent="0.25">
      <c r="G70" t="s">
        <v>137</v>
      </c>
      <c r="H70" t="s">
        <v>138</v>
      </c>
      <c r="I70" t="s">
        <v>139</v>
      </c>
      <c r="J70" t="s">
        <v>140</v>
      </c>
    </row>
    <row r="71" spans="1:27" x14ac:dyDescent="0.25">
      <c r="H71" s="15">
        <v>42370</v>
      </c>
      <c r="I71" t="s">
        <v>141</v>
      </c>
    </row>
    <row r="73" spans="1:27" x14ac:dyDescent="0.25">
      <c r="D73" t="s">
        <v>142</v>
      </c>
      <c r="H73" t="s">
        <v>143</v>
      </c>
      <c r="M73" t="s">
        <v>144</v>
      </c>
      <c r="N73" t="s">
        <v>145</v>
      </c>
      <c r="O73" t="s">
        <v>146</v>
      </c>
      <c r="P73" t="s">
        <v>147</v>
      </c>
      <c r="Q73" t="s">
        <v>148</v>
      </c>
      <c r="R73" t="s">
        <v>149</v>
      </c>
      <c r="S73" t="s">
        <v>150</v>
      </c>
      <c r="T73" t="s">
        <v>151</v>
      </c>
      <c r="U73" t="s">
        <v>152</v>
      </c>
      <c r="V73" t="s">
        <v>153</v>
      </c>
      <c r="W73" t="s">
        <v>154</v>
      </c>
      <c r="X73" t="s">
        <v>155</v>
      </c>
      <c r="Y73" t="s">
        <v>156</v>
      </c>
      <c r="Z73" t="s">
        <v>157</v>
      </c>
      <c r="AA73" t="s">
        <v>158</v>
      </c>
    </row>
    <row r="74" spans="1:27" x14ac:dyDescent="0.25">
      <c r="A74" t="s">
        <v>159</v>
      </c>
      <c r="B74" t="s">
        <v>160</v>
      </c>
      <c r="C74" t="s">
        <v>161</v>
      </c>
      <c r="D74" t="s">
        <v>162</v>
      </c>
      <c r="E74" t="s">
        <v>163</v>
      </c>
      <c r="F74" t="s">
        <v>164</v>
      </c>
      <c r="G74" t="s">
        <v>165</v>
      </c>
      <c r="H74" t="s">
        <v>166</v>
      </c>
      <c r="I74" t="s">
        <v>167</v>
      </c>
      <c r="J74" t="s">
        <v>168</v>
      </c>
      <c r="K74" t="s">
        <v>169</v>
      </c>
      <c r="L74" t="s">
        <v>170</v>
      </c>
      <c r="M74" t="s">
        <v>171</v>
      </c>
      <c r="N74" t="s">
        <v>172</v>
      </c>
      <c r="O74" t="s">
        <v>173</v>
      </c>
      <c r="P74" t="s">
        <v>174</v>
      </c>
      <c r="Q74" t="s">
        <v>175</v>
      </c>
      <c r="R74" t="s">
        <v>176</v>
      </c>
      <c r="S74" t="s">
        <v>177</v>
      </c>
      <c r="T74" t="s">
        <v>178</v>
      </c>
      <c r="U74" t="s">
        <v>179</v>
      </c>
      <c r="V74" t="s">
        <v>180</v>
      </c>
      <c r="W74" t="s">
        <v>181</v>
      </c>
      <c r="X74" t="s">
        <v>182</v>
      </c>
      <c r="Y74" t="s">
        <v>183</v>
      </c>
      <c r="Z74" t="s">
        <v>184</v>
      </c>
      <c r="AA74" t="s">
        <v>185</v>
      </c>
    </row>
    <row r="75" spans="1:27" x14ac:dyDescent="0.25">
      <c r="A75" t="s">
        <v>186</v>
      </c>
      <c r="B75" t="s">
        <v>187</v>
      </c>
      <c r="C75" t="s">
        <v>188</v>
      </c>
      <c r="D75" t="s">
        <v>186</v>
      </c>
      <c r="E75" t="s">
        <v>186</v>
      </c>
      <c r="F75" t="s">
        <v>189</v>
      </c>
      <c r="G75" t="s">
        <v>190</v>
      </c>
      <c r="H75" t="s">
        <v>186</v>
      </c>
      <c r="I75" t="s">
        <v>186</v>
      </c>
      <c r="J75" t="s">
        <v>186</v>
      </c>
      <c r="K75" t="s">
        <v>189</v>
      </c>
      <c r="L75" t="s">
        <v>186</v>
      </c>
      <c r="M75" t="s">
        <v>190</v>
      </c>
      <c r="N75" t="s">
        <v>189</v>
      </c>
      <c r="O75" t="s">
        <v>190</v>
      </c>
      <c r="P75" t="s">
        <v>191</v>
      </c>
      <c r="Q75" t="s">
        <v>190</v>
      </c>
      <c r="R75" t="s">
        <v>190</v>
      </c>
      <c r="S75" t="s">
        <v>186</v>
      </c>
      <c r="T75" t="s">
        <v>186</v>
      </c>
      <c r="U75" t="s">
        <v>186</v>
      </c>
      <c r="V75" t="s">
        <v>186</v>
      </c>
      <c r="W75" t="s">
        <v>186</v>
      </c>
      <c r="X75" t="s">
        <v>189</v>
      </c>
      <c r="Y75" t="s">
        <v>190</v>
      </c>
      <c r="Z75" t="s">
        <v>189</v>
      </c>
      <c r="AA75" t="s">
        <v>190</v>
      </c>
    </row>
    <row r="76" spans="1:27" x14ac:dyDescent="0.25">
      <c r="A76" t="s">
        <v>62</v>
      </c>
      <c r="B76" t="s">
        <v>246</v>
      </c>
      <c r="C76" t="s">
        <v>247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 x14ac:dyDescent="0.25">
      <c r="C77" t="s">
        <v>196</v>
      </c>
      <c r="E77" t="s">
        <v>197</v>
      </c>
      <c r="F77" t="s">
        <v>198</v>
      </c>
      <c r="G77" t="s">
        <v>199</v>
      </c>
      <c r="I77" t="s">
        <v>197</v>
      </c>
      <c r="J77" t="s">
        <v>200</v>
      </c>
      <c r="K77" t="s">
        <v>201</v>
      </c>
      <c r="M77" t="s">
        <v>202</v>
      </c>
      <c r="N77" t="s">
        <v>203</v>
      </c>
      <c r="O77" t="s">
        <v>204</v>
      </c>
    </row>
    <row r="78" spans="1:27" x14ac:dyDescent="0.25">
      <c r="C78" t="s">
        <v>205</v>
      </c>
      <c r="D78" t="s">
        <v>190</v>
      </c>
      <c r="E78" t="s">
        <v>190</v>
      </c>
      <c r="F78" t="s">
        <v>206</v>
      </c>
      <c r="G78" t="s">
        <v>190</v>
      </c>
      <c r="H78" t="s">
        <v>190</v>
      </c>
      <c r="I78" t="s">
        <v>190</v>
      </c>
      <c r="J78" t="s">
        <v>207</v>
      </c>
      <c r="K78" t="s">
        <v>189</v>
      </c>
      <c r="L78" t="s">
        <v>208</v>
      </c>
      <c r="M78" t="s">
        <v>209</v>
      </c>
      <c r="N78" t="s">
        <v>206</v>
      </c>
      <c r="O78" t="s">
        <v>190</v>
      </c>
      <c r="P78" t="s">
        <v>210</v>
      </c>
      <c r="Q78" t="s">
        <v>211</v>
      </c>
    </row>
    <row r="79" spans="1:27" x14ac:dyDescent="0.25">
      <c r="C79" t="s">
        <v>214</v>
      </c>
      <c r="E79">
        <v>45.13</v>
      </c>
      <c r="I79">
        <v>0</v>
      </c>
      <c r="M79">
        <v>0</v>
      </c>
      <c r="Q79">
        <v>0</v>
      </c>
    </row>
    <row r="81" spans="1:27" x14ac:dyDescent="0.25">
      <c r="A81" t="s">
        <v>56</v>
      </c>
      <c r="B81" t="s">
        <v>248</v>
      </c>
      <c r="C81" t="s">
        <v>249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 x14ac:dyDescent="0.25">
      <c r="A82" t="s">
        <v>68</v>
      </c>
      <c r="B82" t="s">
        <v>250</v>
      </c>
      <c r="C82" t="s">
        <v>251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 x14ac:dyDescent="0.25">
      <c r="A83" t="s">
        <v>84</v>
      </c>
      <c r="B83" t="s">
        <v>252</v>
      </c>
      <c r="C83" t="s">
        <v>253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 x14ac:dyDescent="0.25">
      <c r="A84" t="s">
        <v>92</v>
      </c>
      <c r="B84" t="s">
        <v>254</v>
      </c>
      <c r="C84" t="s">
        <v>230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 x14ac:dyDescent="0.25">
      <c r="A85" t="s">
        <v>101</v>
      </c>
      <c r="B85" t="s">
        <v>255</v>
      </c>
      <c r="C85" t="s">
        <v>256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 x14ac:dyDescent="0.25">
      <c r="C86" t="s">
        <v>196</v>
      </c>
      <c r="E86" t="s">
        <v>197</v>
      </c>
      <c r="F86" t="s">
        <v>198</v>
      </c>
      <c r="G86" t="s">
        <v>199</v>
      </c>
      <c r="I86" t="s">
        <v>197</v>
      </c>
      <c r="J86" t="s">
        <v>200</v>
      </c>
      <c r="K86" t="s">
        <v>201</v>
      </c>
      <c r="M86" t="s">
        <v>202</v>
      </c>
      <c r="N86" t="s">
        <v>203</v>
      </c>
      <c r="O86" t="s">
        <v>204</v>
      </c>
    </row>
    <row r="87" spans="1:27" x14ac:dyDescent="0.25">
      <c r="C87" t="s">
        <v>205</v>
      </c>
      <c r="D87" t="s">
        <v>190</v>
      </c>
      <c r="E87" t="s">
        <v>190</v>
      </c>
      <c r="F87" t="s">
        <v>206</v>
      </c>
      <c r="G87" t="s">
        <v>190</v>
      </c>
      <c r="H87" t="s">
        <v>190</v>
      </c>
      <c r="I87" t="s">
        <v>190</v>
      </c>
      <c r="J87" t="s">
        <v>207</v>
      </c>
      <c r="K87" t="s">
        <v>189</v>
      </c>
      <c r="L87" t="s">
        <v>208</v>
      </c>
      <c r="M87" t="s">
        <v>209</v>
      </c>
      <c r="N87" t="s">
        <v>206</v>
      </c>
      <c r="O87" t="s">
        <v>190</v>
      </c>
      <c r="P87" t="s">
        <v>210</v>
      </c>
      <c r="Q87" t="s">
        <v>211</v>
      </c>
    </row>
    <row r="88" spans="1:27" x14ac:dyDescent="0.25">
      <c r="C88" t="s">
        <v>214</v>
      </c>
      <c r="E88">
        <v>45.13</v>
      </c>
      <c r="I88">
        <v>0</v>
      </c>
      <c r="M88">
        <v>0</v>
      </c>
      <c r="Q88">
        <v>0</v>
      </c>
    </row>
    <row r="90" spans="1:27" x14ac:dyDescent="0.25">
      <c r="A90" t="s">
        <v>107</v>
      </c>
      <c r="B90" t="s">
        <v>257</v>
      </c>
      <c r="C90" t="s">
        <v>232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 x14ac:dyDescent="0.25">
      <c r="C91" t="s">
        <v>196</v>
      </c>
      <c r="E91" t="s">
        <v>197</v>
      </c>
      <c r="F91" t="s">
        <v>198</v>
      </c>
      <c r="G91" t="s">
        <v>199</v>
      </c>
      <c r="I91" t="s">
        <v>197</v>
      </c>
      <c r="J91" t="s">
        <v>200</v>
      </c>
      <c r="K91" t="s">
        <v>201</v>
      </c>
      <c r="M91" t="s">
        <v>202</v>
      </c>
      <c r="N91" t="s">
        <v>203</v>
      </c>
      <c r="O91" t="s">
        <v>204</v>
      </c>
    </row>
    <row r="92" spans="1:27" x14ac:dyDescent="0.25">
      <c r="C92" t="s">
        <v>205</v>
      </c>
      <c r="D92" t="s">
        <v>190</v>
      </c>
      <c r="E92" t="s">
        <v>190</v>
      </c>
      <c r="F92" t="s">
        <v>206</v>
      </c>
      <c r="G92" t="s">
        <v>190</v>
      </c>
      <c r="H92" t="s">
        <v>190</v>
      </c>
      <c r="I92" t="s">
        <v>190</v>
      </c>
      <c r="J92" t="s">
        <v>207</v>
      </c>
      <c r="K92" t="s">
        <v>189</v>
      </c>
      <c r="L92" t="s">
        <v>208</v>
      </c>
      <c r="M92" t="s">
        <v>209</v>
      </c>
      <c r="N92" t="s">
        <v>206</v>
      </c>
      <c r="O92" t="s">
        <v>190</v>
      </c>
      <c r="P92" t="s">
        <v>210</v>
      </c>
      <c r="Q92" t="s">
        <v>211</v>
      </c>
    </row>
    <row r="93" spans="1:27" x14ac:dyDescent="0.25">
      <c r="C93" t="s">
        <v>214</v>
      </c>
      <c r="E93">
        <v>45.13</v>
      </c>
      <c r="I93">
        <v>0</v>
      </c>
      <c r="M93">
        <v>0</v>
      </c>
      <c r="Q93">
        <v>0</v>
      </c>
    </row>
    <row r="95" spans="1:27" x14ac:dyDescent="0.25">
      <c r="A95" t="s">
        <v>95</v>
      </c>
      <c r="B95" t="s">
        <v>258</v>
      </c>
      <c r="C95" t="s">
        <v>259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 x14ac:dyDescent="0.25">
      <c r="A96" t="s">
        <v>116</v>
      </c>
      <c r="B96" t="s">
        <v>260</v>
      </c>
      <c r="C96" t="s">
        <v>261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 x14ac:dyDescent="0.25">
      <c r="A97" t="s">
        <v>119</v>
      </c>
      <c r="B97" t="s">
        <v>262</v>
      </c>
      <c r="C97" t="s">
        <v>263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 x14ac:dyDescent="0.25">
      <c r="C98" t="s">
        <v>196</v>
      </c>
      <c r="E98" t="s">
        <v>197</v>
      </c>
      <c r="F98" t="s">
        <v>198</v>
      </c>
      <c r="G98" t="s">
        <v>199</v>
      </c>
      <c r="I98" t="s">
        <v>197</v>
      </c>
      <c r="J98" t="s">
        <v>200</v>
      </c>
      <c r="K98" t="s">
        <v>201</v>
      </c>
      <c r="M98" t="s">
        <v>202</v>
      </c>
      <c r="N98" t="s">
        <v>203</v>
      </c>
      <c r="O98" t="s">
        <v>204</v>
      </c>
    </row>
    <row r="99" spans="1:27" x14ac:dyDescent="0.25">
      <c r="C99" t="s">
        <v>205</v>
      </c>
      <c r="D99" t="s">
        <v>190</v>
      </c>
      <c r="E99" t="s">
        <v>190</v>
      </c>
      <c r="F99" t="s">
        <v>206</v>
      </c>
      <c r="G99" t="s">
        <v>190</v>
      </c>
      <c r="H99" t="s">
        <v>190</v>
      </c>
      <c r="I99" t="s">
        <v>190</v>
      </c>
      <c r="J99" t="s">
        <v>207</v>
      </c>
      <c r="K99" t="s">
        <v>189</v>
      </c>
      <c r="L99" t="s">
        <v>208</v>
      </c>
      <c r="M99" t="s">
        <v>209</v>
      </c>
      <c r="N99" t="s">
        <v>206</v>
      </c>
      <c r="O99" t="s">
        <v>190</v>
      </c>
      <c r="P99" t="s">
        <v>210</v>
      </c>
      <c r="Q99" t="s">
        <v>211</v>
      </c>
    </row>
    <row r="100" spans="1:27" x14ac:dyDescent="0.25">
      <c r="C100" t="s">
        <v>214</v>
      </c>
      <c r="E100">
        <v>45.13</v>
      </c>
      <c r="I100">
        <v>0</v>
      </c>
      <c r="M100">
        <v>0</v>
      </c>
      <c r="Q100">
        <v>0</v>
      </c>
    </row>
    <row r="102" spans="1:27" x14ac:dyDescent="0.25">
      <c r="A102" t="s">
        <v>264</v>
      </c>
      <c r="B102" t="s">
        <v>265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 x14ac:dyDescent="0.25">
      <c r="A104" t="s">
        <v>266</v>
      </c>
      <c r="B104" t="s">
        <v>267</v>
      </c>
    </row>
    <row r="105" spans="1:27" x14ac:dyDescent="0.25">
      <c r="A105" t="s">
        <v>105</v>
      </c>
      <c r="B105" t="s">
        <v>268</v>
      </c>
      <c r="C105" t="s">
        <v>269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 x14ac:dyDescent="0.25">
      <c r="C106" t="s">
        <v>196</v>
      </c>
      <c r="E106" t="s">
        <v>197</v>
      </c>
      <c r="F106" t="s">
        <v>198</v>
      </c>
      <c r="G106" t="s">
        <v>199</v>
      </c>
      <c r="I106" t="s">
        <v>197</v>
      </c>
      <c r="J106" t="s">
        <v>200</v>
      </c>
      <c r="K106" t="s">
        <v>201</v>
      </c>
      <c r="M106" t="s">
        <v>202</v>
      </c>
      <c r="N106" t="s">
        <v>203</v>
      </c>
      <c r="O106" t="s">
        <v>204</v>
      </c>
    </row>
    <row r="107" spans="1:27" x14ac:dyDescent="0.25">
      <c r="C107" t="s">
        <v>205</v>
      </c>
      <c r="D107" t="s">
        <v>190</v>
      </c>
      <c r="E107" t="s">
        <v>190</v>
      </c>
      <c r="F107" t="s">
        <v>206</v>
      </c>
      <c r="G107" t="s">
        <v>190</v>
      </c>
      <c r="H107" t="s">
        <v>190</v>
      </c>
      <c r="I107" t="s">
        <v>190</v>
      </c>
      <c r="J107" t="s">
        <v>207</v>
      </c>
      <c r="K107" t="s">
        <v>189</v>
      </c>
      <c r="L107" t="s">
        <v>208</v>
      </c>
      <c r="M107" t="s">
        <v>209</v>
      </c>
      <c r="N107" t="s">
        <v>206</v>
      </c>
      <c r="O107" t="s">
        <v>190</v>
      </c>
      <c r="P107" t="s">
        <v>210</v>
      </c>
      <c r="Q107" t="s">
        <v>211</v>
      </c>
    </row>
    <row r="108" spans="1:27" x14ac:dyDescent="0.25">
      <c r="C108" t="s">
        <v>214</v>
      </c>
      <c r="E108">
        <v>45.13</v>
      </c>
      <c r="I108">
        <v>0</v>
      </c>
      <c r="M108">
        <v>0</v>
      </c>
      <c r="Q108">
        <v>0</v>
      </c>
    </row>
    <row r="110" spans="1:27" x14ac:dyDescent="0.25">
      <c r="A110" t="s">
        <v>264</v>
      </c>
      <c r="B110" t="s">
        <v>270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 x14ac:dyDescent="0.25">
      <c r="A112" t="s">
        <v>271</v>
      </c>
      <c r="B112" t="s">
        <v>272</v>
      </c>
    </row>
    <row r="113" spans="1:27" x14ac:dyDescent="0.25">
      <c r="A113">
        <v>8</v>
      </c>
      <c r="B113" t="s">
        <v>273</v>
      </c>
      <c r="C113" t="s">
        <v>274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 x14ac:dyDescent="0.25">
      <c r="C114" t="s">
        <v>196</v>
      </c>
      <c r="E114" t="s">
        <v>197</v>
      </c>
      <c r="F114" t="s">
        <v>198</v>
      </c>
      <c r="G114" t="s">
        <v>199</v>
      </c>
      <c r="I114" t="s">
        <v>197</v>
      </c>
      <c r="J114" t="s">
        <v>200</v>
      </c>
      <c r="K114" t="s">
        <v>201</v>
      </c>
      <c r="M114" t="s">
        <v>202</v>
      </c>
      <c r="N114" t="s">
        <v>203</v>
      </c>
      <c r="O114" t="s">
        <v>204</v>
      </c>
    </row>
    <row r="115" spans="1:27" x14ac:dyDescent="0.25">
      <c r="C115" t="s">
        <v>205</v>
      </c>
      <c r="D115" t="s">
        <v>190</v>
      </c>
      <c r="E115" t="s">
        <v>190</v>
      </c>
      <c r="F115" t="s">
        <v>206</v>
      </c>
      <c r="G115" t="s">
        <v>190</v>
      </c>
      <c r="H115" t="s">
        <v>190</v>
      </c>
      <c r="I115" t="s">
        <v>190</v>
      </c>
      <c r="J115" t="s">
        <v>207</v>
      </c>
      <c r="K115" t="s">
        <v>189</v>
      </c>
      <c r="L115" t="s">
        <v>208</v>
      </c>
      <c r="M115" t="s">
        <v>209</v>
      </c>
      <c r="N115" t="s">
        <v>206</v>
      </c>
      <c r="O115" t="s">
        <v>190</v>
      </c>
      <c r="P115" t="s">
        <v>210</v>
      </c>
      <c r="Q115" t="s">
        <v>211</v>
      </c>
    </row>
    <row r="116" spans="1:27" x14ac:dyDescent="0.25">
      <c r="C116" t="s">
        <v>213</v>
      </c>
      <c r="E116">
        <v>217.28</v>
      </c>
      <c r="I116">
        <v>0</v>
      </c>
      <c r="M116">
        <v>0</v>
      </c>
      <c r="Q116">
        <v>0</v>
      </c>
    </row>
    <row r="117" spans="1:27" x14ac:dyDescent="0.25">
      <c r="C117" t="s">
        <v>214</v>
      </c>
      <c r="E117">
        <v>45.13</v>
      </c>
      <c r="I117">
        <v>0</v>
      </c>
      <c r="M117">
        <v>0</v>
      </c>
      <c r="Q117">
        <v>0</v>
      </c>
    </row>
    <row r="119" spans="1:27" x14ac:dyDescent="0.25">
      <c r="A119" t="s">
        <v>93</v>
      </c>
      <c r="B119" t="s">
        <v>275</v>
      </c>
      <c r="C119" t="s">
        <v>276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 x14ac:dyDescent="0.25">
      <c r="C120" t="s">
        <v>196</v>
      </c>
      <c r="E120" t="s">
        <v>197</v>
      </c>
      <c r="F120" t="s">
        <v>198</v>
      </c>
      <c r="G120" t="s">
        <v>199</v>
      </c>
      <c r="I120" t="s">
        <v>197</v>
      </c>
      <c r="J120" t="s">
        <v>200</v>
      </c>
      <c r="K120" t="s">
        <v>201</v>
      </c>
      <c r="M120" t="s">
        <v>202</v>
      </c>
      <c r="N120" t="s">
        <v>203</v>
      </c>
      <c r="O120" t="s">
        <v>204</v>
      </c>
    </row>
    <row r="121" spans="1:27" x14ac:dyDescent="0.25">
      <c r="C121" t="s">
        <v>205</v>
      </c>
      <c r="D121" t="s">
        <v>190</v>
      </c>
      <c r="E121" t="s">
        <v>190</v>
      </c>
      <c r="F121" t="s">
        <v>206</v>
      </c>
      <c r="G121" t="s">
        <v>190</v>
      </c>
      <c r="H121" t="s">
        <v>190</v>
      </c>
      <c r="I121" t="s">
        <v>190</v>
      </c>
      <c r="J121" t="s">
        <v>207</v>
      </c>
      <c r="K121" t="s">
        <v>189</v>
      </c>
      <c r="L121" t="s">
        <v>208</v>
      </c>
      <c r="M121" t="s">
        <v>209</v>
      </c>
      <c r="N121" t="s">
        <v>206</v>
      </c>
      <c r="O121" t="s">
        <v>190</v>
      </c>
      <c r="P121" t="s">
        <v>210</v>
      </c>
      <c r="Q121" t="s">
        <v>211</v>
      </c>
    </row>
    <row r="122" spans="1:27" x14ac:dyDescent="0.25">
      <c r="C122" t="s">
        <v>214</v>
      </c>
      <c r="E122">
        <v>45.13</v>
      </c>
      <c r="I122">
        <v>0</v>
      </c>
      <c r="M122">
        <v>0</v>
      </c>
      <c r="Q122">
        <v>0</v>
      </c>
    </row>
    <row r="123" spans="1:27" x14ac:dyDescent="0.25">
      <c r="C123" t="s">
        <v>277</v>
      </c>
      <c r="E123">
        <v>45.13</v>
      </c>
      <c r="I123">
        <v>0</v>
      </c>
      <c r="M123">
        <v>0</v>
      </c>
      <c r="Q123">
        <v>0</v>
      </c>
    </row>
    <row r="125" spans="1:27" x14ac:dyDescent="0.25">
      <c r="A125" t="s">
        <v>264</v>
      </c>
      <c r="B125" t="s">
        <v>278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 x14ac:dyDescent="0.25">
      <c r="Z133" s="15">
        <v>42383</v>
      </c>
      <c r="AA133" t="s">
        <v>133</v>
      </c>
    </row>
    <row r="134" spans="1:27" x14ac:dyDescent="0.25">
      <c r="Z134" t="s">
        <v>134</v>
      </c>
      <c r="AA134" t="s">
        <v>279</v>
      </c>
    </row>
    <row r="136" spans="1:27" x14ac:dyDescent="0.25">
      <c r="G136" t="s">
        <v>137</v>
      </c>
      <c r="H136" t="s">
        <v>138</v>
      </c>
      <c r="I136" t="s">
        <v>139</v>
      </c>
      <c r="J136" t="s">
        <v>140</v>
      </c>
    </row>
    <row r="137" spans="1:27" x14ac:dyDescent="0.25">
      <c r="H137" s="15">
        <v>42370</v>
      </c>
      <c r="I137" t="s">
        <v>141</v>
      </c>
    </row>
    <row r="139" spans="1:27" x14ac:dyDescent="0.25">
      <c r="D139" t="s">
        <v>142</v>
      </c>
      <c r="H139" t="s">
        <v>143</v>
      </c>
      <c r="M139" t="s">
        <v>144</v>
      </c>
      <c r="N139" t="s">
        <v>145</v>
      </c>
      <c r="O139" t="s">
        <v>146</v>
      </c>
      <c r="P139" t="s">
        <v>147</v>
      </c>
      <c r="Q139" t="s">
        <v>148</v>
      </c>
      <c r="R139" t="s">
        <v>149</v>
      </c>
      <c r="S139" t="s">
        <v>150</v>
      </c>
      <c r="T139" t="s">
        <v>151</v>
      </c>
      <c r="U139" t="s">
        <v>152</v>
      </c>
      <c r="V139" t="s">
        <v>153</v>
      </c>
      <c r="W139" t="s">
        <v>154</v>
      </c>
      <c r="X139" t="s">
        <v>155</v>
      </c>
      <c r="Y139" t="s">
        <v>156</v>
      </c>
      <c r="Z139" t="s">
        <v>157</v>
      </c>
      <c r="AA139" t="s">
        <v>158</v>
      </c>
    </row>
    <row r="140" spans="1:27" x14ac:dyDescent="0.25">
      <c r="A140" t="s">
        <v>159</v>
      </c>
      <c r="B140" t="s">
        <v>160</v>
      </c>
      <c r="C140" t="s">
        <v>161</v>
      </c>
      <c r="D140" t="s">
        <v>162</v>
      </c>
      <c r="E140" t="s">
        <v>163</v>
      </c>
      <c r="F140" t="s">
        <v>164</v>
      </c>
      <c r="G140" t="s">
        <v>165</v>
      </c>
      <c r="H140" t="s">
        <v>166</v>
      </c>
      <c r="I140" t="s">
        <v>167</v>
      </c>
      <c r="J140" t="s">
        <v>168</v>
      </c>
      <c r="K140" t="s">
        <v>169</v>
      </c>
      <c r="L140" t="s">
        <v>170</v>
      </c>
      <c r="M140" t="s">
        <v>171</v>
      </c>
      <c r="N140" t="s">
        <v>172</v>
      </c>
      <c r="O140" t="s">
        <v>173</v>
      </c>
      <c r="P140" t="s">
        <v>174</v>
      </c>
      <c r="Q140" t="s">
        <v>175</v>
      </c>
      <c r="R140" t="s">
        <v>176</v>
      </c>
      <c r="S140" t="s">
        <v>177</v>
      </c>
      <c r="T140" t="s">
        <v>178</v>
      </c>
      <c r="U140" t="s">
        <v>179</v>
      </c>
      <c r="V140" t="s">
        <v>180</v>
      </c>
      <c r="W140" t="s">
        <v>181</v>
      </c>
      <c r="X140" t="s">
        <v>182</v>
      </c>
      <c r="Y140" t="s">
        <v>183</v>
      </c>
      <c r="Z140" t="s">
        <v>184</v>
      </c>
      <c r="AA140" t="s">
        <v>185</v>
      </c>
    </row>
    <row r="141" spans="1:27" x14ac:dyDescent="0.25">
      <c r="A141" t="s">
        <v>186</v>
      </c>
      <c r="B141" t="s">
        <v>187</v>
      </c>
      <c r="C141" t="s">
        <v>188</v>
      </c>
      <c r="D141" t="s">
        <v>186</v>
      </c>
      <c r="E141" t="s">
        <v>186</v>
      </c>
      <c r="F141" t="s">
        <v>189</v>
      </c>
      <c r="G141" t="s">
        <v>190</v>
      </c>
      <c r="H141" t="s">
        <v>186</v>
      </c>
      <c r="I141" t="s">
        <v>186</v>
      </c>
      <c r="J141" t="s">
        <v>186</v>
      </c>
      <c r="K141" t="s">
        <v>189</v>
      </c>
      <c r="L141" t="s">
        <v>186</v>
      </c>
      <c r="M141" t="s">
        <v>190</v>
      </c>
      <c r="N141" t="s">
        <v>189</v>
      </c>
      <c r="O141" t="s">
        <v>190</v>
      </c>
      <c r="P141" t="s">
        <v>191</v>
      </c>
      <c r="Q141" t="s">
        <v>190</v>
      </c>
      <c r="R141" t="s">
        <v>190</v>
      </c>
      <c r="S141" t="s">
        <v>186</v>
      </c>
      <c r="T141" t="s">
        <v>186</v>
      </c>
      <c r="U141" t="s">
        <v>186</v>
      </c>
      <c r="V141" t="s">
        <v>186</v>
      </c>
      <c r="W141" t="s">
        <v>186</v>
      </c>
      <c r="X141" t="s">
        <v>189</v>
      </c>
      <c r="Y141" t="s">
        <v>190</v>
      </c>
      <c r="Z141" t="s">
        <v>189</v>
      </c>
      <c r="AA141" t="s">
        <v>190</v>
      </c>
    </row>
    <row r="142" spans="1:27" x14ac:dyDescent="0.25">
      <c r="A142" t="s">
        <v>280</v>
      </c>
      <c r="B142" t="s">
        <v>281</v>
      </c>
    </row>
    <row r="143" spans="1:27" x14ac:dyDescent="0.25">
      <c r="A143">
        <v>13</v>
      </c>
      <c r="B143" t="s">
        <v>282</v>
      </c>
      <c r="C143" t="s">
        <v>283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 x14ac:dyDescent="0.25">
      <c r="C144" t="s">
        <v>196</v>
      </c>
      <c r="E144" t="s">
        <v>197</v>
      </c>
      <c r="F144" t="s">
        <v>198</v>
      </c>
      <c r="G144" t="s">
        <v>199</v>
      </c>
      <c r="I144" t="s">
        <v>197</v>
      </c>
      <c r="J144" t="s">
        <v>200</v>
      </c>
      <c r="K144" t="s">
        <v>201</v>
      </c>
      <c r="M144" t="s">
        <v>202</v>
      </c>
      <c r="N144" t="s">
        <v>203</v>
      </c>
      <c r="O144" t="s">
        <v>204</v>
      </c>
    </row>
    <row r="145" spans="1:27" x14ac:dyDescent="0.25">
      <c r="C145" t="s">
        <v>205</v>
      </c>
      <c r="D145" t="s">
        <v>190</v>
      </c>
      <c r="E145" t="s">
        <v>190</v>
      </c>
      <c r="F145" t="s">
        <v>206</v>
      </c>
      <c r="G145" t="s">
        <v>190</v>
      </c>
      <c r="H145" t="s">
        <v>190</v>
      </c>
      <c r="I145" t="s">
        <v>190</v>
      </c>
      <c r="J145" t="s">
        <v>207</v>
      </c>
      <c r="K145" t="s">
        <v>189</v>
      </c>
      <c r="L145" t="s">
        <v>208</v>
      </c>
      <c r="M145" t="s">
        <v>209</v>
      </c>
      <c r="N145" t="s">
        <v>206</v>
      </c>
      <c r="O145" t="s">
        <v>190</v>
      </c>
      <c r="P145" t="s">
        <v>210</v>
      </c>
      <c r="Q145" t="s">
        <v>211</v>
      </c>
    </row>
    <row r="146" spans="1:27" x14ac:dyDescent="0.25">
      <c r="C146" t="s">
        <v>214</v>
      </c>
      <c r="E146">
        <v>45.13</v>
      </c>
      <c r="I146">
        <v>0</v>
      </c>
      <c r="M146">
        <v>0</v>
      </c>
      <c r="Q146">
        <v>0</v>
      </c>
    </row>
    <row r="148" spans="1:27" x14ac:dyDescent="0.25">
      <c r="A148">
        <v>18</v>
      </c>
      <c r="B148" t="s">
        <v>126</v>
      </c>
      <c r="C148" t="s">
        <v>284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 x14ac:dyDescent="0.25">
      <c r="C149" t="s">
        <v>196</v>
      </c>
      <c r="E149" t="s">
        <v>197</v>
      </c>
      <c r="F149" t="s">
        <v>198</v>
      </c>
      <c r="G149" t="s">
        <v>199</v>
      </c>
      <c r="I149" t="s">
        <v>197</v>
      </c>
      <c r="J149" t="s">
        <v>200</v>
      </c>
      <c r="K149" t="s">
        <v>201</v>
      </c>
      <c r="M149" t="s">
        <v>202</v>
      </c>
      <c r="N149" t="s">
        <v>203</v>
      </c>
      <c r="O149" t="s">
        <v>204</v>
      </c>
    </row>
    <row r="150" spans="1:27" x14ac:dyDescent="0.25">
      <c r="C150" t="s">
        <v>205</v>
      </c>
      <c r="D150" t="s">
        <v>190</v>
      </c>
      <c r="E150" t="s">
        <v>190</v>
      </c>
      <c r="F150" t="s">
        <v>206</v>
      </c>
      <c r="G150" t="s">
        <v>190</v>
      </c>
      <c r="H150" t="s">
        <v>190</v>
      </c>
      <c r="I150" t="s">
        <v>190</v>
      </c>
      <c r="J150" t="s">
        <v>207</v>
      </c>
      <c r="K150" t="s">
        <v>189</v>
      </c>
      <c r="L150" t="s">
        <v>208</v>
      </c>
      <c r="M150" t="s">
        <v>209</v>
      </c>
      <c r="N150" t="s">
        <v>206</v>
      </c>
      <c r="O150" t="s">
        <v>190</v>
      </c>
      <c r="P150" t="s">
        <v>210</v>
      </c>
      <c r="Q150" t="s">
        <v>211</v>
      </c>
    </row>
    <row r="151" spans="1:27" x14ac:dyDescent="0.25">
      <c r="C151" t="s">
        <v>214</v>
      </c>
      <c r="E151">
        <v>45.13</v>
      </c>
      <c r="I151">
        <v>0</v>
      </c>
      <c r="M151">
        <v>0</v>
      </c>
      <c r="Q151">
        <v>0</v>
      </c>
    </row>
    <row r="153" spans="1:27" x14ac:dyDescent="0.25">
      <c r="A153" t="s">
        <v>58</v>
      </c>
      <c r="B153" t="s">
        <v>285</v>
      </c>
      <c r="C153" t="s">
        <v>286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 x14ac:dyDescent="0.25">
      <c r="A154" t="s">
        <v>264</v>
      </c>
      <c r="B154" t="s">
        <v>287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 x14ac:dyDescent="0.25">
      <c r="A156" t="s">
        <v>288</v>
      </c>
      <c r="B156" t="s">
        <v>289</v>
      </c>
    </row>
    <row r="157" spans="1:27" x14ac:dyDescent="0.25">
      <c r="A157">
        <v>12</v>
      </c>
      <c r="B157" t="s">
        <v>124</v>
      </c>
      <c r="C157" t="s">
        <v>290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 x14ac:dyDescent="0.25">
      <c r="C158" t="s">
        <v>196</v>
      </c>
      <c r="E158" t="s">
        <v>197</v>
      </c>
      <c r="F158" t="s">
        <v>198</v>
      </c>
      <c r="G158" t="s">
        <v>199</v>
      </c>
      <c r="I158" t="s">
        <v>197</v>
      </c>
      <c r="J158" t="s">
        <v>200</v>
      </c>
      <c r="K158" t="s">
        <v>201</v>
      </c>
      <c r="M158" t="s">
        <v>202</v>
      </c>
      <c r="N158" t="s">
        <v>203</v>
      </c>
      <c r="O158" t="s">
        <v>204</v>
      </c>
    </row>
    <row r="159" spans="1:27" x14ac:dyDescent="0.25">
      <c r="C159" t="s">
        <v>205</v>
      </c>
      <c r="D159" t="s">
        <v>190</v>
      </c>
      <c r="E159" t="s">
        <v>190</v>
      </c>
      <c r="F159" t="s">
        <v>206</v>
      </c>
      <c r="G159" t="s">
        <v>190</v>
      </c>
      <c r="H159" t="s">
        <v>190</v>
      </c>
      <c r="I159" t="s">
        <v>190</v>
      </c>
      <c r="J159" t="s">
        <v>207</v>
      </c>
      <c r="K159" t="s">
        <v>189</v>
      </c>
      <c r="L159" t="s">
        <v>208</v>
      </c>
      <c r="M159" t="s">
        <v>209</v>
      </c>
      <c r="N159" t="s">
        <v>206</v>
      </c>
      <c r="O159" t="s">
        <v>190</v>
      </c>
      <c r="P159" t="s">
        <v>210</v>
      </c>
      <c r="Q159" t="s">
        <v>211</v>
      </c>
    </row>
    <row r="160" spans="1:27" x14ac:dyDescent="0.25">
      <c r="C160" t="s">
        <v>214</v>
      </c>
      <c r="E160">
        <v>45.13</v>
      </c>
      <c r="I160">
        <v>0</v>
      </c>
      <c r="M160">
        <v>0</v>
      </c>
      <c r="Q160">
        <v>0</v>
      </c>
    </row>
    <row r="162" spans="1:27" x14ac:dyDescent="0.25">
      <c r="A162" t="s">
        <v>14</v>
      </c>
      <c r="B162" t="s">
        <v>291</v>
      </c>
      <c r="C162" t="s">
        <v>263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 x14ac:dyDescent="0.25">
      <c r="A163" t="s">
        <v>32</v>
      </c>
      <c r="B163" t="s">
        <v>292</v>
      </c>
      <c r="C163" t="s">
        <v>220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 x14ac:dyDescent="0.25">
      <c r="C164" t="s">
        <v>196</v>
      </c>
      <c r="E164" t="s">
        <v>197</v>
      </c>
      <c r="F164" t="s">
        <v>198</v>
      </c>
      <c r="G164" t="s">
        <v>199</v>
      </c>
      <c r="I164" t="s">
        <v>197</v>
      </c>
      <c r="J164" t="s">
        <v>200</v>
      </c>
      <c r="K164" t="s">
        <v>201</v>
      </c>
      <c r="M164" t="s">
        <v>202</v>
      </c>
      <c r="N164" t="s">
        <v>203</v>
      </c>
      <c r="O164" t="s">
        <v>204</v>
      </c>
    </row>
    <row r="165" spans="1:27" x14ac:dyDescent="0.25">
      <c r="C165" t="s">
        <v>205</v>
      </c>
      <c r="D165" t="s">
        <v>190</v>
      </c>
      <c r="E165" t="s">
        <v>190</v>
      </c>
      <c r="F165" t="s">
        <v>206</v>
      </c>
      <c r="G165" t="s">
        <v>190</v>
      </c>
      <c r="H165" t="s">
        <v>190</v>
      </c>
      <c r="I165" t="s">
        <v>190</v>
      </c>
      <c r="J165" t="s">
        <v>207</v>
      </c>
      <c r="K165" t="s">
        <v>189</v>
      </c>
      <c r="L165" t="s">
        <v>208</v>
      </c>
      <c r="M165" t="s">
        <v>209</v>
      </c>
      <c r="N165" t="s">
        <v>206</v>
      </c>
      <c r="O165" t="s">
        <v>190</v>
      </c>
      <c r="P165" t="s">
        <v>210</v>
      </c>
      <c r="Q165" t="s">
        <v>211</v>
      </c>
    </row>
    <row r="166" spans="1:27" x14ac:dyDescent="0.25">
      <c r="C166" t="s">
        <v>214</v>
      </c>
      <c r="E166">
        <v>45.13</v>
      </c>
      <c r="I166">
        <v>0</v>
      </c>
      <c r="M166">
        <v>0</v>
      </c>
      <c r="Q166">
        <v>0</v>
      </c>
    </row>
    <row r="168" spans="1:27" x14ac:dyDescent="0.25">
      <c r="A168" t="s">
        <v>44</v>
      </c>
      <c r="B168" t="s">
        <v>293</v>
      </c>
      <c r="C168" t="s">
        <v>284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 x14ac:dyDescent="0.25">
      <c r="A169" t="s">
        <v>46</v>
      </c>
      <c r="B169" t="s">
        <v>294</v>
      </c>
      <c r="C169" t="s">
        <v>263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 x14ac:dyDescent="0.25">
      <c r="C170" t="s">
        <v>196</v>
      </c>
      <c r="E170" t="s">
        <v>197</v>
      </c>
      <c r="F170" t="s">
        <v>198</v>
      </c>
      <c r="G170" t="s">
        <v>199</v>
      </c>
      <c r="I170" t="s">
        <v>197</v>
      </c>
      <c r="J170" t="s">
        <v>200</v>
      </c>
      <c r="K170" t="s">
        <v>201</v>
      </c>
      <c r="M170" t="s">
        <v>202</v>
      </c>
      <c r="N170" t="s">
        <v>203</v>
      </c>
      <c r="O170" t="s">
        <v>204</v>
      </c>
    </row>
    <row r="171" spans="1:27" x14ac:dyDescent="0.25">
      <c r="C171" t="s">
        <v>205</v>
      </c>
      <c r="D171" t="s">
        <v>190</v>
      </c>
      <c r="E171" t="s">
        <v>190</v>
      </c>
      <c r="F171" t="s">
        <v>206</v>
      </c>
      <c r="G171" t="s">
        <v>190</v>
      </c>
      <c r="H171" t="s">
        <v>190</v>
      </c>
      <c r="I171" t="s">
        <v>190</v>
      </c>
      <c r="J171" t="s">
        <v>207</v>
      </c>
      <c r="K171" t="s">
        <v>189</v>
      </c>
      <c r="L171" t="s">
        <v>208</v>
      </c>
      <c r="M171" t="s">
        <v>209</v>
      </c>
      <c r="N171" t="s">
        <v>206</v>
      </c>
      <c r="O171" t="s">
        <v>190</v>
      </c>
      <c r="P171" t="s">
        <v>210</v>
      </c>
      <c r="Q171" t="s">
        <v>211</v>
      </c>
    </row>
    <row r="172" spans="1:27" x14ac:dyDescent="0.25">
      <c r="C172" t="s">
        <v>214</v>
      </c>
      <c r="E172">
        <v>45.13</v>
      </c>
      <c r="I172">
        <v>0</v>
      </c>
      <c r="M172">
        <v>0</v>
      </c>
      <c r="Q172">
        <v>0</v>
      </c>
    </row>
    <row r="174" spans="1:27" x14ac:dyDescent="0.25">
      <c r="A174" t="s">
        <v>64</v>
      </c>
      <c r="B174" t="s">
        <v>295</v>
      </c>
      <c r="C174" t="s">
        <v>263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 x14ac:dyDescent="0.25">
      <c r="C175" t="s">
        <v>196</v>
      </c>
      <c r="E175" t="s">
        <v>197</v>
      </c>
      <c r="F175" t="s">
        <v>198</v>
      </c>
      <c r="G175" t="s">
        <v>199</v>
      </c>
      <c r="I175" t="s">
        <v>197</v>
      </c>
      <c r="J175" t="s">
        <v>200</v>
      </c>
      <c r="K175" t="s">
        <v>201</v>
      </c>
      <c r="M175" t="s">
        <v>202</v>
      </c>
      <c r="N175" t="s">
        <v>203</v>
      </c>
      <c r="O175" t="s">
        <v>204</v>
      </c>
    </row>
    <row r="176" spans="1:27" x14ac:dyDescent="0.25">
      <c r="C176" t="s">
        <v>205</v>
      </c>
      <c r="D176" t="s">
        <v>190</v>
      </c>
      <c r="E176" t="s">
        <v>190</v>
      </c>
      <c r="F176" t="s">
        <v>206</v>
      </c>
      <c r="G176" t="s">
        <v>190</v>
      </c>
      <c r="H176" t="s">
        <v>190</v>
      </c>
      <c r="I176" t="s">
        <v>190</v>
      </c>
      <c r="J176" t="s">
        <v>207</v>
      </c>
      <c r="K176" t="s">
        <v>189</v>
      </c>
      <c r="L176" t="s">
        <v>208</v>
      </c>
      <c r="M176" t="s">
        <v>209</v>
      </c>
      <c r="N176" t="s">
        <v>206</v>
      </c>
      <c r="O176" t="s">
        <v>190</v>
      </c>
      <c r="P176" t="s">
        <v>210</v>
      </c>
      <c r="Q176" t="s">
        <v>211</v>
      </c>
    </row>
    <row r="177" spans="1:27" x14ac:dyDescent="0.25">
      <c r="C177" t="s">
        <v>214</v>
      </c>
      <c r="E177">
        <v>45.13</v>
      </c>
      <c r="I177">
        <v>0</v>
      </c>
      <c r="M177">
        <v>0</v>
      </c>
      <c r="Q177">
        <v>0</v>
      </c>
    </row>
    <row r="179" spans="1:27" x14ac:dyDescent="0.25">
      <c r="A179" t="s">
        <v>54</v>
      </c>
      <c r="B179" t="s">
        <v>296</v>
      </c>
      <c r="C179" t="s">
        <v>263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 x14ac:dyDescent="0.25">
      <c r="C180" t="s">
        <v>196</v>
      </c>
      <c r="E180" t="s">
        <v>197</v>
      </c>
      <c r="F180" t="s">
        <v>198</v>
      </c>
      <c r="G180" t="s">
        <v>199</v>
      </c>
      <c r="I180" t="s">
        <v>197</v>
      </c>
      <c r="J180" t="s">
        <v>200</v>
      </c>
      <c r="K180" t="s">
        <v>201</v>
      </c>
      <c r="M180" t="s">
        <v>202</v>
      </c>
      <c r="N180" t="s">
        <v>203</v>
      </c>
      <c r="O180" t="s">
        <v>204</v>
      </c>
    </row>
    <row r="181" spans="1:27" x14ac:dyDescent="0.25">
      <c r="C181" t="s">
        <v>205</v>
      </c>
      <c r="D181" t="s">
        <v>190</v>
      </c>
      <c r="E181" t="s">
        <v>190</v>
      </c>
      <c r="F181" t="s">
        <v>206</v>
      </c>
      <c r="G181" t="s">
        <v>190</v>
      </c>
      <c r="H181" t="s">
        <v>190</v>
      </c>
      <c r="I181" t="s">
        <v>190</v>
      </c>
      <c r="J181" t="s">
        <v>207</v>
      </c>
      <c r="K181" t="s">
        <v>189</v>
      </c>
      <c r="L181" t="s">
        <v>208</v>
      </c>
      <c r="M181" t="s">
        <v>209</v>
      </c>
      <c r="N181" t="s">
        <v>206</v>
      </c>
      <c r="O181" t="s">
        <v>190</v>
      </c>
      <c r="P181" t="s">
        <v>210</v>
      </c>
      <c r="Q181" t="s">
        <v>211</v>
      </c>
    </row>
    <row r="182" spans="1:27" x14ac:dyDescent="0.25">
      <c r="C182" t="s">
        <v>214</v>
      </c>
      <c r="E182">
        <v>45.13</v>
      </c>
      <c r="I182">
        <v>0</v>
      </c>
      <c r="M182">
        <v>0</v>
      </c>
      <c r="Q182">
        <v>0</v>
      </c>
    </row>
    <row r="184" spans="1:27" x14ac:dyDescent="0.25">
      <c r="A184" t="s">
        <v>60</v>
      </c>
      <c r="B184" t="s">
        <v>297</v>
      </c>
      <c r="C184" t="s">
        <v>298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 x14ac:dyDescent="0.25">
      <c r="A185" t="s">
        <v>74</v>
      </c>
      <c r="B185" t="s">
        <v>299</v>
      </c>
      <c r="C185" t="s">
        <v>300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 x14ac:dyDescent="0.25">
      <c r="C186" t="s">
        <v>196</v>
      </c>
      <c r="E186" t="s">
        <v>197</v>
      </c>
      <c r="F186" t="s">
        <v>198</v>
      </c>
      <c r="G186" t="s">
        <v>199</v>
      </c>
      <c r="I186" t="s">
        <v>197</v>
      </c>
      <c r="J186" t="s">
        <v>200</v>
      </c>
      <c r="K186" t="s">
        <v>201</v>
      </c>
      <c r="M186" t="s">
        <v>202</v>
      </c>
      <c r="N186" t="s">
        <v>203</v>
      </c>
      <c r="O186" t="s">
        <v>204</v>
      </c>
    </row>
    <row r="187" spans="1:27" x14ac:dyDescent="0.25">
      <c r="C187" t="s">
        <v>205</v>
      </c>
      <c r="D187" t="s">
        <v>190</v>
      </c>
      <c r="E187" t="s">
        <v>190</v>
      </c>
      <c r="F187" t="s">
        <v>206</v>
      </c>
      <c r="G187" t="s">
        <v>190</v>
      </c>
      <c r="H187" t="s">
        <v>190</v>
      </c>
      <c r="I187" t="s">
        <v>190</v>
      </c>
      <c r="J187" t="s">
        <v>207</v>
      </c>
      <c r="K187" t="s">
        <v>189</v>
      </c>
      <c r="L187" t="s">
        <v>208</v>
      </c>
      <c r="M187" t="s">
        <v>209</v>
      </c>
      <c r="N187" t="s">
        <v>206</v>
      </c>
      <c r="O187" t="s">
        <v>190</v>
      </c>
      <c r="P187" t="s">
        <v>210</v>
      </c>
      <c r="Q187" t="s">
        <v>211</v>
      </c>
    </row>
    <row r="188" spans="1:27" x14ac:dyDescent="0.25">
      <c r="C188" t="s">
        <v>214</v>
      </c>
      <c r="E188">
        <v>45.13</v>
      </c>
      <c r="I188">
        <v>0</v>
      </c>
      <c r="M188">
        <v>0</v>
      </c>
      <c r="Q188">
        <v>0</v>
      </c>
    </row>
    <row r="190" spans="1:27" x14ac:dyDescent="0.25">
      <c r="A190" t="s">
        <v>76</v>
      </c>
      <c r="B190" t="s">
        <v>301</v>
      </c>
      <c r="C190" t="s">
        <v>224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 x14ac:dyDescent="0.25">
      <c r="A191" t="s">
        <v>86</v>
      </c>
      <c r="B191" t="s">
        <v>302</v>
      </c>
      <c r="C191" t="s">
        <v>303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 x14ac:dyDescent="0.25">
      <c r="Z199" s="15">
        <v>42383</v>
      </c>
      <c r="AA199" t="s">
        <v>133</v>
      </c>
    </row>
    <row r="200" spans="1:27" x14ac:dyDescent="0.25">
      <c r="Z200" t="s">
        <v>134</v>
      </c>
      <c r="AA200" t="s">
        <v>304</v>
      </c>
    </row>
    <row r="202" spans="1:27" x14ac:dyDescent="0.25">
      <c r="G202" t="s">
        <v>137</v>
      </c>
      <c r="H202" t="s">
        <v>138</v>
      </c>
      <c r="I202" t="s">
        <v>139</v>
      </c>
      <c r="J202" t="s">
        <v>140</v>
      </c>
    </row>
    <row r="203" spans="1:27" x14ac:dyDescent="0.25">
      <c r="H203" s="15">
        <v>42370</v>
      </c>
      <c r="I203" t="s">
        <v>141</v>
      </c>
    </row>
    <row r="205" spans="1:27" x14ac:dyDescent="0.25">
      <c r="D205" t="s">
        <v>142</v>
      </c>
      <c r="H205" t="s">
        <v>143</v>
      </c>
      <c r="M205" t="s">
        <v>144</v>
      </c>
      <c r="N205" t="s">
        <v>145</v>
      </c>
      <c r="O205" t="s">
        <v>146</v>
      </c>
      <c r="P205" t="s">
        <v>147</v>
      </c>
      <c r="Q205" t="s">
        <v>148</v>
      </c>
      <c r="R205" t="s">
        <v>149</v>
      </c>
      <c r="S205" t="s">
        <v>150</v>
      </c>
      <c r="T205" t="s">
        <v>151</v>
      </c>
      <c r="U205" t="s">
        <v>152</v>
      </c>
      <c r="V205" t="s">
        <v>153</v>
      </c>
      <c r="W205" t="s">
        <v>154</v>
      </c>
      <c r="X205" t="s">
        <v>155</v>
      </c>
      <c r="Y205" t="s">
        <v>156</v>
      </c>
      <c r="Z205" t="s">
        <v>157</v>
      </c>
      <c r="AA205" t="s">
        <v>158</v>
      </c>
    </row>
    <row r="206" spans="1:27" x14ac:dyDescent="0.25">
      <c r="A206" t="s">
        <v>159</v>
      </c>
      <c r="B206" t="s">
        <v>160</v>
      </c>
      <c r="C206" t="s">
        <v>161</v>
      </c>
      <c r="D206" t="s">
        <v>162</v>
      </c>
      <c r="E206" t="s">
        <v>163</v>
      </c>
      <c r="F206" t="s">
        <v>164</v>
      </c>
      <c r="G206" t="s">
        <v>165</v>
      </c>
      <c r="H206" t="s">
        <v>166</v>
      </c>
      <c r="I206" t="s">
        <v>167</v>
      </c>
      <c r="J206" t="s">
        <v>168</v>
      </c>
      <c r="K206" t="s">
        <v>169</v>
      </c>
      <c r="L206" t="s">
        <v>170</v>
      </c>
      <c r="M206" t="s">
        <v>171</v>
      </c>
      <c r="N206" t="s">
        <v>172</v>
      </c>
      <c r="O206" t="s">
        <v>173</v>
      </c>
      <c r="P206" t="s">
        <v>174</v>
      </c>
      <c r="Q206" t="s">
        <v>175</v>
      </c>
      <c r="R206" t="s">
        <v>176</v>
      </c>
      <c r="S206" t="s">
        <v>177</v>
      </c>
      <c r="T206" t="s">
        <v>178</v>
      </c>
      <c r="U206" t="s">
        <v>179</v>
      </c>
      <c r="V206" t="s">
        <v>180</v>
      </c>
      <c r="W206" t="s">
        <v>181</v>
      </c>
      <c r="X206" t="s">
        <v>182</v>
      </c>
      <c r="Y206" t="s">
        <v>183</v>
      </c>
      <c r="Z206" t="s">
        <v>184</v>
      </c>
      <c r="AA206" t="s">
        <v>185</v>
      </c>
    </row>
    <row r="207" spans="1:27" x14ac:dyDescent="0.25">
      <c r="A207" t="s">
        <v>186</v>
      </c>
      <c r="B207" t="s">
        <v>187</v>
      </c>
      <c r="C207" t="s">
        <v>188</v>
      </c>
      <c r="D207" t="s">
        <v>186</v>
      </c>
      <c r="E207" t="s">
        <v>186</v>
      </c>
      <c r="F207" t="s">
        <v>189</v>
      </c>
      <c r="G207" t="s">
        <v>190</v>
      </c>
      <c r="H207" t="s">
        <v>186</v>
      </c>
      <c r="I207" t="s">
        <v>186</v>
      </c>
      <c r="J207" t="s">
        <v>186</v>
      </c>
      <c r="K207" t="s">
        <v>189</v>
      </c>
      <c r="L207" t="s">
        <v>186</v>
      </c>
      <c r="M207" t="s">
        <v>190</v>
      </c>
      <c r="N207" t="s">
        <v>189</v>
      </c>
      <c r="O207" t="s">
        <v>190</v>
      </c>
      <c r="P207" t="s">
        <v>191</v>
      </c>
      <c r="Q207" t="s">
        <v>190</v>
      </c>
      <c r="R207" t="s">
        <v>190</v>
      </c>
      <c r="S207" t="s">
        <v>186</v>
      </c>
      <c r="T207" t="s">
        <v>186</v>
      </c>
      <c r="U207" t="s">
        <v>186</v>
      </c>
      <c r="V207" t="s">
        <v>186</v>
      </c>
      <c r="W207" t="s">
        <v>186</v>
      </c>
      <c r="X207" t="s">
        <v>189</v>
      </c>
      <c r="Y207" t="s">
        <v>190</v>
      </c>
      <c r="Z207" t="s">
        <v>189</v>
      </c>
      <c r="AA207" t="s">
        <v>190</v>
      </c>
    </row>
    <row r="208" spans="1:27" x14ac:dyDescent="0.25">
      <c r="C208" t="s">
        <v>196</v>
      </c>
      <c r="E208" t="s">
        <v>197</v>
      </c>
      <c r="F208" t="s">
        <v>198</v>
      </c>
      <c r="G208" t="s">
        <v>199</v>
      </c>
      <c r="I208" t="s">
        <v>197</v>
      </c>
      <c r="J208" t="s">
        <v>200</v>
      </c>
      <c r="K208" t="s">
        <v>201</v>
      </c>
      <c r="M208" t="s">
        <v>202</v>
      </c>
      <c r="N208" t="s">
        <v>203</v>
      </c>
      <c r="O208" t="s">
        <v>204</v>
      </c>
    </row>
    <row r="209" spans="1:27" x14ac:dyDescent="0.25">
      <c r="C209" t="s">
        <v>205</v>
      </c>
      <c r="D209" t="s">
        <v>190</v>
      </c>
      <c r="E209" t="s">
        <v>190</v>
      </c>
      <c r="F209" t="s">
        <v>206</v>
      </c>
      <c r="G209" t="s">
        <v>190</v>
      </c>
      <c r="H209" t="s">
        <v>190</v>
      </c>
      <c r="I209" t="s">
        <v>190</v>
      </c>
      <c r="J209" t="s">
        <v>207</v>
      </c>
      <c r="K209" t="s">
        <v>189</v>
      </c>
      <c r="L209" t="s">
        <v>208</v>
      </c>
      <c r="M209" t="s">
        <v>209</v>
      </c>
      <c r="N209" t="s">
        <v>206</v>
      </c>
      <c r="O209" t="s">
        <v>190</v>
      </c>
      <c r="P209" t="s">
        <v>210</v>
      </c>
      <c r="Q209" t="s">
        <v>211</v>
      </c>
    </row>
    <row r="210" spans="1:27" x14ac:dyDescent="0.25">
      <c r="C210" t="s">
        <v>305</v>
      </c>
      <c r="E210">
        <v>75</v>
      </c>
      <c r="I210">
        <v>0</v>
      </c>
      <c r="M210">
        <v>0</v>
      </c>
      <c r="N210" t="s">
        <v>306</v>
      </c>
      <c r="O210">
        <v>-1</v>
      </c>
      <c r="Q210">
        <v>1500</v>
      </c>
    </row>
    <row r="212" spans="1:27" x14ac:dyDescent="0.25">
      <c r="A212" t="s">
        <v>97</v>
      </c>
      <c r="B212" t="s">
        <v>307</v>
      </c>
      <c r="C212" t="s">
        <v>263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 x14ac:dyDescent="0.25">
      <c r="C213" t="s">
        <v>196</v>
      </c>
      <c r="E213" t="s">
        <v>197</v>
      </c>
      <c r="F213" t="s">
        <v>198</v>
      </c>
      <c r="G213" t="s">
        <v>199</v>
      </c>
      <c r="I213" t="s">
        <v>197</v>
      </c>
      <c r="J213" t="s">
        <v>200</v>
      </c>
      <c r="K213" t="s">
        <v>201</v>
      </c>
      <c r="M213" t="s">
        <v>202</v>
      </c>
      <c r="N213" t="s">
        <v>203</v>
      </c>
      <c r="O213" t="s">
        <v>204</v>
      </c>
    </row>
    <row r="214" spans="1:27" x14ac:dyDescent="0.25">
      <c r="C214" t="s">
        <v>205</v>
      </c>
      <c r="D214" t="s">
        <v>190</v>
      </c>
      <c r="E214" t="s">
        <v>190</v>
      </c>
      <c r="F214" t="s">
        <v>206</v>
      </c>
      <c r="G214" t="s">
        <v>190</v>
      </c>
      <c r="H214" t="s">
        <v>190</v>
      </c>
      <c r="I214" t="s">
        <v>190</v>
      </c>
      <c r="J214" t="s">
        <v>207</v>
      </c>
      <c r="K214" t="s">
        <v>189</v>
      </c>
      <c r="L214" t="s">
        <v>208</v>
      </c>
      <c r="M214" t="s">
        <v>209</v>
      </c>
      <c r="N214" t="s">
        <v>206</v>
      </c>
      <c r="O214" t="s">
        <v>190</v>
      </c>
      <c r="P214" t="s">
        <v>210</v>
      </c>
      <c r="Q214" t="s">
        <v>211</v>
      </c>
    </row>
    <row r="215" spans="1:27" x14ac:dyDescent="0.25">
      <c r="C215" t="s">
        <v>214</v>
      </c>
      <c r="E215">
        <v>45.13</v>
      </c>
      <c r="I215">
        <v>0</v>
      </c>
      <c r="M215">
        <v>0</v>
      </c>
      <c r="Q215">
        <v>0</v>
      </c>
    </row>
    <row r="217" spans="1:27" x14ac:dyDescent="0.25">
      <c r="A217" t="s">
        <v>99</v>
      </c>
      <c r="B217" t="s">
        <v>308</v>
      </c>
      <c r="C217" t="s">
        <v>309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 x14ac:dyDescent="0.25">
      <c r="C218" t="s">
        <v>196</v>
      </c>
      <c r="E218" t="s">
        <v>197</v>
      </c>
      <c r="F218" t="s">
        <v>198</v>
      </c>
      <c r="G218" t="s">
        <v>199</v>
      </c>
      <c r="I218" t="s">
        <v>197</v>
      </c>
      <c r="J218" t="s">
        <v>200</v>
      </c>
      <c r="K218" t="s">
        <v>201</v>
      </c>
      <c r="M218" t="s">
        <v>202</v>
      </c>
      <c r="N218" t="s">
        <v>203</v>
      </c>
      <c r="O218" t="s">
        <v>204</v>
      </c>
    </row>
    <row r="219" spans="1:27" x14ac:dyDescent="0.25">
      <c r="C219" t="s">
        <v>205</v>
      </c>
      <c r="D219" t="s">
        <v>190</v>
      </c>
      <c r="E219" t="s">
        <v>190</v>
      </c>
      <c r="F219" t="s">
        <v>206</v>
      </c>
      <c r="G219" t="s">
        <v>190</v>
      </c>
      <c r="H219" t="s">
        <v>190</v>
      </c>
      <c r="I219" t="s">
        <v>190</v>
      </c>
      <c r="J219" t="s">
        <v>207</v>
      </c>
      <c r="K219" t="s">
        <v>189</v>
      </c>
      <c r="L219" t="s">
        <v>208</v>
      </c>
      <c r="M219" t="s">
        <v>209</v>
      </c>
      <c r="N219" t="s">
        <v>206</v>
      </c>
      <c r="O219" t="s">
        <v>190</v>
      </c>
      <c r="P219" t="s">
        <v>210</v>
      </c>
      <c r="Q219" t="s">
        <v>211</v>
      </c>
    </row>
    <row r="220" spans="1:27" x14ac:dyDescent="0.25">
      <c r="C220" t="s">
        <v>214</v>
      </c>
      <c r="E220">
        <v>45.13</v>
      </c>
      <c r="I220">
        <v>0</v>
      </c>
      <c r="M220">
        <v>0</v>
      </c>
      <c r="Q220">
        <v>0</v>
      </c>
    </row>
    <row r="222" spans="1:27" x14ac:dyDescent="0.25">
      <c r="A222" t="s">
        <v>112</v>
      </c>
      <c r="B222" t="s">
        <v>310</v>
      </c>
      <c r="C222" t="s">
        <v>284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 x14ac:dyDescent="0.25">
      <c r="C223" t="s">
        <v>196</v>
      </c>
      <c r="E223" t="s">
        <v>197</v>
      </c>
      <c r="F223" t="s">
        <v>198</v>
      </c>
      <c r="G223" t="s">
        <v>199</v>
      </c>
      <c r="I223" t="s">
        <v>197</v>
      </c>
      <c r="J223" t="s">
        <v>200</v>
      </c>
      <c r="K223" t="s">
        <v>201</v>
      </c>
      <c r="M223" t="s">
        <v>202</v>
      </c>
      <c r="N223" t="s">
        <v>203</v>
      </c>
      <c r="O223" t="s">
        <v>204</v>
      </c>
    </row>
    <row r="224" spans="1:27" x14ac:dyDescent="0.25">
      <c r="C224" t="s">
        <v>205</v>
      </c>
      <c r="D224" t="s">
        <v>190</v>
      </c>
      <c r="E224" t="s">
        <v>190</v>
      </c>
      <c r="F224" t="s">
        <v>206</v>
      </c>
      <c r="G224" t="s">
        <v>190</v>
      </c>
      <c r="H224" t="s">
        <v>190</v>
      </c>
      <c r="I224" t="s">
        <v>190</v>
      </c>
      <c r="J224" t="s">
        <v>207</v>
      </c>
      <c r="K224" t="s">
        <v>189</v>
      </c>
      <c r="L224" t="s">
        <v>208</v>
      </c>
      <c r="M224" t="s">
        <v>209</v>
      </c>
      <c r="N224" t="s">
        <v>206</v>
      </c>
      <c r="O224" t="s">
        <v>190</v>
      </c>
      <c r="P224" t="s">
        <v>210</v>
      </c>
      <c r="Q224" t="s">
        <v>211</v>
      </c>
    </row>
    <row r="225" spans="1:27" x14ac:dyDescent="0.25">
      <c r="C225" t="s">
        <v>214</v>
      </c>
      <c r="E225">
        <v>45.13</v>
      </c>
      <c r="I225">
        <v>0</v>
      </c>
      <c r="M225">
        <v>0</v>
      </c>
      <c r="Q225">
        <v>0</v>
      </c>
    </row>
    <row r="227" spans="1:27" x14ac:dyDescent="0.25">
      <c r="A227" t="s">
        <v>114</v>
      </c>
      <c r="B227" t="s">
        <v>311</v>
      </c>
      <c r="C227" t="s">
        <v>312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 x14ac:dyDescent="0.25">
      <c r="A228" t="s">
        <v>264</v>
      </c>
      <c r="B228" t="s">
        <v>313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 x14ac:dyDescent="0.25">
      <c r="A230" t="s">
        <v>314</v>
      </c>
      <c r="B230" t="s">
        <v>315</v>
      </c>
    </row>
    <row r="231" spans="1:27" x14ac:dyDescent="0.25">
      <c r="A231">
        <v>23</v>
      </c>
      <c r="B231" t="s">
        <v>124</v>
      </c>
      <c r="C231" t="s">
        <v>316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 x14ac:dyDescent="0.25">
      <c r="C232" t="s">
        <v>196</v>
      </c>
      <c r="E232" t="s">
        <v>197</v>
      </c>
      <c r="F232" t="s">
        <v>198</v>
      </c>
      <c r="G232" t="s">
        <v>199</v>
      </c>
      <c r="I232" t="s">
        <v>197</v>
      </c>
      <c r="J232" t="s">
        <v>200</v>
      </c>
      <c r="K232" t="s">
        <v>201</v>
      </c>
      <c r="M232" t="s">
        <v>202</v>
      </c>
      <c r="N232" t="s">
        <v>203</v>
      </c>
      <c r="O232" t="s">
        <v>204</v>
      </c>
    </row>
    <row r="233" spans="1:27" x14ac:dyDescent="0.25">
      <c r="C233" t="s">
        <v>205</v>
      </c>
      <c r="D233" t="s">
        <v>190</v>
      </c>
      <c r="E233" t="s">
        <v>190</v>
      </c>
      <c r="F233" t="s">
        <v>206</v>
      </c>
      <c r="G233" t="s">
        <v>190</v>
      </c>
      <c r="H233" t="s">
        <v>190</v>
      </c>
      <c r="I233" t="s">
        <v>190</v>
      </c>
      <c r="J233" t="s">
        <v>207</v>
      </c>
      <c r="K233" t="s">
        <v>189</v>
      </c>
      <c r="L233" t="s">
        <v>208</v>
      </c>
      <c r="M233" t="s">
        <v>209</v>
      </c>
      <c r="N233" t="s">
        <v>206</v>
      </c>
      <c r="O233" t="s">
        <v>190</v>
      </c>
      <c r="P233" t="s">
        <v>210</v>
      </c>
      <c r="Q233" t="s">
        <v>211</v>
      </c>
    </row>
    <row r="234" spans="1:27" x14ac:dyDescent="0.25">
      <c r="C234" t="s">
        <v>214</v>
      </c>
      <c r="E234">
        <v>45.13</v>
      </c>
      <c r="I234">
        <v>0</v>
      </c>
      <c r="M234">
        <v>0</v>
      </c>
      <c r="Q234">
        <v>0</v>
      </c>
    </row>
    <row r="236" spans="1:27" x14ac:dyDescent="0.25">
      <c r="A236">
        <v>33</v>
      </c>
      <c r="B236" t="s">
        <v>317</v>
      </c>
      <c r="C236" t="s">
        <v>318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 x14ac:dyDescent="0.25">
      <c r="A237" t="s">
        <v>88</v>
      </c>
      <c r="B237" t="s">
        <v>319</v>
      </c>
      <c r="C237" t="s">
        <v>298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 x14ac:dyDescent="0.25">
      <c r="A238" t="s">
        <v>110</v>
      </c>
      <c r="B238" t="s">
        <v>320</v>
      </c>
      <c r="C238" t="s">
        <v>321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 x14ac:dyDescent="0.25">
      <c r="C239" t="s">
        <v>196</v>
      </c>
      <c r="E239" t="s">
        <v>197</v>
      </c>
      <c r="F239" t="s">
        <v>198</v>
      </c>
      <c r="G239" t="s">
        <v>199</v>
      </c>
      <c r="I239" t="s">
        <v>197</v>
      </c>
      <c r="J239" t="s">
        <v>200</v>
      </c>
      <c r="K239" t="s">
        <v>201</v>
      </c>
      <c r="M239" t="s">
        <v>202</v>
      </c>
      <c r="N239" t="s">
        <v>203</v>
      </c>
      <c r="O239" t="s">
        <v>204</v>
      </c>
    </row>
    <row r="240" spans="1:27" x14ac:dyDescent="0.25">
      <c r="C240" t="s">
        <v>205</v>
      </c>
      <c r="D240" t="s">
        <v>190</v>
      </c>
      <c r="E240" t="s">
        <v>190</v>
      </c>
      <c r="F240" t="s">
        <v>206</v>
      </c>
      <c r="G240" t="s">
        <v>190</v>
      </c>
      <c r="H240" t="s">
        <v>190</v>
      </c>
      <c r="I240" t="s">
        <v>190</v>
      </c>
      <c r="J240" t="s">
        <v>207</v>
      </c>
      <c r="K240" t="s">
        <v>189</v>
      </c>
      <c r="L240" t="s">
        <v>208</v>
      </c>
      <c r="M240" t="s">
        <v>209</v>
      </c>
      <c r="N240" t="s">
        <v>206</v>
      </c>
      <c r="O240" t="s">
        <v>190</v>
      </c>
      <c r="P240" t="s">
        <v>210</v>
      </c>
      <c r="Q240" t="s">
        <v>211</v>
      </c>
    </row>
    <row r="241" spans="1:27" x14ac:dyDescent="0.25">
      <c r="C241" t="s">
        <v>214</v>
      </c>
      <c r="E241">
        <v>45.13</v>
      </c>
      <c r="I241">
        <v>0</v>
      </c>
      <c r="M241">
        <v>0</v>
      </c>
      <c r="Q241">
        <v>0</v>
      </c>
    </row>
    <row r="243" spans="1:27" x14ac:dyDescent="0.25">
      <c r="A243" t="s">
        <v>117</v>
      </c>
      <c r="B243" t="s">
        <v>322</v>
      </c>
      <c r="C243" t="s">
        <v>247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 x14ac:dyDescent="0.25">
      <c r="A244" t="s">
        <v>264</v>
      </c>
      <c r="B244" t="s">
        <v>323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 x14ac:dyDescent="0.25">
      <c r="A246" t="s">
        <v>324</v>
      </c>
      <c r="B246" t="s">
        <v>325</v>
      </c>
    </row>
    <row r="247" spans="1:27" x14ac:dyDescent="0.25">
      <c r="A247" t="s">
        <v>326</v>
      </c>
      <c r="B247" t="s">
        <v>327</v>
      </c>
      <c r="C247" t="s">
        <v>328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 x14ac:dyDescent="0.25">
      <c r="C248" t="s">
        <v>196</v>
      </c>
      <c r="E248" t="s">
        <v>197</v>
      </c>
      <c r="F248" t="s">
        <v>198</v>
      </c>
      <c r="G248" t="s">
        <v>199</v>
      </c>
      <c r="I248" t="s">
        <v>197</v>
      </c>
      <c r="J248" t="s">
        <v>200</v>
      </c>
      <c r="K248" t="s">
        <v>201</v>
      </c>
      <c r="M248" t="s">
        <v>202</v>
      </c>
      <c r="N248" t="s">
        <v>203</v>
      </c>
      <c r="O248" t="s">
        <v>204</v>
      </c>
    </row>
    <row r="249" spans="1:27" x14ac:dyDescent="0.25">
      <c r="C249" t="s">
        <v>205</v>
      </c>
      <c r="D249" t="s">
        <v>190</v>
      </c>
      <c r="E249" t="s">
        <v>190</v>
      </c>
      <c r="F249" t="s">
        <v>206</v>
      </c>
      <c r="G249" t="s">
        <v>190</v>
      </c>
      <c r="H249" t="s">
        <v>190</v>
      </c>
      <c r="I249" t="s">
        <v>190</v>
      </c>
      <c r="J249" t="s">
        <v>207</v>
      </c>
      <c r="K249" t="s">
        <v>189</v>
      </c>
      <c r="L249" t="s">
        <v>208</v>
      </c>
      <c r="M249" t="s">
        <v>209</v>
      </c>
      <c r="N249" t="s">
        <v>206</v>
      </c>
      <c r="O249" t="s">
        <v>190</v>
      </c>
      <c r="P249" t="s">
        <v>210</v>
      </c>
      <c r="Q249" t="s">
        <v>211</v>
      </c>
    </row>
    <row r="250" spans="1:27" x14ac:dyDescent="0.25">
      <c r="C250" t="s">
        <v>214</v>
      </c>
      <c r="E250">
        <v>45.13</v>
      </c>
      <c r="I250">
        <v>0</v>
      </c>
      <c r="M250">
        <v>0</v>
      </c>
      <c r="Q250">
        <v>0</v>
      </c>
    </row>
    <row r="252" spans="1:27" x14ac:dyDescent="0.25">
      <c r="A252" t="s">
        <v>329</v>
      </c>
      <c r="B252" t="s">
        <v>330</v>
      </c>
      <c r="C252" t="s">
        <v>328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 x14ac:dyDescent="0.25">
      <c r="A253" t="s">
        <v>42</v>
      </c>
      <c r="B253" t="s">
        <v>331</v>
      </c>
      <c r="C253" t="s">
        <v>332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 x14ac:dyDescent="0.25">
      <c r="A254" t="s">
        <v>333</v>
      </c>
      <c r="B254" t="s">
        <v>334</v>
      </c>
      <c r="C254" t="s">
        <v>335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 x14ac:dyDescent="0.25">
      <c r="A255" t="s">
        <v>80</v>
      </c>
      <c r="B255" t="s">
        <v>336</v>
      </c>
      <c r="C255" t="s">
        <v>337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 x14ac:dyDescent="0.25">
      <c r="A256" t="s">
        <v>264</v>
      </c>
      <c r="B256" t="s">
        <v>338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 x14ac:dyDescent="0.25">
      <c r="A258" t="s">
        <v>186</v>
      </c>
      <c r="B258" t="s">
        <v>187</v>
      </c>
      <c r="C258" t="s">
        <v>188</v>
      </c>
      <c r="D258" t="s">
        <v>186</v>
      </c>
      <c r="E258" t="s">
        <v>186</v>
      </c>
      <c r="F258" t="s">
        <v>189</v>
      </c>
      <c r="G258" t="s">
        <v>190</v>
      </c>
      <c r="H258" t="s">
        <v>186</v>
      </c>
      <c r="I258" t="s">
        <v>186</v>
      </c>
      <c r="J258" t="s">
        <v>186</v>
      </c>
      <c r="K258" t="s">
        <v>189</v>
      </c>
      <c r="L258" t="s">
        <v>186</v>
      </c>
      <c r="M258" t="s">
        <v>190</v>
      </c>
      <c r="N258" t="s">
        <v>189</v>
      </c>
      <c r="O258" t="s">
        <v>190</v>
      </c>
      <c r="P258" t="s">
        <v>191</v>
      </c>
      <c r="Q258" t="s">
        <v>190</v>
      </c>
      <c r="R258" t="s">
        <v>190</v>
      </c>
      <c r="S258" t="s">
        <v>186</v>
      </c>
      <c r="T258" t="s">
        <v>186</v>
      </c>
      <c r="U258" t="s">
        <v>186</v>
      </c>
      <c r="V258" t="s">
        <v>186</v>
      </c>
      <c r="W258" t="s">
        <v>186</v>
      </c>
      <c r="X258" t="s">
        <v>189</v>
      </c>
      <c r="Y258" t="s">
        <v>190</v>
      </c>
      <c r="Z258" t="s">
        <v>189</v>
      </c>
      <c r="AA258" t="s">
        <v>190</v>
      </c>
    </row>
    <row r="259" spans="1:27" x14ac:dyDescent="0.25">
      <c r="A259" t="s">
        <v>339</v>
      </c>
      <c r="B259" t="s">
        <v>340</v>
      </c>
      <c r="C259" s="16"/>
      <c r="D259" s="16">
        <v>59673.68</v>
      </c>
      <c r="E259" s="16">
        <v>7827.69</v>
      </c>
      <c r="F259" s="16">
        <v>0</v>
      </c>
      <c r="G259" s="16">
        <v>0</v>
      </c>
      <c r="H259" s="16">
        <v>167945.60000000001</v>
      </c>
      <c r="I259" s="16">
        <v>579298.26</v>
      </c>
      <c r="J259" s="16">
        <v>11.67</v>
      </c>
      <c r="K259" s="16">
        <v>747255.53</v>
      </c>
      <c r="L259" s="16">
        <v>1979.11</v>
      </c>
      <c r="M259" s="16">
        <v>749234.64</v>
      </c>
      <c r="N259" s="16">
        <v>4</v>
      </c>
      <c r="O259" s="16">
        <v>533.33000000000004</v>
      </c>
      <c r="P259" s="16">
        <v>4713.1099999999997</v>
      </c>
      <c r="Q259" s="17">
        <v>1800</v>
      </c>
      <c r="R259" s="16">
        <v>10740.55</v>
      </c>
      <c r="S259" s="16">
        <v>0</v>
      </c>
      <c r="T259" s="16">
        <v>17786.990000000002</v>
      </c>
      <c r="U259" s="16">
        <v>731447.65</v>
      </c>
      <c r="V259" s="16">
        <v>63539.47</v>
      </c>
      <c r="W259" s="16">
        <v>9604.75</v>
      </c>
      <c r="X259" s="16">
        <v>667908.18000000005</v>
      </c>
      <c r="Y259" s="16">
        <v>1349.77</v>
      </c>
      <c r="Z259" s="16">
        <v>0</v>
      </c>
      <c r="AA259" s="18">
        <v>754942.72</v>
      </c>
    </row>
    <row r="260" spans="1:27" x14ac:dyDescent="0.25"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 t="s">
        <v>341</v>
      </c>
      <c r="AA260" s="18">
        <f>+AA259*0.16</f>
        <v>120790.8352</v>
      </c>
    </row>
    <row r="261" spans="1:27" x14ac:dyDescent="0.25">
      <c r="A261" t="s">
        <v>342</v>
      </c>
      <c r="B261" t="s">
        <v>343</v>
      </c>
      <c r="C261" s="16" t="s">
        <v>188</v>
      </c>
      <c r="D261" s="16" t="s">
        <v>186</v>
      </c>
      <c r="E261" s="16" t="s">
        <v>186</v>
      </c>
      <c r="F261" s="16" t="s">
        <v>189</v>
      </c>
      <c r="G261" s="16" t="s">
        <v>190</v>
      </c>
      <c r="H261" s="16" t="s">
        <v>211</v>
      </c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9" t="s">
        <v>344</v>
      </c>
      <c r="Y261" s="19">
        <v>1800</v>
      </c>
      <c r="Z261" s="16" t="s">
        <v>144</v>
      </c>
      <c r="AA261" s="18">
        <f>SUM(AA259:AA260)</f>
        <v>875733.55519999994</v>
      </c>
    </row>
    <row r="262" spans="1:27" x14ac:dyDescent="0.25"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9"/>
      <c r="Y262" s="19"/>
      <c r="Z262" s="16"/>
      <c r="AA262" s="16"/>
    </row>
    <row r="263" spans="1:27" x14ac:dyDescent="0.25">
      <c r="A263" t="s">
        <v>345</v>
      </c>
      <c r="B263" t="s">
        <v>346</v>
      </c>
      <c r="C263" s="16" t="s">
        <v>347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x14ac:dyDescent="0.25">
      <c r="A264" t="s">
        <v>348</v>
      </c>
      <c r="B264" t="s">
        <v>349</v>
      </c>
      <c r="C264" s="16" t="s">
        <v>350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x14ac:dyDescent="0.25">
      <c r="A265" t="s">
        <v>351</v>
      </c>
      <c r="B265" t="s">
        <v>352</v>
      </c>
      <c r="C265" s="16" t="s">
        <v>353</v>
      </c>
      <c r="D265" s="16" t="s">
        <v>354</v>
      </c>
      <c r="E265" s="16" t="s">
        <v>355</v>
      </c>
      <c r="F265" s="16" t="s">
        <v>356</v>
      </c>
      <c r="G265" s="16" t="s">
        <v>357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x14ac:dyDescent="0.25">
      <c r="A266" t="s">
        <v>358</v>
      </c>
      <c r="B266" t="s">
        <v>359</v>
      </c>
      <c r="C266" s="16" t="s">
        <v>360</v>
      </c>
      <c r="D266" s="16" t="s">
        <v>325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x14ac:dyDescent="0.25">
      <c r="A267" t="s">
        <v>361</v>
      </c>
      <c r="B267" t="s">
        <v>362</v>
      </c>
      <c r="C267" s="16" t="s">
        <v>363</v>
      </c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x14ac:dyDescent="0.25">
      <c r="A268" t="s">
        <v>364</v>
      </c>
      <c r="B268" t="s">
        <v>365</v>
      </c>
      <c r="C268" s="16" t="s">
        <v>366</v>
      </c>
      <c r="D268" s="16" t="s">
        <v>367</v>
      </c>
      <c r="E268" s="16" t="s">
        <v>368</v>
      </c>
      <c r="F268" s="16" t="s">
        <v>369</v>
      </c>
      <c r="G268" s="16" t="s">
        <v>370</v>
      </c>
      <c r="H268" s="16" t="s">
        <v>371</v>
      </c>
      <c r="I268" s="16" t="s">
        <v>372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x14ac:dyDescent="0.25">
      <c r="A269" t="s">
        <v>373</v>
      </c>
      <c r="B269" t="s">
        <v>374</v>
      </c>
      <c r="C269" s="16" t="s">
        <v>375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x14ac:dyDescent="0.25"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x14ac:dyDescent="0.25"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FACTURACIÓN</vt:lpstr>
      <vt:lpstr>C&amp;A</vt:lpstr>
      <vt:lpstr>SINDICATO</vt:lpstr>
      <vt:lpstr>DESGLOSE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2016-03-10T17:44:12Z</cp:lastPrinted>
  <dcterms:created xsi:type="dcterms:W3CDTF">2016-01-16T18:25:25Z</dcterms:created>
  <dcterms:modified xsi:type="dcterms:W3CDTF">2016-03-10T17:50:25Z</dcterms:modified>
</cp:coreProperties>
</file>