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60" windowHeight="7755" firstSheet="4" activeTab="12"/>
  </bookViews>
  <sheets>
    <sheet name="RET ENE" sheetId="1" r:id="rId1"/>
    <sheet name="RET FEB" sheetId="3" r:id="rId2"/>
    <sheet name="RET MAR" sheetId="5" r:id="rId3"/>
    <sheet name="RET ABR" sheetId="6" r:id="rId4"/>
    <sheet name="RET MAY" sheetId="7" r:id="rId5"/>
    <sheet name="RET JUN" sheetId="8" r:id="rId6"/>
    <sheet name="RET JUL" sheetId="9" r:id="rId7"/>
    <sheet name="RET AGO" sheetId="10" r:id="rId8"/>
    <sheet name="RET SEP" sheetId="11" r:id="rId9"/>
    <sheet name="RET OCT" sheetId="12" r:id="rId10"/>
    <sheet name="RET NOV" sheetId="13" r:id="rId11"/>
    <sheet name="RET DIC" sheetId="14" r:id="rId12"/>
    <sheet name="ACUMULADO" sheetId="4" r:id="rId13"/>
  </sheets>
  <calcPr calcId="144525"/>
</workbook>
</file>

<file path=xl/calcChain.xml><?xml version="1.0" encoding="utf-8"?>
<calcChain xmlns="http://schemas.openxmlformats.org/spreadsheetml/2006/main">
  <c r="N14" i="4" l="1"/>
  <c r="F7" i="4" l="1"/>
  <c r="B25" i="4" l="1"/>
  <c r="F16" i="4"/>
  <c r="E32" i="14" l="1"/>
  <c r="E29" i="14"/>
  <c r="E30" i="14" s="1"/>
  <c r="E31" i="14" s="1"/>
  <c r="E33" i="14" s="1"/>
  <c r="E32" i="13"/>
  <c r="E30" i="13"/>
  <c r="E31" i="13" s="1"/>
  <c r="E33" i="13" s="1"/>
  <c r="H8" i="13"/>
  <c r="J20" i="4"/>
  <c r="F14" i="4"/>
  <c r="F13" i="4"/>
  <c r="F12" i="4"/>
  <c r="F11" i="4"/>
  <c r="B35" i="14"/>
  <c r="B34" i="14"/>
  <c r="B33" i="14"/>
  <c r="B32" i="14"/>
  <c r="B36" i="14" s="1"/>
  <c r="B31" i="14"/>
  <c r="B22" i="14"/>
  <c r="B21" i="14"/>
  <c r="E20" i="14"/>
  <c r="E18" i="14"/>
  <c r="E19" i="14" s="1"/>
  <c r="E21" i="14" s="1"/>
  <c r="B18" i="14"/>
  <c r="B19" i="14" s="1"/>
  <c r="E10" i="14"/>
  <c r="B10" i="14"/>
  <c r="E9" i="14"/>
  <c r="B9" i="14"/>
  <c r="E8" i="14"/>
  <c r="E7" i="14"/>
  <c r="E11" i="14" s="1"/>
  <c r="B7" i="14"/>
  <c r="B11" i="14" s="1"/>
  <c r="E6" i="14"/>
  <c r="B6" i="14"/>
  <c r="B8" i="14" s="1"/>
  <c r="H6" i="13"/>
  <c r="H7" i="13" s="1"/>
  <c r="H9" i="13" s="1"/>
  <c r="B35" i="13"/>
  <c r="B22" i="13"/>
  <c r="B21" i="13"/>
  <c r="E20" i="13"/>
  <c r="B20" i="13"/>
  <c r="E18" i="13"/>
  <c r="E19" i="13" s="1"/>
  <c r="E21" i="13" s="1"/>
  <c r="B18" i="13"/>
  <c r="B19" i="13" s="1"/>
  <c r="E10" i="13"/>
  <c r="B10" i="13"/>
  <c r="E9" i="13"/>
  <c r="B9" i="13"/>
  <c r="E6" i="13"/>
  <c r="E7" i="13" s="1"/>
  <c r="B6" i="13"/>
  <c r="B7" i="13" s="1"/>
  <c r="B20" i="14" l="1"/>
  <c r="B23" i="14" s="1"/>
  <c r="B23" i="13"/>
  <c r="E11" i="13"/>
  <c r="B8" i="13"/>
  <c r="B11" i="13" s="1"/>
  <c r="E8" i="13"/>
  <c r="B34" i="13"/>
  <c r="B31" i="13"/>
  <c r="B27" i="4"/>
  <c r="B32" i="13" l="1"/>
  <c r="B33" i="13"/>
  <c r="B26" i="4"/>
  <c r="B36" i="13" l="1"/>
  <c r="K9" i="4" l="1"/>
  <c r="I9" i="4"/>
  <c r="G9" i="4"/>
  <c r="F9" i="4"/>
  <c r="O9" i="4" s="1"/>
  <c r="B48" i="12"/>
  <c r="B47" i="12"/>
  <c r="B30" i="12"/>
  <c r="B35" i="12" s="1"/>
  <c r="B34" i="12"/>
  <c r="B31" i="12"/>
  <c r="B33" i="12" s="1"/>
  <c r="B22" i="12"/>
  <c r="B21" i="12"/>
  <c r="E20" i="12"/>
  <c r="E18" i="12"/>
  <c r="E19" i="12" s="1"/>
  <c r="E21" i="12" s="1"/>
  <c r="B18" i="12"/>
  <c r="B20" i="12" s="1"/>
  <c r="E10" i="12"/>
  <c r="B10" i="12"/>
  <c r="E9" i="12"/>
  <c r="B9" i="12"/>
  <c r="B7" i="12"/>
  <c r="E6" i="12"/>
  <c r="E8" i="12" s="1"/>
  <c r="B6" i="12"/>
  <c r="B8" i="12" s="1"/>
  <c r="B34" i="11"/>
  <c r="B33" i="11"/>
  <c r="B30" i="11"/>
  <c r="B32" i="11" s="1"/>
  <c r="B22" i="11"/>
  <c r="B21" i="11"/>
  <c r="E20" i="11"/>
  <c r="E18" i="11"/>
  <c r="E19" i="11" s="1"/>
  <c r="E21" i="11" s="1"/>
  <c r="B18" i="11"/>
  <c r="B19" i="11" s="1"/>
  <c r="E10" i="11"/>
  <c r="B10" i="11"/>
  <c r="E9" i="11"/>
  <c r="B9" i="11"/>
  <c r="E6" i="11"/>
  <c r="E8" i="11" s="1"/>
  <c r="B6" i="11"/>
  <c r="B8" i="11" s="1"/>
  <c r="E7" i="12" l="1"/>
  <c r="E11" i="12" s="1"/>
  <c r="B11" i="12"/>
  <c r="B46" i="12"/>
  <c r="B43" i="12"/>
  <c r="B45" i="12" s="1"/>
  <c r="B19" i="12"/>
  <c r="B23" i="12" s="1"/>
  <c r="B32" i="12"/>
  <c r="B36" i="12" s="1"/>
  <c r="E7" i="11"/>
  <c r="E11" i="11" s="1"/>
  <c r="B31" i="11"/>
  <c r="B35" i="11" s="1"/>
  <c r="B7" i="11"/>
  <c r="B11" i="11" s="1"/>
  <c r="B20" i="11"/>
  <c r="B23" i="11" s="1"/>
  <c r="B44" i="12" l="1"/>
  <c r="E34" i="10"/>
  <c r="F19" i="4"/>
  <c r="F8" i="4"/>
  <c r="I8" i="4" s="1"/>
  <c r="E33" i="10"/>
  <c r="E30" i="10"/>
  <c r="E31" i="10" s="1"/>
  <c r="O8" i="4" l="1"/>
  <c r="G8" i="4"/>
  <c r="K8" i="4"/>
  <c r="E32" i="10"/>
  <c r="E35" i="10" s="1"/>
  <c r="B34" i="10"/>
  <c r="B33" i="10"/>
  <c r="B30" i="10"/>
  <c r="B32" i="10" s="1"/>
  <c r="B22" i="10"/>
  <c r="B21" i="10"/>
  <c r="E20" i="10"/>
  <c r="E18" i="10"/>
  <c r="E19" i="10" s="1"/>
  <c r="B18" i="10"/>
  <c r="B20" i="10" s="1"/>
  <c r="E10" i="10"/>
  <c r="B10" i="10"/>
  <c r="E9" i="10"/>
  <c r="B9" i="10"/>
  <c r="H8" i="10"/>
  <c r="B8" i="10"/>
  <c r="B7" i="10"/>
  <c r="H6" i="10"/>
  <c r="H7" i="10" s="1"/>
  <c r="E6" i="10"/>
  <c r="E7" i="10" s="1"/>
  <c r="B6" i="10"/>
  <c r="O13" i="4"/>
  <c r="O12" i="4"/>
  <c r="O11" i="4"/>
  <c r="J19" i="4"/>
  <c r="B34" i="9"/>
  <c r="B33" i="9"/>
  <c r="B30" i="9"/>
  <c r="B32" i="9" s="1"/>
  <c r="B22" i="9"/>
  <c r="B21" i="9"/>
  <c r="E20" i="9"/>
  <c r="E18" i="9"/>
  <c r="E19" i="9" s="1"/>
  <c r="B18" i="9"/>
  <c r="B20" i="9" s="1"/>
  <c r="E10" i="9"/>
  <c r="B10" i="9"/>
  <c r="E9" i="9"/>
  <c r="B9" i="9"/>
  <c r="H8" i="9"/>
  <c r="H6" i="9"/>
  <c r="H7" i="9" s="1"/>
  <c r="H9" i="9" s="1"/>
  <c r="E6" i="9"/>
  <c r="E7" i="9" s="1"/>
  <c r="B6" i="9"/>
  <c r="B8" i="9" s="1"/>
  <c r="K13" i="4"/>
  <c r="B30" i="8"/>
  <c r="B32" i="8" s="1"/>
  <c r="B33" i="8"/>
  <c r="B22" i="8"/>
  <c r="B21" i="8"/>
  <c r="E20" i="8"/>
  <c r="E18" i="8"/>
  <c r="E19" i="8" s="1"/>
  <c r="E21" i="8" s="1"/>
  <c r="B18" i="8"/>
  <c r="B20" i="8" s="1"/>
  <c r="E10" i="8"/>
  <c r="B10" i="8"/>
  <c r="E9" i="8"/>
  <c r="B9" i="8"/>
  <c r="H8" i="8"/>
  <c r="E8" i="8"/>
  <c r="H6" i="8"/>
  <c r="H7" i="8" s="1"/>
  <c r="E6" i="8"/>
  <c r="E7" i="8" s="1"/>
  <c r="B6" i="8"/>
  <c r="B8" i="8" s="1"/>
  <c r="F18" i="4"/>
  <c r="J18" i="4" s="1"/>
  <c r="B29" i="7"/>
  <c r="O7" i="4" s="1"/>
  <c r="B30" i="7"/>
  <c r="B32" i="7" s="1"/>
  <c r="B22" i="7"/>
  <c r="B21" i="7"/>
  <c r="E20" i="7"/>
  <c r="E18" i="7"/>
  <c r="E19" i="7" s="1"/>
  <c r="B18" i="7"/>
  <c r="B20" i="7" s="1"/>
  <c r="E10" i="7"/>
  <c r="B10" i="7"/>
  <c r="E9" i="7"/>
  <c r="B9" i="7"/>
  <c r="H8" i="7"/>
  <c r="B8" i="7"/>
  <c r="H6" i="7"/>
  <c r="H7" i="7" s="1"/>
  <c r="E6" i="7"/>
  <c r="E7" i="7" s="1"/>
  <c r="B6" i="7"/>
  <c r="B7" i="7" s="1"/>
  <c r="B34" i="6"/>
  <c r="B33" i="6"/>
  <c r="B30" i="6"/>
  <c r="B32" i="6" s="1"/>
  <c r="B22" i="6"/>
  <c r="B21" i="6"/>
  <c r="E20" i="6"/>
  <c r="E18" i="6"/>
  <c r="B18" i="6"/>
  <c r="B20" i="6" s="1"/>
  <c r="E19" i="6"/>
  <c r="E21" i="6" s="1"/>
  <c r="E10" i="6"/>
  <c r="B10" i="6"/>
  <c r="E9" i="6"/>
  <c r="B9" i="6"/>
  <c r="H8" i="6"/>
  <c r="H6" i="6"/>
  <c r="H7" i="6" s="1"/>
  <c r="E6" i="6"/>
  <c r="E8" i="6" s="1"/>
  <c r="B6" i="6"/>
  <c r="B7" i="6" s="1"/>
  <c r="J17" i="4"/>
  <c r="E17" i="5"/>
  <c r="O14" i="4" s="1"/>
  <c r="H8" i="5"/>
  <c r="H6" i="5"/>
  <c r="H7" i="5" s="1"/>
  <c r="B34" i="5"/>
  <c r="B33" i="5"/>
  <c r="B30" i="5"/>
  <c r="B32" i="5" s="1"/>
  <c r="B22" i="5"/>
  <c r="B21" i="5"/>
  <c r="B18" i="5"/>
  <c r="B20" i="5" s="1"/>
  <c r="E10" i="5"/>
  <c r="B10" i="5"/>
  <c r="E9" i="5"/>
  <c r="B9" i="5"/>
  <c r="B8" i="5"/>
  <c r="B7" i="5"/>
  <c r="B11" i="5" s="1"/>
  <c r="E6" i="5"/>
  <c r="E7" i="5" s="1"/>
  <c r="B6" i="5"/>
  <c r="J16" i="4"/>
  <c r="K12" i="4"/>
  <c r="K11" i="4"/>
  <c r="F10" i="4"/>
  <c r="K10" i="4" s="1"/>
  <c r="H6" i="3"/>
  <c r="H7" i="3" s="1"/>
  <c r="H8" i="3"/>
  <c r="B34" i="3"/>
  <c r="B33" i="3"/>
  <c r="B30" i="3"/>
  <c r="B31" i="3" s="1"/>
  <c r="E20" i="3"/>
  <c r="E18" i="3"/>
  <c r="E19" i="3" s="1"/>
  <c r="E10" i="3"/>
  <c r="E9" i="3"/>
  <c r="E6" i="3"/>
  <c r="E7" i="3" s="1"/>
  <c r="B22" i="3"/>
  <c r="B21" i="3"/>
  <c r="H20" i="3"/>
  <c r="H18" i="3"/>
  <c r="H19" i="3" s="1"/>
  <c r="B18" i="3"/>
  <c r="B19" i="3" s="1"/>
  <c r="B10" i="3"/>
  <c r="B9" i="3"/>
  <c r="B6" i="3"/>
  <c r="B8" i="3" s="1"/>
  <c r="H17" i="1"/>
  <c r="H20" i="1" s="1"/>
  <c r="H8" i="1"/>
  <c r="H6" i="1"/>
  <c r="H7" i="1" s="1"/>
  <c r="H9" i="1" s="1"/>
  <c r="E22" i="1"/>
  <c r="E21" i="1"/>
  <c r="E18" i="1"/>
  <c r="E20" i="1" s="1"/>
  <c r="E10" i="1"/>
  <c r="E9" i="1"/>
  <c r="E6" i="1"/>
  <c r="E7" i="1" s="1"/>
  <c r="B22" i="1"/>
  <c r="B21" i="1"/>
  <c r="B18" i="1"/>
  <c r="B20" i="1" s="1"/>
  <c r="B10" i="1"/>
  <c r="B9" i="1"/>
  <c r="B6" i="1"/>
  <c r="B7" i="1" s="1"/>
  <c r="G7" i="4" l="1"/>
  <c r="H9" i="5"/>
  <c r="B11" i="7"/>
  <c r="H9" i="7"/>
  <c r="E8" i="5"/>
  <c r="E11" i="5" s="1"/>
  <c r="B31" i="9"/>
  <c r="B35" i="9" s="1"/>
  <c r="E11" i="8"/>
  <c r="B7" i="9"/>
  <c r="B11" i="9" s="1"/>
  <c r="B11" i="10"/>
  <c r="B19" i="9"/>
  <c r="B23" i="9" s="1"/>
  <c r="B19" i="7"/>
  <c r="B23" i="7" s="1"/>
  <c r="E18" i="5"/>
  <c r="E19" i="5" s="1"/>
  <c r="F15" i="4"/>
  <c r="J14" i="4"/>
  <c r="E20" i="5"/>
  <c r="H9" i="8"/>
  <c r="B7" i="8"/>
  <c r="B11" i="8" s="1"/>
  <c r="E8" i="9"/>
  <c r="E11" i="9" s="1"/>
  <c r="B8" i="6"/>
  <c r="B11" i="6" s="1"/>
  <c r="B19" i="8"/>
  <c r="B23" i="8" s="1"/>
  <c r="B20" i="3"/>
  <c r="B19" i="10"/>
  <c r="B23" i="10" s="1"/>
  <c r="B19" i="5"/>
  <c r="B23" i="5" s="1"/>
  <c r="B31" i="6"/>
  <c r="B35" i="6" s="1"/>
  <c r="B31" i="5"/>
  <c r="B35" i="5" s="1"/>
  <c r="O10" i="4"/>
  <c r="E21" i="10"/>
  <c r="H9" i="10"/>
  <c r="E8" i="10"/>
  <c r="E11" i="10" s="1"/>
  <c r="B31" i="10"/>
  <c r="B35" i="10" s="1"/>
  <c r="E21" i="9"/>
  <c r="B31" i="8"/>
  <c r="B34" i="8"/>
  <c r="E21" i="7"/>
  <c r="B34" i="7"/>
  <c r="B33" i="7"/>
  <c r="E8" i="7"/>
  <c r="E11" i="7" s="1"/>
  <c r="B31" i="7"/>
  <c r="H9" i="6"/>
  <c r="E7" i="6"/>
  <c r="E11" i="6" s="1"/>
  <c r="B19" i="6"/>
  <c r="B23" i="6" s="1"/>
  <c r="B19" i="1"/>
  <c r="H18" i="1"/>
  <c r="H19" i="1" s="1"/>
  <c r="H21" i="1" s="1"/>
  <c r="B7" i="3"/>
  <c r="B11" i="3" s="1"/>
  <c r="B23" i="3"/>
  <c r="J15" i="4"/>
  <c r="H21" i="3"/>
  <c r="I11" i="4"/>
  <c r="H11" i="4"/>
  <c r="I10" i="4"/>
  <c r="H10" i="4"/>
  <c r="I7" i="4"/>
  <c r="I13" i="4"/>
  <c r="H13" i="4"/>
  <c r="I12" i="4"/>
  <c r="H12" i="4"/>
  <c r="K7" i="4"/>
  <c r="H9" i="3"/>
  <c r="E21" i="3"/>
  <c r="B32" i="3"/>
  <c r="B35" i="3" s="1"/>
  <c r="E8" i="3"/>
  <c r="E11" i="3" s="1"/>
  <c r="E19" i="1"/>
  <c r="E23" i="1" s="1"/>
  <c r="E8" i="1"/>
  <c r="E11" i="1" s="1"/>
  <c r="B23" i="1"/>
  <c r="B8" i="1"/>
  <c r="B11" i="1" s="1"/>
  <c r="E21" i="5" l="1"/>
  <c r="B35" i="8"/>
  <c r="B35" i="7"/>
</calcChain>
</file>

<file path=xl/sharedStrings.xml><?xml version="1.0" encoding="utf-8"?>
<sst xmlns="http://schemas.openxmlformats.org/spreadsheetml/2006/main" count="602" uniqueCount="215">
  <si>
    <t>SUBTOTAL</t>
  </si>
  <si>
    <t>IVA</t>
  </si>
  <si>
    <t>RET. IVA</t>
  </si>
  <si>
    <t>RET. ISR</t>
  </si>
  <si>
    <t>CEDULAR</t>
  </si>
  <si>
    <t xml:space="preserve">MULDOON BABLOT CECILIA
</t>
  </si>
  <si>
    <t>LEAL CORONA 
JOSE ANTONIO</t>
  </si>
  <si>
    <t>ALFONSO CAMPERO CRUZ</t>
  </si>
  <si>
    <t>SANCHEZ RAMOS ANTONIO</t>
  </si>
  <si>
    <t>RAZON SOCIAL</t>
  </si>
  <si>
    <t>RFC</t>
  </si>
  <si>
    <t>INICIO</t>
  </si>
  <si>
    <t>BASE</t>
  </si>
  <si>
    <t>SARA530124J47</t>
  </si>
  <si>
    <t>CACX690510NNA</t>
  </si>
  <si>
    <t>MUBC4112283F2</t>
  </si>
  <si>
    <t>LECA340720JN4</t>
  </si>
  <si>
    <t>CAMPERO CRUZ ALFONSO</t>
  </si>
  <si>
    <t>SERVICIO PAN AMERICANO DE PROTECCION SA DE CV</t>
  </si>
  <si>
    <t>SPA810429PU2</t>
  </si>
  <si>
    <t>MA DEL RAYO FIGUEROA CORNEJO</t>
  </si>
  <si>
    <t>FICR750321LL4</t>
  </si>
  <si>
    <t>PANAMERICANO</t>
  </si>
  <si>
    <t xml:space="preserve">MA DEL RAYO FIGUEROA </t>
  </si>
  <si>
    <t xml:space="preserve">FECHA </t>
  </si>
  <si>
    <t>CENTRO DE REHABILITACION</t>
  </si>
  <si>
    <t>ASILO DE ANCIANOS DE CELAYA AC</t>
  </si>
  <si>
    <t>AAC5109186X6</t>
  </si>
  <si>
    <t>325-SAT-22-D-3385</t>
  </si>
  <si>
    <t>NO AUTORIZACION</t>
  </si>
  <si>
    <t>325-SAT-11-I-(3)-3340</t>
  </si>
  <si>
    <t>CRA960208594</t>
  </si>
  <si>
    <t>PEDRO AGUILA SERGIO</t>
  </si>
  <si>
    <t>IMPULSORA DE TRANSPORTES</t>
  </si>
  <si>
    <t>AUMP360418JT8</t>
  </si>
  <si>
    <t>AGUILA MENDEZ PEDRO SERGIO</t>
  </si>
  <si>
    <t>79A582E1-484D-4048-B250-23644D797C31.xml</t>
  </si>
  <si>
    <t>9E4DF2C2-82B3-40FF-9406-0FD8BED82369.xml</t>
  </si>
  <si>
    <t>4AF08B18-CCE5-48AE-8190-6AB43478A7F8.xml</t>
  </si>
  <si>
    <t>5E3006B2-A5BB-453C-9739-C4433BC305BD.xml</t>
  </si>
  <si>
    <t>D55FCCF5-05A7-4611-91D0-4438AFE1CF6B.xml</t>
  </si>
  <si>
    <t>EA27E419-9423-4A9E-A4E6-EF64384110F3.xml</t>
  </si>
  <si>
    <t>EEEE088A-414D-4EA8-AE5D-555C5C11D755.xml</t>
  </si>
  <si>
    <t>506A3097-E4AC-421D-9412-47982365689C.xml</t>
  </si>
  <si>
    <t>FIN</t>
  </si>
  <si>
    <t>325-001</t>
  </si>
  <si>
    <t>325-002</t>
  </si>
  <si>
    <t>325-003</t>
  </si>
  <si>
    <t>325-004</t>
  </si>
  <si>
    <t>325-006</t>
  </si>
  <si>
    <t>IMPT CED</t>
  </si>
  <si>
    <t>HONOR 10%</t>
  </si>
  <si>
    <t>ARRENDA 10%</t>
  </si>
  <si>
    <t>HON-ARREND 2/3 %</t>
  </si>
  <si>
    <t>1% / 2%</t>
  </si>
  <si>
    <t>ALECSA CELAYA S DE RL DE CV</t>
  </si>
  <si>
    <t>CONCILIACION DE RETENCION DE IMPUESTOS</t>
  </si>
  <si>
    <t>IMPULSORA DE TRANSPORTES MEXICANOS SA DE CV</t>
  </si>
  <si>
    <t>ITM8012013N0</t>
  </si>
  <si>
    <t>D0467D86-7583-4EEF-B7F6-F8EDCA167EFB.xml</t>
  </si>
  <si>
    <t>833a444d-f6d1-43d9-9f0b-5d06fb7b314a.xml</t>
  </si>
  <si>
    <t>e6bea1e8-4623-40f0-9959-a092baa6991b.xml</t>
  </si>
  <si>
    <t>884E7D8E-9014-415E-9389-49656D5E546E.xml</t>
  </si>
  <si>
    <t>AAC05A20-131C-4B68-9874-716D2A44D499.xml</t>
  </si>
  <si>
    <t>671198EA-3DCB-45CD-94A5-311F4112E7AD.xml</t>
  </si>
  <si>
    <t>937387F6-F958-4BA0-A5E5-FAAD2E9C2B52.xml</t>
  </si>
  <si>
    <t>DONATIVOS OTORGADOS CELAYA 2017</t>
  </si>
  <si>
    <t>FTV111116EFA</t>
  </si>
  <si>
    <t>FUNDACIÓN TELETÓN VIDA, IAP</t>
  </si>
  <si>
    <t>600-04-05-2012-56307</t>
  </si>
  <si>
    <t>D6EB017D-54DD-4042-B743-EE37DC183A50.xml</t>
  </si>
  <si>
    <t>3EC419C6-D6A5-42AD-9181-35D7058C04DE.xml</t>
  </si>
  <si>
    <t>43C7AF22-6A86-44DE-ADDB-74B6FF9BAFDF.xml</t>
  </si>
  <si>
    <t>EF6F8837-46FB-4402-BAAB-12144D369EDC.xml</t>
  </si>
  <si>
    <t>RAUL CASTELANO MANDUJANO</t>
  </si>
  <si>
    <t>5D9DDE56-3B37-44C5-9518-DDB636D19DD5.xml</t>
  </si>
  <si>
    <t>683BBA7D-63E6-4578-9C46-DB1A08380404.xml</t>
  </si>
  <si>
    <t>2D707E30-1E91-46AB-ABC3-AFF501E1B432.xml</t>
  </si>
  <si>
    <t>CASTELANO MANDUJANO RAUL</t>
  </si>
  <si>
    <t>CAMR7004154J8</t>
  </si>
  <si>
    <t>UNION DE MINUSVALIDOS DE QUERETARO IAP</t>
  </si>
  <si>
    <t>UMQ850514478</t>
  </si>
  <si>
    <t>600-04-02-2015-60414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</si>
  <si>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</si>
  <si>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</si>
  <si>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</si>
  <si>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</si>
  <si>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</si>
  <si>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</si>
  <si>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</si>
  <si>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</si>
  <si>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</si>
  <si>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</si>
  <si>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</si>
  <si>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</si>
  <si>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FD740241-C65A-4CF9-B7CD-0E93876E0D0F.xml</t>
  </si>
  <si>
    <t>MA DEL RAYO FIGUEROA</t>
  </si>
  <si>
    <t>11C8D5D4-8102-4D22-A816-52C931E93606.xml</t>
  </si>
  <si>
    <t>6DEE4311-13DB-4B39-B5D0-6C4947EEE125.xml</t>
  </si>
  <si>
    <t>FE279D98-1BE6-4EAE-BC76-6A21239C8864.xml</t>
  </si>
  <si>
    <t>A651F64F-1A3A-4668-9581-B612A2A9EADF.xml</t>
  </si>
  <si>
    <t>A9FA7964-AC1A-405B-BAD5-DA3418C6EEC7.xml</t>
  </si>
  <si>
    <t>8446A509-7C88-44C2-9B2A-4029592F9160.pdf</t>
  </si>
  <si>
    <t>E9FD2968-2A2E-496A-A31D-E704241D93E0.pdf</t>
  </si>
  <si>
    <t>C1D685BC-80D4-4DC0-986C-697F5453279A.pdf</t>
  </si>
  <si>
    <t>285725D5-2177-4495-ADDD-FCA8D969532A.pdf</t>
  </si>
  <si>
    <t>E066E1B5-A49D-4792-B0B5-8D5D65432308.pdf</t>
  </si>
  <si>
    <t>GILBERTO ARAMBURO GALICIA</t>
  </si>
  <si>
    <t>00B78B7A-D2D6-4287-8071-3820D6C5F865.pdf</t>
  </si>
  <si>
    <t>8AE69101-5CC1-45B5-A011-7FA43EBB6B15.pdf</t>
  </si>
  <si>
    <t>ARAMBULA GALICIA GILBERTO</t>
  </si>
  <si>
    <t>AAGG270831SD7</t>
  </si>
  <si>
    <t>25134DA8-B927-4A4D-95B0-6F25F34E4053.xml</t>
  </si>
  <si>
    <t>EF92CFFC-D218-4E4C-9D2D-448B6BC11CE3.xml</t>
  </si>
  <si>
    <t>12532449-F4B9-475E-B15C-CE5E1E05EE89.xml</t>
  </si>
  <si>
    <t>7BCDEBAF-C2F6-4E24-91B9-35F3391328F8.xml</t>
  </si>
  <si>
    <t>8C71C32D-DEB5-444D-8EDA-C851ADBE201E.xml</t>
  </si>
  <si>
    <t>46EB23BC-E62A-41E5-85B0-638B537176C7.xml</t>
  </si>
  <si>
    <t>1D583ED2-09C8-42F1-9752-3762C8108E23.xml</t>
  </si>
  <si>
    <t>879A179C-CF9B-4E3B-8C3D-8521BBAE7698.xml</t>
  </si>
  <si>
    <t>95B08514-D846-421C-9961-2B6AA8F999C3.xml</t>
  </si>
  <si>
    <t>700-059</t>
  </si>
  <si>
    <t>CTA</t>
  </si>
  <si>
    <t>703-062</t>
  </si>
  <si>
    <t>0DA121CC-A845-453D-8EE8-D923D2A9E0E1</t>
  </si>
  <si>
    <t>48100381-7B1C-43F9-A2BD-889EB5B8AA04</t>
  </si>
  <si>
    <t>B7EA969D-579F-494A-A838-7E1867BF5A5F</t>
  </si>
  <si>
    <t>952FA876-ABDC-4130-B758-3C57A5936CB5</t>
  </si>
  <si>
    <t>83AE5C7E-C253-41B2-97EF-8409EAA515D1</t>
  </si>
  <si>
    <t>95AE3F70-73E1-11E7-9973-00155D014009</t>
  </si>
  <si>
    <t>GRUPO NOCAREMI SA DE CV</t>
  </si>
  <si>
    <t>GNO160208SP3</t>
  </si>
  <si>
    <t>SDO EN LIBROS</t>
  </si>
  <si>
    <t>DIF</t>
  </si>
  <si>
    <t>700-056, 703-056, 705-001-056</t>
  </si>
  <si>
    <t>700-065,701-065,704-065,705-001-065</t>
  </si>
  <si>
    <t>VENTAS 50%</t>
  </si>
  <si>
    <t>USADOS 10%</t>
  </si>
  <si>
    <t>SERVICIO 30%</t>
  </si>
  <si>
    <t>REFACCIONES 10%</t>
  </si>
  <si>
    <t>EBFBBC0A-2BA0-42A5-BCBB-424B83E6DD0C</t>
  </si>
  <si>
    <t>E0D335EF-0404-4E1B-8A45-894B57F07CE6</t>
  </si>
  <si>
    <t>371A9894-67D2-4347-93AF-D23F487943D1</t>
  </si>
  <si>
    <t>3B5748FD-77C8-11E7-9B3A-00155D014009</t>
  </si>
  <si>
    <t>00CF9CF2-7BC1-11E7-9A21-00155D014009</t>
  </si>
  <si>
    <t>34D777A7-7BC1-11E7-BD18-00155D014007</t>
  </si>
  <si>
    <t>E98BC39C-640B-4189-835F-9D02102E56E7</t>
  </si>
  <si>
    <t>88134870-1C93-4EFF-8909-BB9A1367B19C</t>
  </si>
  <si>
    <t>MARLENE PEREZ CEBALLOS</t>
  </si>
  <si>
    <t>1B2FBD20-A9F3-4CF5-88A5-E88312266854</t>
  </si>
  <si>
    <t>6D50A5E7-B255-437D-9850-6E64A2F06D85</t>
  </si>
  <si>
    <t>A86536DC-4A96-4B1F-9B11-4F7592857033</t>
  </si>
  <si>
    <t>PEREZ CEBALLOS MARLENE</t>
  </si>
  <si>
    <t>PECM800904F86</t>
  </si>
  <si>
    <t>706-062</t>
  </si>
  <si>
    <t>C3F20DFC-6FAE-409B-87A4-9D7EE01161A7</t>
  </si>
  <si>
    <t>2BD9C700-9EF0-4EDA-9C76-011F38E7DF67</t>
  </si>
  <si>
    <t>12E343EB-6F49-624A-855B-49BBE63D0AF7</t>
  </si>
  <si>
    <t>3F35E544-57DC-4428-8498-D4DFC92DFE93</t>
  </si>
  <si>
    <t>AB928FAF-1655-4361-B3DD-EB4DF23927A7</t>
  </si>
  <si>
    <t>37FADDF3-BB77-4370-AFFC-9BDF0F1F9728</t>
  </si>
  <si>
    <t>9B94C9EE-2489-4665-9311-6C439C4F66F6</t>
  </si>
  <si>
    <t>CE0D1CA2-7D62-44BA-985E-F2B4DA79BD16</t>
  </si>
  <si>
    <t>5038217C-F928-4E9F-8E4B-18A9659B24D0</t>
  </si>
  <si>
    <t>F6BD4A1C-3216-46ED-A0D9-5C150F969FB1</t>
  </si>
  <si>
    <t>8C79FD1B-3C55-46CA-A807-7CBA0D434D45</t>
  </si>
  <si>
    <t>E9F9070D-D29D-4D15-A926-DC37EED5117A</t>
  </si>
  <si>
    <t>38759BE3-2F17-4904-A62E-071E9AE52AA9</t>
  </si>
  <si>
    <t>4F62D80F-15BE-49FD-9467-48271498836F</t>
  </si>
  <si>
    <t>DC12B15F-428D-496D-8EB0-62A2A24C6820</t>
  </si>
  <si>
    <t>17952903-4E0F-4A15-B9CC-0F6D480B5B5B</t>
  </si>
  <si>
    <t>E858798C-CC9D-473E-9D32-2CDD4BB33221</t>
  </si>
  <si>
    <t>FDA6AC03-7BC9-4486-A21A-9667EF501B01</t>
  </si>
  <si>
    <t>30B6C02C-CD22-CC47-AE63-F9B437C8050E</t>
  </si>
  <si>
    <t>80E42CBF-3414-634C-8685-05635EF86C2B</t>
  </si>
  <si>
    <t>DB800E5F-402B-694D-A0A5-0C493781C082</t>
  </si>
  <si>
    <t>A1293460-5634-1D48-B437-C66132E25769</t>
  </si>
  <si>
    <t>00137937-7A0C-3742-B5E1-7B044963841D</t>
  </si>
  <si>
    <t>9B221606-A673-4C43-9724-2ED174D691DA</t>
  </si>
  <si>
    <t>052B7462-AA0F-4197-A243-1CDCABEC2E7D</t>
  </si>
  <si>
    <t>C2BE7B26-4D1F-412E-813A-74C1D4F6DE88</t>
  </si>
  <si>
    <t>2FB4DE8D-3819-4FF9-BAE7-4E29D7196613</t>
  </si>
  <si>
    <t>3C51FD23-8E5F-401B-8C03-97B798283E48</t>
  </si>
  <si>
    <t>78A45E71-ADB7-40BF-B229-708C30888912</t>
  </si>
  <si>
    <t>C37305FB-1D2C-4443-9B1E-69F25714AAB3</t>
  </si>
  <si>
    <t>A5F9D0B9-1997-4FA2-BCA6-2E7C2036BE23</t>
  </si>
  <si>
    <t>BAUMBERGER DETRAZ PEDRO</t>
  </si>
  <si>
    <t>E1CE621B-766D-4636-8128-612A8EB27053</t>
  </si>
  <si>
    <t>BADP590926254</t>
  </si>
  <si>
    <t>53FE0363-BA59-4EF4-8CC0-6D08DCC95756</t>
  </si>
  <si>
    <t>F212909F-7E56-DB47-AED1-DBE68645097E</t>
  </si>
  <si>
    <t>PVI081128RP4</t>
  </si>
  <si>
    <t>PROYECTO DE VIDA, IAP</t>
  </si>
  <si>
    <t>600-04-05-2011-58058</t>
  </si>
  <si>
    <t>E1F12102-DDDB-40CA-A04A-4A55DEB8EBBA</t>
  </si>
  <si>
    <t>A6905F4C-6B6E-425C-A933-4C9C706CB886</t>
  </si>
  <si>
    <t>FE7B148C-9CB6-4F5A-B5AA-5C1966DFDDAC</t>
  </si>
  <si>
    <t>TRANSPORTES CASTORES</t>
  </si>
  <si>
    <t>CAC474DE-7F46-4FDC-B19C-11235FEEEB5D</t>
  </si>
  <si>
    <t>07586F42-C278-4D09-BF12-DA2A2504D26E</t>
  </si>
  <si>
    <t>2B02F4E9-652E-4123-80EB-F8EAB69AA8E2</t>
  </si>
  <si>
    <t>AB3F2B5D-618B-4C5C-9DFB-ACF2CD20345E</t>
  </si>
  <si>
    <t>00510990-0F42-4A44-B55F-4613D37B4452</t>
  </si>
  <si>
    <t>16e23012-722b-4627-9eaf-08233ce161f7</t>
  </si>
  <si>
    <t>EC0D6D23-B024-4BF2-B9A0-FD8FAEB8E77F</t>
  </si>
  <si>
    <t>C4CABD9E-751B-480A-BC2E-7EE3C10328D1</t>
  </si>
  <si>
    <t>48F62102-B8FE-4CF7-B44D-4B666E502F32</t>
  </si>
  <si>
    <t>B571A312-A115-41E0-B1C7-FBFAA13829BA</t>
  </si>
  <si>
    <t>46692829-2eb3-49d5-9556-d5c2f9cb1a98</t>
  </si>
  <si>
    <t>A492676F-5C63-4BC1-BF80-DC05C55B5DD2</t>
  </si>
  <si>
    <t>347D363B-7FC5-4FE9-806F-FABAA739B822</t>
  </si>
  <si>
    <t>TCB7401303A4</t>
  </si>
  <si>
    <t>A80E8032-4DFD-4CCB-9BF5-3E5DA3F398DD</t>
  </si>
  <si>
    <t>86272F78-413C-411B-97A5-F8ADCBBE986A</t>
  </si>
  <si>
    <t>704-062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</si>
</sst>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_-;\-* #,##0.00_-;_-* \-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color rgb="FF0000FF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Border="1"/>
    <xf numFmtId="43" fontId="2" fillId="0" borderId="1" xfId="1" applyFont="1" applyBorder="1"/>
    <xf numFmtId="0" fontId="2" fillId="0" borderId="0" xfId="0" applyFont="1" applyBorder="1"/>
    <xf numFmtId="11" fontId="7" fillId="0" borderId="0" xfId="3" applyNumberFormat="1" applyFont="1" applyFill="1" applyProtection="1">
      <protection locked="0"/>
    </xf>
    <xf numFmtId="0" fontId="7" fillId="0" borderId="0" xfId="3" applyFont="1" applyFill="1" applyProtection="1">
      <protection locked="0"/>
    </xf>
    <xf numFmtId="43" fontId="3" fillId="3" borderId="0" xfId="1" applyFont="1" applyFill="1"/>
    <xf numFmtId="43" fontId="3" fillId="3" borderId="0" xfId="1" applyFont="1" applyFill="1" applyBorder="1"/>
    <xf numFmtId="0" fontId="3" fillId="0" borderId="0" xfId="0" applyFont="1" applyFill="1" applyBorder="1" applyAlignment="1"/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 applyBorder="1"/>
    <xf numFmtId="165" fontId="3" fillId="3" borderId="0" xfId="1" applyNumberFormat="1" applyFont="1" applyFill="1"/>
    <xf numFmtId="165" fontId="3" fillId="3" borderId="0" xfId="1" applyNumberFormat="1" applyFont="1" applyFill="1" applyBorder="1"/>
    <xf numFmtId="165" fontId="2" fillId="0" borderId="0" xfId="0" applyNumberFormat="1" applyFont="1"/>
    <xf numFmtId="11" fontId="9" fillId="0" borderId="0" xfId="7" applyNumberFormat="1" applyFont="1" applyFill="1" applyProtection="1">
      <protection locked="0"/>
    </xf>
    <xf numFmtId="11" fontId="9" fillId="0" borderId="0" xfId="3" applyNumberFormat="1" applyFont="1" applyFill="1" applyProtection="1">
      <protection locked="0"/>
    </xf>
    <xf numFmtId="0" fontId="9" fillId="0" borderId="0" xfId="3" applyFont="1" applyFill="1" applyProtection="1">
      <protection locked="0"/>
    </xf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9" fillId="0" borderId="0" xfId="7" applyFont="1" applyFill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9" fontId="10" fillId="0" borderId="5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9" fontId="10" fillId="0" borderId="2" xfId="0" applyNumberFormat="1" applyFont="1" applyFill="1" applyBorder="1" applyAlignment="1">
      <alignment horizontal="center"/>
    </xf>
    <xf numFmtId="0" fontId="2" fillId="2" borderId="6" xfId="1" applyNumberFormat="1" applyFont="1" applyFill="1" applyBorder="1"/>
    <xf numFmtId="0" fontId="2" fillId="2" borderId="6" xfId="1" applyNumberFormat="1" applyFont="1" applyFill="1" applyBorder="1" applyProtection="1">
      <protection locked="0"/>
    </xf>
    <xf numFmtId="0" fontId="2" fillId="2" borderId="6" xfId="1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/>
    <xf numFmtId="0" fontId="2" fillId="4" borderId="7" xfId="0" applyNumberFormat="1" applyFont="1" applyFill="1" applyBorder="1" applyProtection="1">
      <protection locked="0"/>
    </xf>
    <xf numFmtId="0" fontId="2" fillId="4" borderId="7" xfId="0" applyFont="1" applyFill="1" applyBorder="1" applyAlignment="1">
      <alignment horizontal="center"/>
    </xf>
    <xf numFmtId="165" fontId="2" fillId="4" borderId="7" xfId="1" applyNumberFormat="1" applyFont="1" applyFill="1" applyBorder="1"/>
    <xf numFmtId="0" fontId="2" fillId="3" borderId="7" xfId="0" applyNumberFormat="1" applyFont="1" applyFill="1" applyBorder="1" applyAlignment="1" applyProtection="1">
      <alignment horizontal="left"/>
      <protection locked="0"/>
    </xf>
    <xf numFmtId="0" fontId="2" fillId="3" borderId="7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165" fontId="2" fillId="3" borderId="7" xfId="1" applyNumberFormat="1" applyFont="1" applyFill="1" applyBorder="1"/>
    <xf numFmtId="0" fontId="2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>
      <alignment horizontal="left"/>
    </xf>
    <xf numFmtId="0" fontId="2" fillId="3" borderId="7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0" xfId="0" applyFont="1" applyFill="1"/>
    <xf numFmtId="165" fontId="2" fillId="0" borderId="0" xfId="1" applyNumberFormat="1" applyFont="1" applyFill="1"/>
    <xf numFmtId="165" fontId="3" fillId="0" borderId="0" xfId="1" applyNumberFormat="1" applyFont="1" applyFill="1" applyBorder="1"/>
    <xf numFmtId="0" fontId="3" fillId="0" borderId="0" xfId="0" applyFont="1" applyFill="1" applyAlignment="1"/>
    <xf numFmtId="165" fontId="2" fillId="0" borderId="0" xfId="1" applyNumberFormat="1" applyFont="1" applyFill="1" applyBorder="1"/>
    <xf numFmtId="165" fontId="2" fillId="0" borderId="0" xfId="0" applyNumberFormat="1" applyFont="1" applyFill="1" applyBorder="1"/>
    <xf numFmtId="0" fontId="2" fillId="3" borderId="7" xfId="0" applyFont="1" applyFill="1" applyBorder="1"/>
    <xf numFmtId="0" fontId="5" fillId="0" borderId="8" xfId="24" applyNumberFormat="1" applyFont="1" applyFill="1" applyBorder="1" applyAlignment="1" applyProtection="1"/>
    <xf numFmtId="0" fontId="5" fillId="0" borderId="7" xfId="32" applyNumberFormat="1" applyFont="1" applyFill="1" applyBorder="1" applyAlignment="1" applyProtection="1"/>
    <xf numFmtId="0" fontId="5" fillId="0" borderId="7" xfId="24" applyNumberFormat="1" applyFont="1" applyFill="1" applyBorder="1" applyAlignment="1" applyProtection="1"/>
    <xf numFmtId="0" fontId="2" fillId="0" borderId="7" xfId="0" applyFont="1" applyBorder="1" applyAlignment="1"/>
    <xf numFmtId="165" fontId="2" fillId="0" borderId="7" xfId="1" applyNumberFormat="1" applyFont="1" applyBorder="1" applyAlignment="1"/>
    <xf numFmtId="0" fontId="2" fillId="0" borderId="7" xfId="0" applyFont="1" applyBorder="1" applyAlignment="1" applyProtection="1">
      <protection locked="0"/>
    </xf>
    <xf numFmtId="14" fontId="5" fillId="0" borderId="8" xfId="31" applyNumberFormat="1" applyFont="1" applyFill="1" applyBorder="1" applyAlignment="1"/>
    <xf numFmtId="165" fontId="2" fillId="0" borderId="7" xfId="1" applyNumberFormat="1" applyFont="1" applyBorder="1" applyAlignment="1" applyProtection="1">
      <protection locked="0"/>
    </xf>
    <xf numFmtId="14" fontId="5" fillId="0" borderId="7" xfId="33" applyNumberFormat="1" applyFont="1" applyFill="1" applyBorder="1" applyAlignment="1"/>
    <xf numFmtId="165" fontId="2" fillId="0" borderId="7" xfId="0" applyNumberFormat="1" applyFont="1" applyBorder="1" applyAlignment="1"/>
    <xf numFmtId="14" fontId="5" fillId="0" borderId="7" xfId="0" applyNumberFormat="1" applyFont="1" applyFill="1" applyBorder="1" applyAlignment="1"/>
    <xf numFmtId="0" fontId="2" fillId="0" borderId="7" xfId="0" applyNumberFormat="1" applyFont="1" applyBorder="1" applyAlignment="1"/>
    <xf numFmtId="14" fontId="2" fillId="0" borderId="7" xfId="0" applyNumberFormat="1" applyFont="1" applyBorder="1" applyAlignment="1"/>
    <xf numFmtId="11" fontId="9" fillId="5" borderId="0" xfId="3" applyNumberFormat="1" applyFont="1" applyFill="1" applyProtection="1">
      <protection locked="0"/>
    </xf>
    <xf numFmtId="11" fontId="9" fillId="5" borderId="0" xfId="7" applyNumberFormat="1" applyFont="1" applyFill="1" applyProtection="1">
      <protection locked="0"/>
    </xf>
    <xf numFmtId="0" fontId="9" fillId="5" borderId="0" xfId="3" applyFont="1" applyFill="1" applyProtection="1">
      <protection locked="0"/>
    </xf>
    <xf numFmtId="0" fontId="2" fillId="0" borderId="0" xfId="0" applyFont="1" applyFill="1" applyBorder="1"/>
    <xf numFmtId="11" fontId="9" fillId="0" borderId="0" xfId="3" applyNumberFormat="1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0" borderId="0" xfId="7" applyFont="1" applyFill="1" applyBorder="1" applyProtection="1">
      <protection locked="0"/>
    </xf>
    <xf numFmtId="11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43" fontId="2" fillId="0" borderId="6" xfId="1" applyFont="1" applyBorder="1"/>
    <xf numFmtId="43" fontId="2" fillId="0" borderId="7" xfId="1" applyFont="1" applyBorder="1"/>
    <xf numFmtId="0" fontId="2" fillId="0" borderId="7" xfId="0" applyFont="1" applyBorder="1"/>
    <xf numFmtId="0" fontId="3" fillId="0" borderId="5" xfId="0" applyFont="1" applyBorder="1" applyAlignment="1">
      <alignment horizontal="center"/>
    </xf>
    <xf numFmtId="0" fontId="2" fillId="0" borderId="0" xfId="0" applyNumberFormat="1" applyFont="1"/>
    <xf numFmtId="0" fontId="13" fillId="5" borderId="0" xfId="0" applyFont="1" applyFill="1" applyProtection="1">
      <protection locked="0"/>
    </xf>
    <xf numFmtId="0" fontId="2" fillId="2" borderId="8" xfId="1" applyNumberFormat="1" applyFont="1" applyFill="1" applyBorder="1"/>
    <xf numFmtId="0" fontId="2" fillId="2" borderId="8" xfId="1" applyNumberFormat="1" applyFont="1" applyFill="1" applyBorder="1" applyProtection="1">
      <protection locked="0"/>
    </xf>
    <xf numFmtId="0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/>
    <xf numFmtId="165" fontId="2" fillId="2" borderId="7" xfId="1" applyNumberFormat="1" applyFont="1" applyFill="1" applyBorder="1"/>
    <xf numFmtId="0" fontId="13" fillId="0" borderId="0" xfId="0" applyFont="1" applyFill="1" applyBorder="1" applyProtection="1">
      <protection locked="0"/>
    </xf>
    <xf numFmtId="11" fontId="13" fillId="0" borderId="0" xfId="0" applyNumberFormat="1" applyFont="1" applyFill="1" applyBorder="1" applyProtection="1">
      <protection locked="0"/>
    </xf>
    <xf numFmtId="0" fontId="2" fillId="0" borderId="6" xfId="0" applyFont="1" applyBorder="1" applyAlignment="1"/>
    <xf numFmtId="0" fontId="2" fillId="5" borderId="6" xfId="0" applyFont="1" applyFill="1" applyBorder="1" applyProtection="1">
      <protection locked="0"/>
    </xf>
    <xf numFmtId="11" fontId="2" fillId="5" borderId="6" xfId="0" applyNumberFormat="1" applyFont="1" applyFill="1" applyBorder="1" applyProtection="1">
      <protection locked="0"/>
    </xf>
    <xf numFmtId="0" fontId="2" fillId="0" borderId="0" xfId="0" applyFont="1" applyBorder="1" applyAlignment="1"/>
    <xf numFmtId="0" fontId="2" fillId="5" borderId="7" xfId="0" applyFont="1" applyFill="1" applyBorder="1" applyProtection="1">
      <protection locked="0"/>
    </xf>
    <xf numFmtId="11" fontId="2" fillId="5" borderId="7" xfId="0" applyNumberFormat="1" applyFont="1" applyFill="1" applyBorder="1" applyProtection="1">
      <protection locked="0"/>
    </xf>
    <xf numFmtId="43" fontId="2" fillId="0" borderId="0" xfId="1" applyFont="1" applyFill="1"/>
    <xf numFmtId="11" fontId="2" fillId="0" borderId="0" xfId="0" applyNumberFormat="1" applyFont="1" applyFill="1" applyProtection="1">
      <protection locked="0"/>
    </xf>
    <xf numFmtId="11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165" fontId="2" fillId="0" borderId="6" xfId="1" applyNumberFormat="1" applyFont="1" applyBorder="1"/>
    <xf numFmtId="165" fontId="2" fillId="0" borderId="7" xfId="1" applyNumberFormat="1" applyFont="1" applyBorder="1"/>
    <xf numFmtId="165" fontId="2" fillId="0" borderId="8" xfId="1" applyNumberFormat="1" applyFont="1" applyBorder="1"/>
    <xf numFmtId="14" fontId="2" fillId="0" borderId="7" xfId="0" applyNumberFormat="1" applyFont="1" applyBorder="1"/>
    <xf numFmtId="11" fontId="14" fillId="0" borderId="0" xfId="3" applyNumberFormat="1" applyFont="1" applyFill="1" applyBorder="1" applyProtection="1">
      <protection locked="0"/>
    </xf>
    <xf numFmtId="0" fontId="14" fillId="0" borderId="0" xfId="3" applyFont="1" applyFill="1" applyBorder="1" applyProtection="1">
      <protection locked="0"/>
    </xf>
    <xf numFmtId="0" fontId="14" fillId="0" borderId="0" xfId="7" applyFont="1" applyFill="1" applyBorder="1" applyProtection="1">
      <protection locked="0"/>
    </xf>
    <xf numFmtId="0" fontId="14" fillId="0" borderId="0" xfId="3" applyFont="1" applyFill="1" applyProtection="1">
      <protection locked="0"/>
    </xf>
    <xf numFmtId="0" fontId="2" fillId="0" borderId="0" xfId="0" applyFont="1" applyProtection="1">
      <protection locked="0"/>
    </xf>
    <xf numFmtId="11" fontId="14" fillId="0" borderId="0" xfId="3" applyNumberFormat="1" applyFont="1" applyFill="1" applyProtection="1">
      <protection locked="0"/>
    </xf>
    <xf numFmtId="8" fontId="2" fillId="0" borderId="0" xfId="0" applyNumberFormat="1" applyFont="1"/>
    <xf numFmtId="0" fontId="2" fillId="0" borderId="6" xfId="1" applyNumberFormat="1" applyFont="1" applyBorder="1"/>
    <xf numFmtId="0" fontId="2" fillId="0" borderId="8" xfId="1" applyNumberFormat="1" applyFont="1" applyBorder="1"/>
    <xf numFmtId="0" fontId="2" fillId="0" borderId="7" xfId="1" applyNumberFormat="1" applyFont="1" applyBorder="1"/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40">
    <cellStyle name="Hipervínculo" xfId="3" builtinId="8"/>
    <cellStyle name="Hipervínculo 2" xfId="7"/>
    <cellStyle name="Millares" xfId="1" builtinId="3"/>
    <cellStyle name="Millares 2 10" xfId="19"/>
    <cellStyle name="Millares 2 11" xfId="21"/>
    <cellStyle name="Millares 2 12" xfId="18"/>
    <cellStyle name="Millares 2 13" xfId="17"/>
    <cellStyle name="Millares 2 14" xfId="20"/>
    <cellStyle name="Millares 2 15" xfId="22"/>
    <cellStyle name="Millares 2 16" xfId="23"/>
    <cellStyle name="Millares 2 17" xfId="26"/>
    <cellStyle name="Millares 2 18" xfId="30"/>
    <cellStyle name="Millares 2 19" xfId="25"/>
    <cellStyle name="Millares 2 2" xfId="4"/>
    <cellStyle name="Millares 2 20" xfId="36"/>
    <cellStyle name="Millares 2 21" xfId="38"/>
    <cellStyle name="Millares 2 3" xfId="12"/>
    <cellStyle name="Millares 2 4" xfId="14"/>
    <cellStyle name="Millares 2 5" xfId="11"/>
    <cellStyle name="Millares 2 6" xfId="2"/>
    <cellStyle name="Millares 2 7" xfId="13"/>
    <cellStyle name="Millares 2 8" xfId="15"/>
    <cellStyle name="Millares 2 9" xfId="16"/>
    <cellStyle name="Millares 22" xfId="24"/>
    <cellStyle name="Millares 23" xfId="32"/>
    <cellStyle name="Millares 3" xfId="6"/>
    <cellStyle name="Millares 3 2" xfId="10"/>
    <cellStyle name="Millares 4" xfId="8"/>
    <cellStyle name="Millares 4 2" xfId="9"/>
    <cellStyle name="Millares 5" xfId="39"/>
    <cellStyle name="Normal" xfId="0" builtinId="0"/>
    <cellStyle name="Normal 10" xfId="28"/>
    <cellStyle name="Normal 12" xfId="29"/>
    <cellStyle name="Normal 13" xfId="27"/>
    <cellStyle name="Normal 2" xfId="5"/>
    <cellStyle name="Normal 3" xfId="31"/>
    <cellStyle name="Normal 3 2" xfId="34"/>
    <cellStyle name="Normal 3 3" xfId="37"/>
    <cellStyle name="Normal 4" xfId="33"/>
    <cellStyle name="Resultado 1" xfId="3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2017-01/EEEE088A-414D-4EA8-AE5D-555C5C11D755.xml" TargetMode="External"/><Relationship Id="rId7" Type="http://schemas.openxmlformats.org/officeDocument/2006/relationships/hyperlink" Target="2017-01/EA27E419-9423-4A9E-A4E6-EF64384110F3.pdf" TargetMode="External"/><Relationship Id="rId2" Type="http://schemas.openxmlformats.org/officeDocument/2006/relationships/hyperlink" Target="2017-01/5E3006B2-A5BB-453C-9739-C4433BC305BD.pdf" TargetMode="External"/><Relationship Id="rId1" Type="http://schemas.openxmlformats.org/officeDocument/2006/relationships/hyperlink" Target="2017-01/9E4DF2C2-82B3-40FF-9406-0FD8BED82369.pdf" TargetMode="External"/><Relationship Id="rId6" Type="http://schemas.openxmlformats.org/officeDocument/2006/relationships/hyperlink" Target="2017-01/D55FCCF5-05A7-4611-91D0-4438AFE1CF6B.pdf" TargetMode="External"/><Relationship Id="rId5" Type="http://schemas.openxmlformats.org/officeDocument/2006/relationships/hyperlink" Target="2017-01/506A3097-E4AC-421D-9412-47982365689C.pdf" TargetMode="External"/><Relationship Id="rId4" Type="http://schemas.openxmlformats.org/officeDocument/2006/relationships/hyperlink" Target="2017-01/4AF08B18-CCE5-48AE-8190-6AB43478A7F8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2017-02/937387F6-F958-4BA0-A5E5-FAAD2E9C2B52.xml" TargetMode="External"/><Relationship Id="rId3" Type="http://schemas.openxmlformats.org/officeDocument/2006/relationships/hyperlink" Target="2017-02/e6bea1e8-4623-40f0-9959-a092baa6991b.xml" TargetMode="External"/><Relationship Id="rId7" Type="http://schemas.openxmlformats.org/officeDocument/2006/relationships/hyperlink" Target="2017-02/79A582E1-484D-4048-B250-23644D797C31.xml" TargetMode="External"/><Relationship Id="rId2" Type="http://schemas.openxmlformats.org/officeDocument/2006/relationships/hyperlink" Target="2017-02/833a444d-f6d1-43d9-9f0b-5d06fb7b314a.xml" TargetMode="External"/><Relationship Id="rId1" Type="http://schemas.openxmlformats.org/officeDocument/2006/relationships/hyperlink" Target="2017-02/D0467D86-7583-4EEF-B7F6-F8EDCA167EFB.xml" TargetMode="External"/><Relationship Id="rId6" Type="http://schemas.openxmlformats.org/officeDocument/2006/relationships/hyperlink" Target="2017-02/671198EA-3DCB-45CD-94A5-311F4112E7AD.xml" TargetMode="External"/><Relationship Id="rId5" Type="http://schemas.openxmlformats.org/officeDocument/2006/relationships/hyperlink" Target="2017-02/AAC05A20-131C-4B68-9874-716D2A44D499.xml" TargetMode="External"/><Relationship Id="rId4" Type="http://schemas.openxmlformats.org/officeDocument/2006/relationships/hyperlink" Target="2017-02/884E7D8E-9014-415E-9389-49656D5E546E.x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2017-03/43C7AF22-6A86-44DE-ADDB-74B6FF9BAFDF.xml" TargetMode="External"/><Relationship Id="rId7" Type="http://schemas.openxmlformats.org/officeDocument/2006/relationships/hyperlink" Target="2017-03/2D707E30-1E91-46AB-ABC3-AFF501E1B432.xml" TargetMode="External"/><Relationship Id="rId2" Type="http://schemas.openxmlformats.org/officeDocument/2006/relationships/hyperlink" Target="2017-03/3EC419C6-D6A5-42AD-9181-35D7058C04DE.xml" TargetMode="External"/><Relationship Id="rId1" Type="http://schemas.openxmlformats.org/officeDocument/2006/relationships/hyperlink" Target="2017-04/D6EB017D-54DD-4042-B743-EE37DC183A50.xml" TargetMode="External"/><Relationship Id="rId6" Type="http://schemas.openxmlformats.org/officeDocument/2006/relationships/hyperlink" Target="2017-03/683BBA7D-63E6-4578-9C46-DB1A08380404.xml" TargetMode="External"/><Relationship Id="rId5" Type="http://schemas.openxmlformats.org/officeDocument/2006/relationships/hyperlink" Target="2017-03/5D9DDE56-3B37-44C5-9518-DDB636D19DD5.xml" TargetMode="External"/><Relationship Id="rId4" Type="http://schemas.openxmlformats.org/officeDocument/2006/relationships/hyperlink" Target="2017-03/EF6F8837-46FB-4402-BAAB-12144D369EDC.x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2017-04/6DEE4311-13DB-4B39-B5D0-6C4947EEE125.xml" TargetMode="External"/><Relationship Id="rId2" Type="http://schemas.openxmlformats.org/officeDocument/2006/relationships/hyperlink" Target="2017-04/11C8D5D4-8102-4D22-A816-52C931E93606.xml" TargetMode="External"/><Relationship Id="rId1" Type="http://schemas.openxmlformats.org/officeDocument/2006/relationships/hyperlink" Target="2017-04/FD740241-C65A-4CF9-B7CD-0E93876E0D0F.xml" TargetMode="External"/><Relationship Id="rId6" Type="http://schemas.openxmlformats.org/officeDocument/2006/relationships/hyperlink" Target="2017-04/A9FA7964-AC1A-405B-BAD5-DA3418C6EEC7.xml" TargetMode="External"/><Relationship Id="rId5" Type="http://schemas.openxmlformats.org/officeDocument/2006/relationships/hyperlink" Target="2017-04/A651F64F-1A3A-4668-9581-B612A2A9EADF.xml" TargetMode="External"/><Relationship Id="rId4" Type="http://schemas.openxmlformats.org/officeDocument/2006/relationships/hyperlink" Target="2017-04/FE279D98-1BE6-4EAE-BC76-6A21239C8864.x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2017-05/C1D685BC-80D4-4DC0-986C-697F5453279A.pdf" TargetMode="External"/><Relationship Id="rId7" Type="http://schemas.openxmlformats.org/officeDocument/2006/relationships/hyperlink" Target="2017-05/8AE69101-5CC1-45B5-A011-7FA43EBB6B15.pdf" TargetMode="External"/><Relationship Id="rId2" Type="http://schemas.openxmlformats.org/officeDocument/2006/relationships/hyperlink" Target="2017-05/E9FD2968-2A2E-496A-A31D-E704241D93E0.pdf" TargetMode="External"/><Relationship Id="rId1" Type="http://schemas.openxmlformats.org/officeDocument/2006/relationships/hyperlink" Target="2017-05/8446A509-7C88-44C2-9B2A-4029592F9160.pdf" TargetMode="External"/><Relationship Id="rId6" Type="http://schemas.openxmlformats.org/officeDocument/2006/relationships/hyperlink" Target="2017-05/00B78B7A-D2D6-4287-8071-3820D6C5F865.pdf" TargetMode="External"/><Relationship Id="rId5" Type="http://schemas.openxmlformats.org/officeDocument/2006/relationships/hyperlink" Target="2017-05/E066E1B5-A49D-4792-B0B5-8D5D65432308.pdf" TargetMode="External"/><Relationship Id="rId4" Type="http://schemas.openxmlformats.org/officeDocument/2006/relationships/hyperlink" Target="2017-05/285725D5-2177-4495-ADDD-FCA8D969532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2017-06/879A179C-CF9B-4E3B-8C3D-8521BBAE7698.xml" TargetMode="External"/><Relationship Id="rId3" Type="http://schemas.openxmlformats.org/officeDocument/2006/relationships/hyperlink" Target="2017-06/12532449-F4B9-475E-B15C-CE5E1E05EE89.xml" TargetMode="External"/><Relationship Id="rId7" Type="http://schemas.openxmlformats.org/officeDocument/2006/relationships/hyperlink" Target="2017-06/1D583ED2-09C8-42F1-9752-3762C8108E23.xml" TargetMode="External"/><Relationship Id="rId2" Type="http://schemas.openxmlformats.org/officeDocument/2006/relationships/hyperlink" Target="2017-06/EF92CFFC-D218-4E4C-9D2D-448B6BC11CE3.xml" TargetMode="External"/><Relationship Id="rId1" Type="http://schemas.openxmlformats.org/officeDocument/2006/relationships/hyperlink" Target="2017-06/25134DA8-B927-4A4D-95B0-6F25F34E4053.xml" TargetMode="External"/><Relationship Id="rId6" Type="http://schemas.openxmlformats.org/officeDocument/2006/relationships/hyperlink" Target="2017-06/46EB23BC-E62A-41E5-85B0-638B537176C7.xml" TargetMode="External"/><Relationship Id="rId5" Type="http://schemas.openxmlformats.org/officeDocument/2006/relationships/hyperlink" Target="2017-06/8C71C32D-DEB5-444D-8EDA-C851ADBE201E.xml" TargetMode="External"/><Relationship Id="rId4" Type="http://schemas.openxmlformats.org/officeDocument/2006/relationships/hyperlink" Target="2017-06/7BCDEBAF-C2F6-4E24-91B9-35F3391328F8.xml" TargetMode="External"/><Relationship Id="rId9" Type="http://schemas.openxmlformats.org/officeDocument/2006/relationships/hyperlink" Target="2017-06/95B08514-D846-421C-9961-2B6AA8F999C3.x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workbookViewId="0">
      <selection activeCell="D27" sqref="D27"/>
    </sheetView>
  </sheetViews>
  <sheetFormatPr baseColWidth="10" defaultRowHeight="12.75" x14ac:dyDescent="0.2"/>
  <cols>
    <col min="1" max="1" width="10.5703125" style="1" customWidth="1"/>
    <col min="2" max="2" width="25.42578125" style="2" customWidth="1"/>
    <col min="3" max="4" width="11.42578125" style="1"/>
    <col min="5" max="5" width="23.42578125" style="1" customWidth="1"/>
    <col min="6" max="7" width="11.42578125" style="1"/>
    <col min="8" max="8" width="25.28515625" style="1" customWidth="1"/>
    <col min="9" max="16384" width="11.42578125" style="1"/>
  </cols>
  <sheetData>
    <row r="2" spans="1:8" x14ac:dyDescent="0.2">
      <c r="A2" s="113" t="s">
        <v>5</v>
      </c>
      <c r="B2" s="113"/>
      <c r="D2" s="113" t="s">
        <v>7</v>
      </c>
      <c r="E2" s="113"/>
      <c r="G2" s="113" t="s">
        <v>22</v>
      </c>
      <c r="H2" s="113"/>
    </row>
    <row r="3" spans="1:8" x14ac:dyDescent="0.2">
      <c r="A3" s="7" t="s">
        <v>42</v>
      </c>
      <c r="D3" s="6" t="s">
        <v>37</v>
      </c>
      <c r="E3" s="2"/>
      <c r="G3" s="7" t="s">
        <v>43</v>
      </c>
    </row>
    <row r="5" spans="1:8" x14ac:dyDescent="0.2">
      <c r="A5" s="1" t="s">
        <v>0</v>
      </c>
      <c r="B5" s="2">
        <v>133928.62</v>
      </c>
      <c r="D5" s="1" t="s">
        <v>0</v>
      </c>
      <c r="E5" s="2">
        <v>21201.41</v>
      </c>
      <c r="G5" s="1" t="s">
        <v>0</v>
      </c>
      <c r="H5" s="2">
        <v>24305</v>
      </c>
    </row>
    <row r="6" spans="1:8" ht="13.5" thickBot="1" x14ac:dyDescent="0.25">
      <c r="A6" s="1" t="s">
        <v>1</v>
      </c>
      <c r="B6" s="4">
        <f>+B5*0.16</f>
        <v>21428.5792</v>
      </c>
      <c r="D6" s="1" t="s">
        <v>1</v>
      </c>
      <c r="E6" s="4">
        <f>+E5*0.16</f>
        <v>3392.2256000000002</v>
      </c>
      <c r="G6" s="1" t="s">
        <v>1</v>
      </c>
      <c r="H6" s="4">
        <f>+H5*0.16</f>
        <v>3888.8</v>
      </c>
    </row>
    <row r="7" spans="1:8" x14ac:dyDescent="0.2">
      <c r="B7" s="2">
        <f>+B5+B6</f>
        <v>155357.1992</v>
      </c>
      <c r="E7" s="2">
        <f>+E5+E6</f>
        <v>24593.635600000001</v>
      </c>
      <c r="H7" s="2">
        <f>+H5+H6</f>
        <v>28193.8</v>
      </c>
    </row>
    <row r="8" spans="1:8" ht="13.5" thickBot="1" x14ac:dyDescent="0.25">
      <c r="A8" s="1" t="s">
        <v>2</v>
      </c>
      <c r="B8" s="2">
        <f>+B6/3*2</f>
        <v>14285.719466666667</v>
      </c>
      <c r="D8" s="1" t="s">
        <v>2</v>
      </c>
      <c r="E8" s="2">
        <f>+E6/3*2</f>
        <v>2261.4837333333335</v>
      </c>
      <c r="G8" s="1" t="s">
        <v>2</v>
      </c>
      <c r="H8" s="4">
        <f>+H5*0.04</f>
        <v>972.2</v>
      </c>
    </row>
    <row r="9" spans="1:8" x14ac:dyDescent="0.2">
      <c r="A9" s="1" t="s">
        <v>3</v>
      </c>
      <c r="B9" s="3">
        <f>+B5*0.1</f>
        <v>13392.862000000001</v>
      </c>
      <c r="D9" s="1" t="s">
        <v>3</v>
      </c>
      <c r="E9" s="3">
        <f>+E5*0.1</f>
        <v>2120.1410000000001</v>
      </c>
      <c r="H9" s="9">
        <f>+H7-H8</f>
        <v>27221.599999999999</v>
      </c>
    </row>
    <row r="10" spans="1:8" ht="13.5" thickBot="1" x14ac:dyDescent="0.25">
      <c r="A10" s="1" t="s">
        <v>4</v>
      </c>
      <c r="B10" s="4">
        <f>+B5*0.02</f>
        <v>2678.5724</v>
      </c>
      <c r="D10" s="1" t="s">
        <v>4</v>
      </c>
      <c r="E10" s="4">
        <f>+E5*0.01</f>
        <v>212.01410000000001</v>
      </c>
    </row>
    <row r="11" spans="1:8" x14ac:dyDescent="0.2">
      <c r="B11" s="8">
        <f>+B7-B8-B9-B10</f>
        <v>125000.04533333334</v>
      </c>
      <c r="E11" s="8">
        <f>+E7-E8-E9-E10</f>
        <v>19999.996766666667</v>
      </c>
    </row>
    <row r="14" spans="1:8" x14ac:dyDescent="0.2">
      <c r="A14" s="113" t="s">
        <v>6</v>
      </c>
      <c r="B14" s="113"/>
      <c r="D14" s="113" t="s">
        <v>8</v>
      </c>
      <c r="E14" s="113"/>
      <c r="G14" s="113" t="s">
        <v>23</v>
      </c>
      <c r="H14" s="113"/>
    </row>
    <row r="15" spans="1:8" x14ac:dyDescent="0.2">
      <c r="A15" s="6" t="s">
        <v>39</v>
      </c>
      <c r="D15" s="6" t="s">
        <v>38</v>
      </c>
      <c r="E15" s="2"/>
      <c r="G15" s="6" t="s">
        <v>40</v>
      </c>
    </row>
    <row r="16" spans="1:8" x14ac:dyDescent="0.2">
      <c r="G16" s="7" t="s">
        <v>41</v>
      </c>
    </row>
    <row r="17" spans="1:8" x14ac:dyDescent="0.2">
      <c r="A17" s="1" t="s">
        <v>0</v>
      </c>
      <c r="B17" s="2">
        <v>133928.62</v>
      </c>
      <c r="D17" s="1" t="s">
        <v>0</v>
      </c>
      <c r="E17" s="2">
        <v>80000</v>
      </c>
      <c r="G17" s="1" t="s">
        <v>0</v>
      </c>
      <c r="H17" s="2">
        <f>310.71+310.71</f>
        <v>621.41999999999996</v>
      </c>
    </row>
    <row r="18" spans="1:8" ht="13.5" thickBot="1" x14ac:dyDescent="0.25">
      <c r="A18" s="1" t="s">
        <v>1</v>
      </c>
      <c r="B18" s="4">
        <f>+B17*0.16</f>
        <v>21428.5792</v>
      </c>
      <c r="D18" s="1" t="s">
        <v>1</v>
      </c>
      <c r="E18" s="4">
        <f>+E17*0.16</f>
        <v>12800</v>
      </c>
      <c r="G18" s="1" t="s">
        <v>1</v>
      </c>
      <c r="H18" s="4">
        <f>+H17*0.16</f>
        <v>99.427199999999999</v>
      </c>
    </row>
    <row r="19" spans="1:8" x14ac:dyDescent="0.2">
      <c r="B19" s="2">
        <f>+B17+B18</f>
        <v>155357.1992</v>
      </c>
      <c r="E19" s="2">
        <f>+E17+E18</f>
        <v>92800</v>
      </c>
      <c r="H19" s="2">
        <f>+H17+H18</f>
        <v>720.84719999999993</v>
      </c>
    </row>
    <row r="20" spans="1:8" ht="13.5" thickBot="1" x14ac:dyDescent="0.25">
      <c r="A20" s="1" t="s">
        <v>2</v>
      </c>
      <c r="B20" s="2">
        <f>+B18/3*2</f>
        <v>14285.719466666667</v>
      </c>
      <c r="D20" s="1" t="s">
        <v>2</v>
      </c>
      <c r="E20" s="2">
        <f>+E18/3*2</f>
        <v>8533.3333333333339</v>
      </c>
      <c r="G20" s="1" t="s">
        <v>2</v>
      </c>
      <c r="H20" s="4">
        <f>+H17*0.04</f>
        <v>24.8568</v>
      </c>
    </row>
    <row r="21" spans="1:8" x14ac:dyDescent="0.2">
      <c r="A21" s="1" t="s">
        <v>3</v>
      </c>
      <c r="B21" s="3">
        <f>+B17*0.1</f>
        <v>13392.862000000001</v>
      </c>
      <c r="D21" s="1" t="s">
        <v>3</v>
      </c>
      <c r="E21" s="3">
        <f>+E17*0.1</f>
        <v>8000</v>
      </c>
      <c r="H21" s="9">
        <f>+H19-H20</f>
        <v>695.99039999999991</v>
      </c>
    </row>
    <row r="22" spans="1:8" ht="13.5" thickBot="1" x14ac:dyDescent="0.25">
      <c r="A22" s="1" t="s">
        <v>4</v>
      </c>
      <c r="B22" s="4">
        <f>+B17*0.02</f>
        <v>2678.5724</v>
      </c>
      <c r="D22" s="1" t="s">
        <v>4</v>
      </c>
      <c r="E22" s="4">
        <f>+E17*0.01</f>
        <v>800</v>
      </c>
    </row>
    <row r="23" spans="1:8" x14ac:dyDescent="0.2">
      <c r="B23" s="8">
        <f>+B19-B20-B21-B22</f>
        <v>125000.04533333334</v>
      </c>
      <c r="E23" s="8">
        <f>+E19-E20-E21-E22</f>
        <v>75466.666666666672</v>
      </c>
    </row>
    <row r="26" spans="1:8" x14ac:dyDescent="0.2">
      <c r="A26" s="115"/>
      <c r="B26" s="115"/>
    </row>
    <row r="27" spans="1:8" x14ac:dyDescent="0.2">
      <c r="A27" s="114"/>
      <c r="B27" s="114"/>
    </row>
    <row r="28" spans="1:8" x14ac:dyDescent="0.2">
      <c r="A28" s="5"/>
      <c r="B28" s="3"/>
    </row>
    <row r="29" spans="1:8" x14ac:dyDescent="0.2">
      <c r="A29" s="5"/>
      <c r="B29" s="3"/>
    </row>
    <row r="30" spans="1:8" x14ac:dyDescent="0.2">
      <c r="A30" s="5"/>
      <c r="B30" s="3"/>
    </row>
    <row r="31" spans="1:8" x14ac:dyDescent="0.2">
      <c r="A31" s="5"/>
      <c r="B31" s="3"/>
    </row>
    <row r="32" spans="1:8" x14ac:dyDescent="0.2">
      <c r="A32" s="5"/>
      <c r="B32" s="3"/>
    </row>
    <row r="33" spans="1:2" x14ac:dyDescent="0.2">
      <c r="A33" s="5"/>
      <c r="B33" s="3"/>
    </row>
    <row r="34" spans="1:2" x14ac:dyDescent="0.2">
      <c r="A34" s="5"/>
      <c r="B34" s="3"/>
    </row>
  </sheetData>
  <mergeCells count="8">
    <mergeCell ref="G2:H2"/>
    <mergeCell ref="G14:H14"/>
    <mergeCell ref="A27:B27"/>
    <mergeCell ref="A2:B2"/>
    <mergeCell ref="A14:B14"/>
    <mergeCell ref="A26:B26"/>
    <mergeCell ref="D2:E2"/>
    <mergeCell ref="D14:E14"/>
  </mergeCells>
  <hyperlinks>
    <hyperlink ref="D3" r:id="rId1" display="9E4DF2C2-82B3-40FF-9406-0FD8BED82369.pdf"/>
    <hyperlink ref="A15" r:id="rId2" display="5E3006B2-A5BB-453C-9739-C4433BC305BD.pdf"/>
    <hyperlink ref="A3" r:id="rId3"/>
    <hyperlink ref="D15" r:id="rId4" display="4AF08B18-CCE5-48AE-8190-6AB43478A7F8.pdf"/>
    <hyperlink ref="G3" r:id="rId5" display="506A3097-E4AC-421D-9412-47982365689C.pdf"/>
    <hyperlink ref="G15" r:id="rId6" display="D55FCCF5-05A7-4611-91D0-4438AFE1CF6B.pdf"/>
    <hyperlink ref="G16" r:id="rId7" display="EA27E419-9423-4A9E-A4E6-EF64384110F3.pdf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E49" sqref="E49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6" width="11.42578125" style="1"/>
    <col min="7" max="7" width="10.5703125" style="1" bestFit="1" customWidth="1"/>
    <col min="8" max="8" width="25.85546875" style="1" customWidth="1"/>
    <col min="9" max="16384" width="11.42578125" style="1"/>
  </cols>
  <sheetData>
    <row r="1" spans="1:9" x14ac:dyDescent="0.2">
      <c r="G1" s="70"/>
      <c r="H1" s="70"/>
    </row>
    <row r="2" spans="1:9" x14ac:dyDescent="0.2">
      <c r="A2" s="113" t="s">
        <v>5</v>
      </c>
      <c r="B2" s="113"/>
      <c r="D2" s="113" t="s">
        <v>8</v>
      </c>
      <c r="E2" s="113"/>
      <c r="G2" s="116"/>
      <c r="H2" s="116"/>
    </row>
    <row r="3" spans="1:9" x14ac:dyDescent="0.2">
      <c r="A3" s="98" t="s">
        <v>179</v>
      </c>
      <c r="D3" s="98" t="s">
        <v>183</v>
      </c>
      <c r="E3" s="95"/>
      <c r="G3" s="88"/>
      <c r="H3" s="87"/>
    </row>
    <row r="4" spans="1:9" x14ac:dyDescent="0.2">
      <c r="D4" s="98" t="s">
        <v>184</v>
      </c>
      <c r="E4" s="47"/>
      <c r="G4" s="87"/>
      <c r="H4" s="71"/>
    </row>
    <row r="5" spans="1:9" x14ac:dyDescent="0.2">
      <c r="A5" s="1" t="s">
        <v>0</v>
      </c>
      <c r="B5" s="11">
        <v>133928.62</v>
      </c>
      <c r="D5" s="1" t="s">
        <v>0</v>
      </c>
      <c r="E5" s="11">
        <v>170000</v>
      </c>
      <c r="G5" s="70"/>
      <c r="H5" s="51"/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27200</v>
      </c>
      <c r="G6" s="70"/>
      <c r="H6" s="51"/>
    </row>
    <row r="7" spans="1:9" x14ac:dyDescent="0.2">
      <c r="B7" s="11">
        <f>+B5+B6</f>
        <v>155357.1992</v>
      </c>
      <c r="E7" s="11">
        <f>+E5+E6</f>
        <v>197200</v>
      </c>
      <c r="G7" s="70"/>
      <c r="H7" s="51"/>
    </row>
    <row r="8" spans="1:9" x14ac:dyDescent="0.2">
      <c r="A8" s="1" t="s">
        <v>2</v>
      </c>
      <c r="B8" s="11">
        <f>+B6/3*2</f>
        <v>14285.719466666667</v>
      </c>
      <c r="D8" s="1" t="s">
        <v>2</v>
      </c>
      <c r="E8" s="11">
        <f>+E6/3*2</f>
        <v>18133.333333333332</v>
      </c>
      <c r="G8" s="70"/>
      <c r="H8" s="51"/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17000</v>
      </c>
      <c r="G9" s="70"/>
      <c r="H9" s="49"/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1700</v>
      </c>
      <c r="G10" s="70"/>
      <c r="H10" s="70"/>
    </row>
    <row r="11" spans="1:9" x14ac:dyDescent="0.2">
      <c r="B11" s="14">
        <f>+B7-B8-B9-B10</f>
        <v>125000.04533333334</v>
      </c>
      <c r="E11" s="14">
        <f>+E7-E8-E9-E10</f>
        <v>160366.66666666666</v>
      </c>
      <c r="G11" s="70"/>
      <c r="H11" s="70"/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97" t="s">
        <v>180</v>
      </c>
      <c r="D15" s="98" t="s">
        <v>185</v>
      </c>
      <c r="G15" s="71"/>
      <c r="H15" s="72"/>
      <c r="I15" s="70"/>
    </row>
    <row r="16" spans="1:9" x14ac:dyDescent="0.2">
      <c r="D16" s="6"/>
      <c r="G16" s="73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13791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2206.56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15997.56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551.64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15445.92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D25" s="70"/>
      <c r="E25" s="70"/>
      <c r="G25" s="47"/>
      <c r="H25" s="47"/>
    </row>
    <row r="26" spans="1:9" x14ac:dyDescent="0.2">
      <c r="A26" s="113" t="s">
        <v>35</v>
      </c>
      <c r="B26" s="113"/>
      <c r="D26" s="116"/>
      <c r="E26" s="116"/>
    </row>
    <row r="27" spans="1:9" x14ac:dyDescent="0.2">
      <c r="A27" s="96" t="s">
        <v>181</v>
      </c>
      <c r="B27" s="19"/>
      <c r="D27" s="87"/>
      <c r="E27" s="72"/>
    </row>
    <row r="28" spans="1:9" x14ac:dyDescent="0.2">
      <c r="A28" s="97" t="s">
        <v>182</v>
      </c>
      <c r="D28" s="70"/>
      <c r="E28" s="51"/>
    </row>
    <row r="29" spans="1:9" x14ac:dyDescent="0.2">
      <c r="A29" s="74"/>
      <c r="D29" s="70"/>
      <c r="E29" s="51"/>
    </row>
    <row r="30" spans="1:9" x14ac:dyDescent="0.2">
      <c r="A30" s="1" t="s">
        <v>0</v>
      </c>
      <c r="B30" s="11">
        <f>51000+15734.27</f>
        <v>66734.27</v>
      </c>
      <c r="D30" s="70"/>
      <c r="E30" s="51"/>
    </row>
    <row r="31" spans="1:9" ht="13.5" thickBot="1" x14ac:dyDescent="0.25">
      <c r="A31" s="1" t="s">
        <v>1</v>
      </c>
      <c r="B31" s="12">
        <f>+B30*0.16</f>
        <v>10677.483200000001</v>
      </c>
      <c r="D31" s="70"/>
      <c r="E31" s="51"/>
    </row>
    <row r="32" spans="1:9" x14ac:dyDescent="0.2">
      <c r="B32" s="11">
        <f>+B30+B31</f>
        <v>77411.753200000006</v>
      </c>
      <c r="D32" s="70"/>
      <c r="E32" s="51"/>
    </row>
    <row r="33" spans="1:5" x14ac:dyDescent="0.2">
      <c r="A33" s="1" t="s">
        <v>2</v>
      </c>
      <c r="B33" s="11">
        <f>+B31/3*2</f>
        <v>7118.322133333334</v>
      </c>
      <c r="D33" s="70"/>
      <c r="E33" s="51"/>
    </row>
    <row r="34" spans="1:5" x14ac:dyDescent="0.2">
      <c r="A34" s="1" t="s">
        <v>3</v>
      </c>
      <c r="B34" s="13">
        <f>+B30*0.1</f>
        <v>6673.4270000000006</v>
      </c>
      <c r="D34" s="70"/>
      <c r="E34" s="51"/>
    </row>
    <row r="35" spans="1:5" ht="13.5" thickBot="1" x14ac:dyDescent="0.25">
      <c r="A35" s="1" t="s">
        <v>4</v>
      </c>
      <c r="B35" s="12">
        <f>+B30*0.02</f>
        <v>1334.6854000000001</v>
      </c>
      <c r="D35" s="70"/>
      <c r="E35" s="51"/>
    </row>
    <row r="36" spans="1:5" x14ac:dyDescent="0.2">
      <c r="B36" s="14">
        <f>+B32-B33-B34-B35</f>
        <v>62285.318666666666</v>
      </c>
      <c r="D36" s="70"/>
      <c r="E36" s="49"/>
    </row>
    <row r="37" spans="1:5" x14ac:dyDescent="0.2">
      <c r="D37" s="70"/>
      <c r="E37" s="70"/>
    </row>
    <row r="39" spans="1:5" x14ac:dyDescent="0.2">
      <c r="A39" s="113" t="s">
        <v>186</v>
      </c>
      <c r="B39" s="113"/>
    </row>
    <row r="40" spans="1:5" x14ac:dyDescent="0.2">
      <c r="A40" s="75" t="s">
        <v>187</v>
      </c>
      <c r="B40" s="19"/>
    </row>
    <row r="41" spans="1:5" x14ac:dyDescent="0.2">
      <c r="A41" s="74"/>
    </row>
    <row r="42" spans="1:5" x14ac:dyDescent="0.2">
      <c r="A42" s="1" t="s">
        <v>0</v>
      </c>
      <c r="B42" s="11">
        <v>5300.54</v>
      </c>
    </row>
    <row r="43" spans="1:5" ht="13.5" thickBot="1" x14ac:dyDescent="0.25">
      <c r="A43" s="1" t="s">
        <v>1</v>
      </c>
      <c r="B43" s="12">
        <f>+B42*0.16</f>
        <v>848.08640000000003</v>
      </c>
    </row>
    <row r="44" spans="1:5" x14ac:dyDescent="0.2">
      <c r="B44" s="11">
        <f>+B42+B43</f>
        <v>6148.6264000000001</v>
      </c>
    </row>
    <row r="45" spans="1:5" x14ac:dyDescent="0.2">
      <c r="A45" s="1" t="s">
        <v>2</v>
      </c>
      <c r="B45" s="11">
        <f>+B43/3*2</f>
        <v>565.39093333333335</v>
      </c>
    </row>
    <row r="46" spans="1:5" x14ac:dyDescent="0.2">
      <c r="A46" s="1" t="s">
        <v>3</v>
      </c>
      <c r="B46" s="13">
        <f>+B42*0.1</f>
        <v>530.05399999999997</v>
      </c>
    </row>
    <row r="47" spans="1:5" ht="13.5" thickBot="1" x14ac:dyDescent="0.25">
      <c r="A47" s="1" t="s">
        <v>4</v>
      </c>
      <c r="B47" s="12">
        <f>+B42*0.01</f>
        <v>53.005400000000002</v>
      </c>
    </row>
    <row r="48" spans="1:5" x14ac:dyDescent="0.2">
      <c r="B48" s="14">
        <f>+B44-B45-B46-B47</f>
        <v>5000.1760666666669</v>
      </c>
    </row>
  </sheetData>
  <mergeCells count="8">
    <mergeCell ref="A39:B39"/>
    <mergeCell ref="A2:B2"/>
    <mergeCell ref="D2:E2"/>
    <mergeCell ref="G2:H2"/>
    <mergeCell ref="A14:B14"/>
    <mergeCell ref="D14:E14"/>
    <mergeCell ref="A26:B26"/>
    <mergeCell ref="D26:E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30" sqref="B30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6" width="13.42578125" style="1" bestFit="1" customWidth="1"/>
    <col min="7" max="7" width="10.5703125" style="1" bestFit="1" customWidth="1"/>
    <col min="8" max="8" width="25.85546875" style="1" customWidth="1"/>
    <col min="9" max="9" width="16.140625" style="1" bestFit="1" customWidth="1"/>
    <col min="10" max="16384" width="11.42578125" style="1"/>
  </cols>
  <sheetData>
    <row r="1" spans="1:9" x14ac:dyDescent="0.2">
      <c r="G1" s="70"/>
      <c r="H1" s="70"/>
    </row>
    <row r="2" spans="1:9" x14ac:dyDescent="0.2">
      <c r="A2" s="113" t="s">
        <v>5</v>
      </c>
      <c r="B2" s="113"/>
      <c r="D2" s="113" t="s">
        <v>8</v>
      </c>
      <c r="E2" s="113"/>
      <c r="G2" s="113" t="s">
        <v>33</v>
      </c>
      <c r="H2" s="113"/>
    </row>
    <row r="3" spans="1:9" x14ac:dyDescent="0.2">
      <c r="A3" s="98" t="s">
        <v>201</v>
      </c>
      <c r="D3" s="96" t="s">
        <v>195</v>
      </c>
      <c r="E3" s="95"/>
      <c r="G3" s="1" t="s">
        <v>203</v>
      </c>
    </row>
    <row r="4" spans="1:9" x14ac:dyDescent="0.2">
      <c r="D4" s="98" t="s">
        <v>196</v>
      </c>
      <c r="E4" s="47"/>
    </row>
    <row r="5" spans="1:9" x14ac:dyDescent="0.2">
      <c r="A5" s="1" t="s">
        <v>0</v>
      </c>
      <c r="B5" s="11">
        <v>133928.62</v>
      </c>
      <c r="D5" s="1" t="s">
        <v>0</v>
      </c>
      <c r="E5" s="11">
        <v>170000</v>
      </c>
      <c r="G5" s="1" t="s">
        <v>0</v>
      </c>
      <c r="H5" s="11">
        <v>69.680000000000007</v>
      </c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27200</v>
      </c>
      <c r="G6" s="1" t="s">
        <v>1</v>
      </c>
      <c r="H6" s="12">
        <f>+H5*0.16</f>
        <v>11.148800000000001</v>
      </c>
    </row>
    <row r="7" spans="1:9" x14ac:dyDescent="0.2">
      <c r="B7" s="11">
        <f>+B5+B6</f>
        <v>155357.1992</v>
      </c>
      <c r="E7" s="11">
        <f>+E5+E6</f>
        <v>197200</v>
      </c>
      <c r="H7" s="11">
        <f>+H5+H6</f>
        <v>80.828800000000001</v>
      </c>
    </row>
    <row r="8" spans="1:9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18133.333333333332</v>
      </c>
      <c r="G8" s="1" t="s">
        <v>2</v>
      </c>
      <c r="H8" s="12">
        <f>+H5*0.04</f>
        <v>2.7872000000000003</v>
      </c>
      <c r="I8" s="109"/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17000</v>
      </c>
      <c r="H9" s="15">
        <f>+H7-H8</f>
        <v>78.041600000000003</v>
      </c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1700</v>
      </c>
      <c r="G10" s="70"/>
      <c r="H10" s="51"/>
    </row>
    <row r="11" spans="1:9" x14ac:dyDescent="0.2">
      <c r="B11" s="14">
        <f>+B7-B8-B9-B10</f>
        <v>125000.04533333334</v>
      </c>
      <c r="E11" s="14">
        <f>+E7-E8-E9-E10</f>
        <v>160366.66666666666</v>
      </c>
      <c r="G11" s="70"/>
      <c r="H11" s="70"/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97" t="s">
        <v>202</v>
      </c>
      <c r="D15" s="98" t="s">
        <v>199</v>
      </c>
      <c r="G15" s="103"/>
      <c r="H15" s="104"/>
      <c r="I15" s="70"/>
    </row>
    <row r="16" spans="1:9" x14ac:dyDescent="0.2">
      <c r="D16" s="108"/>
      <c r="G16" s="105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15377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2460.3200000000002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17837.32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615.08000000000004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17222.239999999998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D25" s="70"/>
      <c r="E25" s="70"/>
      <c r="G25" s="47"/>
      <c r="H25" s="47"/>
    </row>
    <row r="26" spans="1:9" x14ac:dyDescent="0.2">
      <c r="A26" s="113" t="s">
        <v>35</v>
      </c>
      <c r="B26" s="113"/>
      <c r="D26" s="113" t="s">
        <v>197</v>
      </c>
      <c r="E26" s="113"/>
    </row>
    <row r="27" spans="1:9" x14ac:dyDescent="0.2">
      <c r="A27" s="96" t="s">
        <v>200</v>
      </c>
      <c r="B27" s="106"/>
      <c r="D27" s="107" t="s">
        <v>198</v>
      </c>
    </row>
    <row r="28" spans="1:9" x14ac:dyDescent="0.2">
      <c r="A28" s="97"/>
      <c r="D28" s="108"/>
      <c r="E28" s="11"/>
    </row>
    <row r="29" spans="1:9" x14ac:dyDescent="0.2">
      <c r="A29" s="97"/>
      <c r="D29" s="1" t="s">
        <v>0</v>
      </c>
      <c r="E29" s="11">
        <v>95</v>
      </c>
    </row>
    <row r="30" spans="1:9" ht="13.5" thickBot="1" x14ac:dyDescent="0.25">
      <c r="A30" s="1" t="s">
        <v>0</v>
      </c>
      <c r="B30" s="11">
        <v>51000</v>
      </c>
      <c r="D30" s="1" t="s">
        <v>1</v>
      </c>
      <c r="E30" s="12">
        <f>+E29*0.16</f>
        <v>15.200000000000001</v>
      </c>
    </row>
    <row r="31" spans="1:9" ht="13.5" thickBot="1" x14ac:dyDescent="0.25">
      <c r="A31" s="1" t="s">
        <v>1</v>
      </c>
      <c r="B31" s="12">
        <f>+B30*0.16</f>
        <v>8160</v>
      </c>
      <c r="E31" s="11">
        <f>+E29+E30</f>
        <v>110.2</v>
      </c>
    </row>
    <row r="32" spans="1:9" ht="13.5" thickBot="1" x14ac:dyDescent="0.25">
      <c r="B32" s="11">
        <f>+B30+B31</f>
        <v>59160</v>
      </c>
      <c r="D32" s="1" t="s">
        <v>2</v>
      </c>
      <c r="E32" s="12">
        <f>+E29*0.04</f>
        <v>3.8000000000000003</v>
      </c>
    </row>
    <row r="33" spans="1:5" x14ac:dyDescent="0.2">
      <c r="A33" s="1" t="s">
        <v>2</v>
      </c>
      <c r="B33" s="11">
        <f>+B31/3*2</f>
        <v>5440</v>
      </c>
      <c r="E33" s="15">
        <f>+E31-E32</f>
        <v>106.4</v>
      </c>
    </row>
    <row r="34" spans="1:5" x14ac:dyDescent="0.2">
      <c r="A34" s="1" t="s">
        <v>3</v>
      </c>
      <c r="B34" s="13">
        <f>+B30*0.1</f>
        <v>5100</v>
      </c>
      <c r="D34" s="70"/>
      <c r="E34" s="51"/>
    </row>
    <row r="35" spans="1:5" ht="13.5" thickBot="1" x14ac:dyDescent="0.25">
      <c r="A35" s="1" t="s">
        <v>4</v>
      </c>
      <c r="B35" s="12">
        <f>+B30*0.02</f>
        <v>1020</v>
      </c>
      <c r="D35" s="70"/>
      <c r="E35" s="51"/>
    </row>
    <row r="36" spans="1:5" x14ac:dyDescent="0.2">
      <c r="B36" s="14">
        <f>+B32-B33-B34-B35</f>
        <v>47600</v>
      </c>
      <c r="D36" s="70"/>
      <c r="E36" s="49"/>
    </row>
    <row r="37" spans="1:5" x14ac:dyDescent="0.2">
      <c r="D37" s="70"/>
      <c r="E37" s="70"/>
    </row>
  </sheetData>
  <mergeCells count="7">
    <mergeCell ref="A26:B26"/>
    <mergeCell ref="D26:E26"/>
    <mergeCell ref="A2:B2"/>
    <mergeCell ref="D2:E2"/>
    <mergeCell ref="G2:H2"/>
    <mergeCell ref="A14:B14"/>
    <mergeCell ref="D14:E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J6" sqref="J6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6" width="13.42578125" style="1" bestFit="1" customWidth="1"/>
    <col min="7" max="7" width="10.5703125" style="1" bestFit="1" customWidth="1"/>
    <col min="8" max="8" width="25.85546875" style="1" customWidth="1"/>
    <col min="9" max="9" width="16.140625" style="1" bestFit="1" customWidth="1"/>
    <col min="10" max="16384" width="11.42578125" style="1"/>
  </cols>
  <sheetData>
    <row r="1" spans="1:9" x14ac:dyDescent="0.2">
      <c r="G1" s="70"/>
      <c r="H1" s="70"/>
    </row>
    <row r="2" spans="1:9" x14ac:dyDescent="0.2">
      <c r="A2" s="113" t="s">
        <v>5</v>
      </c>
      <c r="B2" s="113"/>
      <c r="D2" s="113" t="s">
        <v>8</v>
      </c>
      <c r="E2" s="113"/>
      <c r="G2" s="117"/>
      <c r="H2" s="117"/>
    </row>
    <row r="3" spans="1:9" x14ac:dyDescent="0.2">
      <c r="A3" s="98" t="s">
        <v>210</v>
      </c>
      <c r="D3" s="96" t="s">
        <v>204</v>
      </c>
      <c r="E3" s="95"/>
      <c r="G3" s="70"/>
      <c r="H3" s="70"/>
    </row>
    <row r="4" spans="1:9" x14ac:dyDescent="0.2">
      <c r="D4" s="98" t="s">
        <v>205</v>
      </c>
      <c r="E4" s="47"/>
      <c r="G4" s="70"/>
      <c r="H4" s="70"/>
    </row>
    <row r="5" spans="1:9" x14ac:dyDescent="0.2">
      <c r="A5" s="1" t="s">
        <v>0</v>
      </c>
      <c r="B5" s="11">
        <v>133928.62</v>
      </c>
      <c r="D5" s="1" t="s">
        <v>0</v>
      </c>
      <c r="E5" s="11">
        <v>170000</v>
      </c>
      <c r="G5" s="70"/>
      <c r="H5" s="51"/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27200</v>
      </c>
      <c r="G6" s="70"/>
      <c r="H6" s="51"/>
    </row>
    <row r="7" spans="1:9" x14ac:dyDescent="0.2">
      <c r="B7" s="11">
        <f>+B5+B6</f>
        <v>155357.1992</v>
      </c>
      <c r="E7" s="11">
        <f>+E5+E6</f>
        <v>197200</v>
      </c>
      <c r="G7" s="70"/>
      <c r="H7" s="51"/>
    </row>
    <row r="8" spans="1:9" x14ac:dyDescent="0.2">
      <c r="A8" s="1" t="s">
        <v>2</v>
      </c>
      <c r="B8" s="11">
        <f>+B6/3*2</f>
        <v>14285.719466666667</v>
      </c>
      <c r="D8" s="1" t="s">
        <v>2</v>
      </c>
      <c r="E8" s="11">
        <f>+E6/3*2</f>
        <v>18133.333333333332</v>
      </c>
      <c r="G8" s="70"/>
      <c r="H8" s="51"/>
      <c r="I8" s="109"/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17000</v>
      </c>
      <c r="G9" s="70"/>
      <c r="H9" s="51"/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1700</v>
      </c>
      <c r="G10" s="70"/>
      <c r="H10" s="51"/>
    </row>
    <row r="11" spans="1:9" x14ac:dyDescent="0.2">
      <c r="B11" s="14">
        <f>+B7-B8-B9-B10</f>
        <v>125000.04533333334</v>
      </c>
      <c r="E11" s="14">
        <f>+E7-E8-E9-E10</f>
        <v>160366.66666666666</v>
      </c>
      <c r="G11" s="70"/>
      <c r="H11" s="70"/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97" t="s">
        <v>209</v>
      </c>
      <c r="D15" s="98" t="s">
        <v>206</v>
      </c>
      <c r="G15" s="70"/>
      <c r="H15" s="70"/>
      <c r="I15" s="70"/>
    </row>
    <row r="16" spans="1:9" x14ac:dyDescent="0.2">
      <c r="D16" s="108"/>
      <c r="G16" s="70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16962.54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2714.0064000000002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19676.546399999999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678.50160000000005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18998.0448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D25" s="70"/>
      <c r="E25" s="70"/>
      <c r="G25" s="47"/>
      <c r="H25" s="47"/>
    </row>
    <row r="26" spans="1:9" x14ac:dyDescent="0.2">
      <c r="A26" s="113" t="s">
        <v>35</v>
      </c>
      <c r="B26" s="113"/>
      <c r="D26" s="113" t="s">
        <v>33</v>
      </c>
      <c r="E26" s="113"/>
    </row>
    <row r="27" spans="1:9" x14ac:dyDescent="0.2">
      <c r="A27" s="96" t="s">
        <v>207</v>
      </c>
      <c r="B27" s="106"/>
      <c r="D27" s="1" t="s">
        <v>208</v>
      </c>
    </row>
    <row r="28" spans="1:9" x14ac:dyDescent="0.2">
      <c r="A28" s="97"/>
    </row>
    <row r="29" spans="1:9" x14ac:dyDescent="0.2">
      <c r="A29" s="97"/>
      <c r="D29" s="1" t="s">
        <v>0</v>
      </c>
      <c r="E29" s="11">
        <f>139.36+69.68</f>
        <v>209.04000000000002</v>
      </c>
    </row>
    <row r="30" spans="1:9" ht="13.5" thickBot="1" x14ac:dyDescent="0.25">
      <c r="A30" s="1" t="s">
        <v>0</v>
      </c>
      <c r="B30" s="11">
        <v>51000</v>
      </c>
      <c r="D30" s="1" t="s">
        <v>1</v>
      </c>
      <c r="E30" s="12">
        <f>+E29*0.16</f>
        <v>33.446400000000004</v>
      </c>
    </row>
    <row r="31" spans="1:9" ht="13.5" thickBot="1" x14ac:dyDescent="0.25">
      <c r="A31" s="1" t="s">
        <v>1</v>
      </c>
      <c r="B31" s="12">
        <f>+B30*0.16</f>
        <v>8160</v>
      </c>
      <c r="E31" s="11">
        <f>+E29+E30</f>
        <v>242.48640000000003</v>
      </c>
    </row>
    <row r="32" spans="1:9" ht="13.5" thickBot="1" x14ac:dyDescent="0.25">
      <c r="B32" s="11">
        <f>+B30+B31</f>
        <v>59160</v>
      </c>
      <c r="D32" s="1" t="s">
        <v>2</v>
      </c>
      <c r="E32" s="12">
        <f>+E29*0.04</f>
        <v>8.361600000000001</v>
      </c>
    </row>
    <row r="33" spans="1:5" x14ac:dyDescent="0.2">
      <c r="A33" s="1" t="s">
        <v>2</v>
      </c>
      <c r="B33" s="11">
        <f>+B31/3*2</f>
        <v>5440</v>
      </c>
      <c r="E33" s="15">
        <f>+E31-E32</f>
        <v>234.12480000000002</v>
      </c>
    </row>
    <row r="34" spans="1:5" x14ac:dyDescent="0.2">
      <c r="A34" s="1" t="s">
        <v>3</v>
      </c>
      <c r="B34" s="13">
        <f>+B30*0.1</f>
        <v>5100</v>
      </c>
      <c r="D34" s="70"/>
      <c r="E34" s="51"/>
    </row>
    <row r="35" spans="1:5" ht="13.5" thickBot="1" x14ac:dyDescent="0.25">
      <c r="A35" s="1" t="s">
        <v>4</v>
      </c>
      <c r="B35" s="12">
        <f>+B30*0.02</f>
        <v>1020</v>
      </c>
      <c r="D35" s="70"/>
      <c r="E35" s="51"/>
    </row>
    <row r="36" spans="1:5" x14ac:dyDescent="0.2">
      <c r="B36" s="14">
        <f>+B32-B33-B34-B35</f>
        <v>47600</v>
      </c>
      <c r="D36" s="70"/>
      <c r="E36" s="49"/>
    </row>
    <row r="37" spans="1:5" x14ac:dyDescent="0.2">
      <c r="D37" s="70"/>
      <c r="E37" s="70"/>
    </row>
  </sheetData>
  <mergeCells count="7">
    <mergeCell ref="A26:B26"/>
    <mergeCell ref="D26:E26"/>
    <mergeCell ref="A2:B2"/>
    <mergeCell ref="D2:E2"/>
    <mergeCell ref="G2:H2"/>
    <mergeCell ref="A14:B14"/>
    <mergeCell ref="D14:E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topLeftCell="D1" workbookViewId="0">
      <selection activeCell="I4" sqref="I4"/>
    </sheetView>
  </sheetViews>
  <sheetFormatPr baseColWidth="10" defaultRowHeight="12.75" x14ac:dyDescent="0.2"/>
  <cols>
    <col min="1" max="1" width="52.140625" style="1" bestFit="1" customWidth="1"/>
    <col min="2" max="2" width="9.28515625" style="1" bestFit="1" customWidth="1"/>
    <col min="3" max="3" width="16.140625" style="1" bestFit="1" customWidth="1"/>
    <col min="4" max="4" width="6.7109375" style="20" bestFit="1" customWidth="1"/>
    <col min="5" max="5" width="4" style="20" bestFit="1" customWidth="1"/>
    <col min="6" max="6" width="18.28515625" style="1" customWidth="1"/>
    <col min="7" max="7" width="11.7109375" style="1" bestFit="1" customWidth="1"/>
    <col min="8" max="8" width="14.42578125" style="1" bestFit="1" customWidth="1"/>
    <col min="9" max="9" width="19" style="1" bestFit="1" customWidth="1"/>
    <col min="10" max="10" width="11" style="1" bestFit="1" customWidth="1"/>
    <col min="11" max="11" width="11.28515625" style="1" bestFit="1" customWidth="1"/>
    <col min="12" max="12" width="6.42578125" style="1" bestFit="1" customWidth="1"/>
    <col min="13" max="13" width="34" style="1" customWidth="1"/>
    <col min="14" max="14" width="18.140625" style="1" customWidth="1"/>
    <col min="15" max="15" width="11.28515625" style="1" bestFit="1" customWidth="1"/>
    <col min="16" max="16" width="12.85546875" style="1" bestFit="1" customWidth="1"/>
    <col min="17" max="17" width="19" style="1" customWidth="1"/>
    <col min="18" max="18" width="12" style="1" bestFit="1" customWidth="1"/>
    <col min="19" max="19" width="11.140625" style="1" bestFit="1" customWidth="1"/>
    <col min="20" max="16384" width="11.42578125" style="5"/>
  </cols>
  <sheetData>
    <row r="1" spans="1:17" s="1" customFormat="1" ht="15" x14ac:dyDescent="0.25">
      <c r="A1" s="23" t="s">
        <v>55</v>
      </c>
      <c r="B1" s="23"/>
      <c r="D1" s="20"/>
      <c r="E1" s="20"/>
    </row>
    <row r="2" spans="1:17" s="1" customFormat="1" ht="15" x14ac:dyDescent="0.25">
      <c r="A2" s="23" t="s">
        <v>56</v>
      </c>
      <c r="B2" s="23"/>
      <c r="D2" s="20"/>
      <c r="E2" s="20"/>
    </row>
    <row r="3" spans="1:17" s="1" customFormat="1" x14ac:dyDescent="0.2">
      <c r="D3" s="20"/>
      <c r="E3" s="20"/>
    </row>
    <row r="4" spans="1:17" s="1" customFormat="1" x14ac:dyDescent="0.2">
      <c r="G4" s="21" t="s">
        <v>45</v>
      </c>
      <c r="H4" s="21" t="s">
        <v>46</v>
      </c>
      <c r="I4" s="21" t="s">
        <v>47</v>
      </c>
      <c r="J4" s="21" t="s">
        <v>48</v>
      </c>
      <c r="K4" s="21" t="s">
        <v>49</v>
      </c>
    </row>
    <row r="5" spans="1:17" s="1" customFormat="1" ht="13.5" thickBot="1" x14ac:dyDescent="0.25">
      <c r="G5" s="118" t="s">
        <v>3</v>
      </c>
      <c r="H5" s="118"/>
      <c r="I5" s="21" t="s">
        <v>2</v>
      </c>
      <c r="J5" s="21" t="s">
        <v>2</v>
      </c>
      <c r="K5" s="21" t="s">
        <v>50</v>
      </c>
    </row>
    <row r="6" spans="1:17" s="1" customFormat="1" ht="13.5" thickBot="1" x14ac:dyDescent="0.25">
      <c r="A6" s="25" t="s">
        <v>9</v>
      </c>
      <c r="B6" s="29"/>
      <c r="C6" s="26" t="s">
        <v>10</v>
      </c>
      <c r="D6" s="29" t="s">
        <v>11</v>
      </c>
      <c r="E6" s="26" t="s">
        <v>44</v>
      </c>
      <c r="F6" s="29" t="s">
        <v>12</v>
      </c>
      <c r="G6" s="27" t="s">
        <v>51</v>
      </c>
      <c r="H6" s="30" t="s">
        <v>52</v>
      </c>
      <c r="I6" s="27" t="s">
        <v>53</v>
      </c>
      <c r="J6" s="31">
        <v>0.04</v>
      </c>
      <c r="K6" s="28" t="s">
        <v>54</v>
      </c>
      <c r="M6" s="29" t="s">
        <v>122</v>
      </c>
      <c r="N6" s="25" t="s">
        <v>132</v>
      </c>
      <c r="O6" s="79" t="s">
        <v>133</v>
      </c>
      <c r="P6" s="2"/>
      <c r="Q6" s="80" t="s">
        <v>136</v>
      </c>
    </row>
    <row r="7" spans="1:17" s="1" customFormat="1" x14ac:dyDescent="0.2">
      <c r="A7" s="32" t="s">
        <v>35</v>
      </c>
      <c r="B7" s="32"/>
      <c r="C7" s="33" t="s">
        <v>34</v>
      </c>
      <c r="D7" s="34">
        <v>2</v>
      </c>
      <c r="E7" s="34">
        <v>12</v>
      </c>
      <c r="F7" s="85">
        <f>+'RET FEB'!B29+'RET MAR'!B29+'RET ABR'!B29+'RET MAY'!B29+'RET JUN'!B29+'RET JUL'!B29+'RET AGO'!B29+'RET SEP'!B29+'RET OCT'!B30+'RET NOV'!B30+'RET DIC'!B30</f>
        <v>592468.54</v>
      </c>
      <c r="G7" s="85">
        <f>+F7*0.1</f>
        <v>59246.854000000007</v>
      </c>
      <c r="H7" s="85">
        <v>0</v>
      </c>
      <c r="I7" s="85">
        <f t="shared" ref="I7:I13" si="0">+((F7*0.16)/3)*2</f>
        <v>63196.64426666667</v>
      </c>
      <c r="J7" s="85">
        <v>0</v>
      </c>
      <c r="K7" s="85">
        <f>+F7*0.02</f>
        <v>11849.370800000001</v>
      </c>
      <c r="M7" s="110" t="s">
        <v>123</v>
      </c>
      <c r="N7" s="99">
        <v>592468.54</v>
      </c>
      <c r="O7" s="76">
        <f>+F7-N7</f>
        <v>0</v>
      </c>
      <c r="P7" s="2"/>
      <c r="Q7" s="80" t="s">
        <v>137</v>
      </c>
    </row>
    <row r="8" spans="1:17" s="1" customFormat="1" x14ac:dyDescent="0.2">
      <c r="A8" s="82" t="s">
        <v>152</v>
      </c>
      <c r="B8" s="82"/>
      <c r="C8" s="83" t="s">
        <v>153</v>
      </c>
      <c r="D8" s="84">
        <v>8</v>
      </c>
      <c r="E8" s="84">
        <v>8</v>
      </c>
      <c r="F8" s="86">
        <f>+'RET AGO'!E29</f>
        <v>25950</v>
      </c>
      <c r="G8" s="86">
        <f>+F8*0.1</f>
        <v>2595</v>
      </c>
      <c r="H8" s="86">
        <v>0</v>
      </c>
      <c r="I8" s="86">
        <f t="shared" si="0"/>
        <v>2768</v>
      </c>
      <c r="J8" s="86">
        <v>0</v>
      </c>
      <c r="K8" s="86">
        <f>+F8*0.02</f>
        <v>519</v>
      </c>
      <c r="M8" s="111" t="s">
        <v>154</v>
      </c>
      <c r="N8" s="101">
        <v>25950</v>
      </c>
      <c r="O8" s="77">
        <f>+F8-N8</f>
        <v>0</v>
      </c>
      <c r="P8" s="2"/>
      <c r="Q8" s="80"/>
    </row>
    <row r="9" spans="1:17" s="1" customFormat="1" x14ac:dyDescent="0.2">
      <c r="A9" s="82" t="s">
        <v>186</v>
      </c>
      <c r="B9" s="82"/>
      <c r="C9" s="83" t="s">
        <v>188</v>
      </c>
      <c r="D9" s="84">
        <v>10</v>
      </c>
      <c r="E9" s="84">
        <v>10</v>
      </c>
      <c r="F9" s="86">
        <f>+'RET OCT'!B42</f>
        <v>5300.54</v>
      </c>
      <c r="G9" s="86">
        <f>+F9*0.1</f>
        <v>530.05399999999997</v>
      </c>
      <c r="H9" s="86">
        <v>0</v>
      </c>
      <c r="I9" s="86">
        <f t="shared" ref="I9" si="1">+((F9*0.16)/3)*2</f>
        <v>565.39093333333335</v>
      </c>
      <c r="J9" s="86">
        <v>0</v>
      </c>
      <c r="K9" s="86">
        <f>+F9*0.01</f>
        <v>53.005400000000002</v>
      </c>
      <c r="M9" s="111" t="s">
        <v>214</v>
      </c>
      <c r="N9" s="101">
        <v>5300.54</v>
      </c>
      <c r="O9" s="77">
        <f>+F9-N9</f>
        <v>0</v>
      </c>
      <c r="P9" s="2"/>
      <c r="Q9" s="80"/>
    </row>
    <row r="10" spans="1:17" s="1" customFormat="1" x14ac:dyDescent="0.2">
      <c r="A10" s="35" t="s">
        <v>17</v>
      </c>
      <c r="B10" s="35"/>
      <c r="C10" s="36" t="s">
        <v>14</v>
      </c>
      <c r="D10" s="37">
        <v>1</v>
      </c>
      <c r="E10" s="37">
        <v>1</v>
      </c>
      <c r="F10" s="38">
        <f>+'RET ENE'!E5</f>
        <v>21201.41</v>
      </c>
      <c r="G10" s="38">
        <v>0</v>
      </c>
      <c r="H10" s="38">
        <f>+F10*0.1</f>
        <v>2120.1410000000001</v>
      </c>
      <c r="I10" s="38">
        <f t="shared" si="0"/>
        <v>2261.4837333333335</v>
      </c>
      <c r="J10" s="38">
        <v>0</v>
      </c>
      <c r="K10" s="38">
        <f>+F10*0.01</f>
        <v>212.01410000000001</v>
      </c>
      <c r="M10" s="112" t="s">
        <v>121</v>
      </c>
      <c r="N10" s="100">
        <v>21201.14</v>
      </c>
      <c r="O10" s="77">
        <f>+F10-N10</f>
        <v>0.27000000000043656</v>
      </c>
      <c r="Q10" s="80" t="s">
        <v>138</v>
      </c>
    </row>
    <row r="11" spans="1:17" s="1" customFormat="1" x14ac:dyDescent="0.2">
      <c r="A11" s="35" t="s">
        <v>6</v>
      </c>
      <c r="B11" s="35"/>
      <c r="C11" s="36" t="s">
        <v>16</v>
      </c>
      <c r="D11" s="37">
        <v>1</v>
      </c>
      <c r="E11" s="37">
        <v>12</v>
      </c>
      <c r="F11" s="38">
        <f>+'RET ENE'!B5+'RET FEB'!B17+'RET MAR'!B17+'RET ABR'!B17+'RET MAY'!B17+'RET JUN'!B17+'RET JUL'!B17+'RET AGO'!B17+'RET SEP'!B17+'RET OCT'!B17+'RET NOV'!B17+'RET DIC'!B17</f>
        <v>1607143.4400000004</v>
      </c>
      <c r="G11" s="38">
        <v>0</v>
      </c>
      <c r="H11" s="38">
        <f>+F11*0.1</f>
        <v>160714.34400000004</v>
      </c>
      <c r="I11" s="38">
        <f t="shared" si="0"/>
        <v>171428.63360000003</v>
      </c>
      <c r="J11" s="38">
        <v>0</v>
      </c>
      <c r="K11" s="38">
        <f>+F11*0.01</f>
        <v>16071.434400000004</v>
      </c>
      <c r="M11" s="112" t="s">
        <v>134</v>
      </c>
      <c r="N11" s="100">
        <v>1607142.84</v>
      </c>
      <c r="O11" s="77">
        <f t="shared" ref="O11:O14" si="2">+F11-N11</f>
        <v>0.6000000003259629</v>
      </c>
      <c r="Q11" s="80" t="s">
        <v>139</v>
      </c>
    </row>
    <row r="12" spans="1:17" s="1" customFormat="1" x14ac:dyDescent="0.2">
      <c r="A12" s="35" t="s">
        <v>5</v>
      </c>
      <c r="B12" s="35"/>
      <c r="C12" s="36" t="s">
        <v>15</v>
      </c>
      <c r="D12" s="37">
        <v>1</v>
      </c>
      <c r="E12" s="37">
        <v>12</v>
      </c>
      <c r="F12" s="38">
        <f>+'RET ENE'!B5+'RET FEB'!B5+'RET MAR'!B5+'RET ABR'!B5+'RET MAY'!B5+'RET JUN'!B5+'RET JUL'!B5+'RET AGO'!B5+'RET SEP'!B5+'RET OCT'!B5+'RET NOV'!B5+'RET DIC'!B5</f>
        <v>1607143.4400000004</v>
      </c>
      <c r="G12" s="38">
        <v>0</v>
      </c>
      <c r="H12" s="38">
        <f>+F12*0.1</f>
        <v>160714.34400000004</v>
      </c>
      <c r="I12" s="38">
        <f t="shared" si="0"/>
        <v>171428.63360000003</v>
      </c>
      <c r="J12" s="38">
        <v>0</v>
      </c>
      <c r="K12" s="38">
        <f>+F12*0.01</f>
        <v>16071.434400000004</v>
      </c>
      <c r="M12" s="112" t="s">
        <v>134</v>
      </c>
      <c r="N12" s="100">
        <v>1607142.84</v>
      </c>
      <c r="O12" s="77">
        <f t="shared" si="2"/>
        <v>0.6000000003259629</v>
      </c>
    </row>
    <row r="13" spans="1:17" s="1" customFormat="1" x14ac:dyDescent="0.2">
      <c r="A13" s="35" t="s">
        <v>8</v>
      </c>
      <c r="B13" s="35"/>
      <c r="C13" s="36" t="s">
        <v>13</v>
      </c>
      <c r="D13" s="37">
        <v>1</v>
      </c>
      <c r="E13" s="37">
        <v>12</v>
      </c>
      <c r="F13" s="38">
        <f>+'RET ENE'!E17+'RET FEB'!E5+'RET MAR'!E5+'RET ABR'!E5+'RET MAY'!E5+'RET JUN'!E5+'RET JUL'!E5+'RET AGO'!E5+'RET SEP'!E5+'RET OCT'!E5+'RET NOV'!E5+'RET DIC'!E5</f>
        <v>1480000</v>
      </c>
      <c r="G13" s="38">
        <v>0</v>
      </c>
      <c r="H13" s="38">
        <f>+F13*0.1</f>
        <v>148000</v>
      </c>
      <c r="I13" s="38">
        <f t="shared" si="0"/>
        <v>157866.66666666666</v>
      </c>
      <c r="J13" s="38">
        <v>0</v>
      </c>
      <c r="K13" s="38">
        <f>+F13*0.01</f>
        <v>14800</v>
      </c>
      <c r="M13" s="112" t="s">
        <v>121</v>
      </c>
      <c r="N13" s="100">
        <v>1480000</v>
      </c>
      <c r="O13" s="77">
        <f t="shared" si="2"/>
        <v>0</v>
      </c>
    </row>
    <row r="14" spans="1:17" s="1" customFormat="1" x14ac:dyDescent="0.2">
      <c r="A14" s="39" t="s">
        <v>18</v>
      </c>
      <c r="B14" s="39"/>
      <c r="C14" s="40" t="s">
        <v>19</v>
      </c>
      <c r="D14" s="41">
        <v>1</v>
      </c>
      <c r="E14" s="41">
        <v>12</v>
      </c>
      <c r="F14" s="42">
        <f>+'RET ENE'!H5+'RET FEB'!E17+'RET MAR'!E17+'RET ABR'!E17+'RET MAY'!E17+'RET JUN'!E17+'RET JUL'!E17+'RET AGO'!E17+'RET SEP'!E17+'RET OCT'!E17+'RET NOV'!E17+'RET DIC'!E17</f>
        <v>200414.93000000002</v>
      </c>
      <c r="G14" s="42">
        <v>0</v>
      </c>
      <c r="H14" s="42">
        <v>0</v>
      </c>
      <c r="I14" s="42">
        <v>0</v>
      </c>
      <c r="J14" s="42">
        <f t="shared" ref="J14:J19" si="3">+F14*0.04</f>
        <v>8016.5972000000011</v>
      </c>
      <c r="K14" s="42">
        <v>0</v>
      </c>
      <c r="M14" s="112" t="s">
        <v>135</v>
      </c>
      <c r="N14" s="100">
        <f>+'RET ENE'!H5+'RET FEB'!E17+'RET MAR'!E17+'RET ABR'!E17+'RET MAY'!E17+'RET JUN'!E17+'RET JUL'!E17+'RET AGO'!E17+'RET SEP'!E17+'RET OCT'!E17+'RET NOV'!E17+'RET DIC'!E17</f>
        <v>200414.93000000002</v>
      </c>
      <c r="O14" s="77">
        <f t="shared" si="2"/>
        <v>0</v>
      </c>
    </row>
    <row r="15" spans="1:17" s="1" customFormat="1" x14ac:dyDescent="0.2">
      <c r="A15" s="43" t="s">
        <v>20</v>
      </c>
      <c r="B15" s="43"/>
      <c r="C15" s="43" t="s">
        <v>21</v>
      </c>
      <c r="D15" s="41">
        <v>1</v>
      </c>
      <c r="E15" s="41">
        <v>6</v>
      </c>
      <c r="F15" s="42">
        <f>+'RET ENE'!H17+'RET FEB'!H17+'RET ABR'!H5+'RET JUN'!H5</f>
        <v>2546.92</v>
      </c>
      <c r="G15" s="42">
        <v>0</v>
      </c>
      <c r="H15" s="42">
        <v>0</v>
      </c>
      <c r="I15" s="42">
        <v>0</v>
      </c>
      <c r="J15" s="42">
        <f t="shared" si="3"/>
        <v>101.8768</v>
      </c>
      <c r="K15" s="42">
        <v>0</v>
      </c>
      <c r="M15" s="78"/>
      <c r="N15" s="100"/>
      <c r="O15" s="100"/>
    </row>
    <row r="16" spans="1:17" s="1" customFormat="1" x14ac:dyDescent="0.2">
      <c r="A16" s="44" t="s">
        <v>57</v>
      </c>
      <c r="B16" s="44"/>
      <c r="C16" s="45" t="s">
        <v>58</v>
      </c>
      <c r="D16" s="41">
        <v>2</v>
      </c>
      <c r="E16" s="41">
        <v>12</v>
      </c>
      <c r="F16" s="42">
        <f>+'RET FEB'!H5+'RET NOV'!H5+'RET DIC'!E29</f>
        <v>699.72</v>
      </c>
      <c r="G16" s="42">
        <v>0</v>
      </c>
      <c r="H16" s="42">
        <v>0</v>
      </c>
      <c r="I16" s="42">
        <v>0</v>
      </c>
      <c r="J16" s="42">
        <f t="shared" si="3"/>
        <v>27.988800000000001</v>
      </c>
      <c r="K16" s="42">
        <v>0</v>
      </c>
      <c r="M16" s="78"/>
      <c r="N16" s="77"/>
      <c r="O16" s="100"/>
    </row>
    <row r="17" spans="1:19" s="1" customFormat="1" x14ac:dyDescent="0.2">
      <c r="A17" s="53" t="s">
        <v>78</v>
      </c>
      <c r="B17" s="53"/>
      <c r="C17" s="53" t="s">
        <v>79</v>
      </c>
      <c r="D17" s="41">
        <v>3</v>
      </c>
      <c r="E17" s="41">
        <v>3</v>
      </c>
      <c r="F17" s="42">
        <v>400</v>
      </c>
      <c r="G17" s="42">
        <v>0</v>
      </c>
      <c r="H17" s="42">
        <v>0</v>
      </c>
      <c r="I17" s="42">
        <v>0</v>
      </c>
      <c r="J17" s="42">
        <f t="shared" si="3"/>
        <v>16</v>
      </c>
      <c r="K17" s="42">
        <v>0</v>
      </c>
      <c r="M17" s="78"/>
      <c r="N17" s="77"/>
      <c r="O17" s="100"/>
    </row>
    <row r="18" spans="1:19" s="1" customFormat="1" x14ac:dyDescent="0.2">
      <c r="A18" s="53" t="s">
        <v>110</v>
      </c>
      <c r="B18" s="53"/>
      <c r="C18" s="53" t="s">
        <v>111</v>
      </c>
      <c r="D18" s="41">
        <v>5</v>
      </c>
      <c r="E18" s="41">
        <v>5</v>
      </c>
      <c r="F18" s="42">
        <f>+'RET MAY'!H5</f>
        <v>350</v>
      </c>
      <c r="G18" s="42">
        <v>0</v>
      </c>
      <c r="H18" s="42">
        <v>0</v>
      </c>
      <c r="I18" s="42">
        <v>0</v>
      </c>
      <c r="J18" s="42">
        <f t="shared" si="3"/>
        <v>14</v>
      </c>
      <c r="K18" s="42">
        <v>0</v>
      </c>
      <c r="M18" s="78"/>
      <c r="N18" s="77"/>
      <c r="O18" s="77"/>
    </row>
    <row r="19" spans="1:19" s="1" customFormat="1" x14ac:dyDescent="0.2">
      <c r="A19" s="53" t="s">
        <v>130</v>
      </c>
      <c r="B19" s="53"/>
      <c r="C19" s="53" t="s">
        <v>131</v>
      </c>
      <c r="D19" s="41">
        <v>7</v>
      </c>
      <c r="E19" s="41">
        <v>8</v>
      </c>
      <c r="F19" s="42">
        <f>+'RET JUL'!H5+'RET AGO'!H5</f>
        <v>1450</v>
      </c>
      <c r="G19" s="42">
        <v>0</v>
      </c>
      <c r="H19" s="42">
        <v>0</v>
      </c>
      <c r="I19" s="42">
        <v>0</v>
      </c>
      <c r="J19" s="42">
        <f t="shared" si="3"/>
        <v>58</v>
      </c>
      <c r="K19" s="42">
        <v>0</v>
      </c>
      <c r="M19" s="78"/>
      <c r="N19" s="77"/>
      <c r="O19" s="77"/>
    </row>
    <row r="20" spans="1:19" s="1" customFormat="1" x14ac:dyDescent="0.2">
      <c r="A20" s="53" t="s">
        <v>197</v>
      </c>
      <c r="B20" s="53"/>
      <c r="C20" s="53" t="s">
        <v>211</v>
      </c>
      <c r="D20" s="41">
        <v>11</v>
      </c>
      <c r="E20" s="41">
        <v>11</v>
      </c>
      <c r="F20" s="42">
        <v>95</v>
      </c>
      <c r="G20" s="42">
        <v>0</v>
      </c>
      <c r="H20" s="42">
        <v>0</v>
      </c>
      <c r="I20" s="42">
        <v>0</v>
      </c>
      <c r="J20" s="42">
        <f t="shared" ref="J20" si="4">+F20*0.04</f>
        <v>3.8000000000000003</v>
      </c>
      <c r="K20" s="42">
        <v>0</v>
      </c>
      <c r="M20" s="5"/>
      <c r="N20" s="3"/>
      <c r="O20" s="3"/>
    </row>
    <row r="21" spans="1:19" s="1" customFormat="1" x14ac:dyDescent="0.2">
      <c r="D21" s="20"/>
      <c r="E21" s="20"/>
    </row>
    <row r="22" spans="1:19" s="1" customFormat="1" x14ac:dyDescent="0.2">
      <c r="D22" s="20"/>
      <c r="E22" s="20"/>
    </row>
    <row r="23" spans="1:19" s="1" customFormat="1" ht="13.5" thickBot="1" x14ac:dyDescent="0.25">
      <c r="A23" s="22" t="s">
        <v>66</v>
      </c>
      <c r="B23" s="22"/>
      <c r="D23" s="20"/>
      <c r="E23" s="20"/>
    </row>
    <row r="24" spans="1:19" s="1" customFormat="1" ht="13.5" thickBot="1" x14ac:dyDescent="0.25">
      <c r="E24" s="20"/>
      <c r="F24" s="25" t="s">
        <v>29</v>
      </c>
      <c r="G24" s="29" t="s">
        <v>24</v>
      </c>
      <c r="H24" s="29" t="s">
        <v>83</v>
      </c>
      <c r="I24" s="29" t="s">
        <v>84</v>
      </c>
      <c r="J24" s="29" t="s">
        <v>85</v>
      </c>
      <c r="K24" s="29" t="s">
        <v>86</v>
      </c>
      <c r="L24" s="29" t="s">
        <v>87</v>
      </c>
      <c r="M24" s="29" t="s">
        <v>88</v>
      </c>
      <c r="N24" s="29" t="s">
        <v>89</v>
      </c>
      <c r="O24" s="29" t="s">
        <v>90</v>
      </c>
      <c r="P24" s="29" t="s">
        <v>91</v>
      </c>
      <c r="Q24" s="29" t="s">
        <v>92</v>
      </c>
      <c r="R24" s="29" t="s">
        <v>93</v>
      </c>
      <c r="S24" s="29" t="s">
        <v>94</v>
      </c>
    </row>
    <row r="25" spans="1:19" s="92" customFormat="1" x14ac:dyDescent="0.2">
      <c r="A25" s="57" t="s">
        <v>25</v>
      </c>
      <c r="B25" s="58">
        <f>200+200+200+200+200+200+200+200</f>
        <v>1600</v>
      </c>
      <c r="C25" s="59" t="s">
        <v>31</v>
      </c>
      <c r="D25" s="46">
        <v>1</v>
      </c>
      <c r="E25" s="46">
        <v>11</v>
      </c>
      <c r="F25" s="54" t="s">
        <v>28</v>
      </c>
      <c r="G25" s="60">
        <v>37736</v>
      </c>
      <c r="H25" s="90" t="s">
        <v>161</v>
      </c>
      <c r="I25" s="91"/>
      <c r="J25" s="90" t="s">
        <v>162</v>
      </c>
      <c r="K25" s="91" t="s">
        <v>163</v>
      </c>
      <c r="L25" s="90" t="s">
        <v>164</v>
      </c>
      <c r="M25" s="91"/>
      <c r="N25" s="90" t="s">
        <v>140</v>
      </c>
      <c r="O25" s="90" t="s">
        <v>155</v>
      </c>
      <c r="P25" s="90"/>
      <c r="Q25" s="89" t="s">
        <v>189</v>
      </c>
      <c r="R25" s="89" t="s">
        <v>212</v>
      </c>
      <c r="S25" s="89"/>
    </row>
    <row r="26" spans="1:19" s="92" customFormat="1" x14ac:dyDescent="0.2">
      <c r="A26" s="59" t="s">
        <v>26</v>
      </c>
      <c r="B26" s="61">
        <f>1000+1000+1000+1000+1000+1000+1000+1000+1000+1000</f>
        <v>10000</v>
      </c>
      <c r="C26" s="59" t="s">
        <v>27</v>
      </c>
      <c r="D26" s="46">
        <v>1</v>
      </c>
      <c r="E26" s="46">
        <v>12</v>
      </c>
      <c r="F26" s="55" t="s">
        <v>30</v>
      </c>
      <c r="G26" s="62">
        <v>37700</v>
      </c>
      <c r="H26" s="78" t="s">
        <v>165</v>
      </c>
      <c r="I26" s="78" t="s">
        <v>166</v>
      </c>
      <c r="J26" s="78" t="s">
        <v>167</v>
      </c>
      <c r="K26" s="78" t="s">
        <v>168</v>
      </c>
      <c r="L26" s="78" t="s">
        <v>169</v>
      </c>
      <c r="M26" s="78" t="s">
        <v>170</v>
      </c>
      <c r="N26" s="94" t="s">
        <v>141</v>
      </c>
      <c r="O26" s="94" t="s">
        <v>156</v>
      </c>
      <c r="P26" s="94" t="s">
        <v>171</v>
      </c>
      <c r="Q26" s="93" t="s">
        <v>172</v>
      </c>
      <c r="R26" s="57" t="s">
        <v>213</v>
      </c>
      <c r="S26" s="57"/>
    </row>
    <row r="27" spans="1:19" s="92" customFormat="1" x14ac:dyDescent="0.2">
      <c r="A27" s="59" t="s">
        <v>68</v>
      </c>
      <c r="B27" s="63">
        <f>10000+5000+5000+5000+5000+5000+10000</f>
        <v>45000</v>
      </c>
      <c r="C27" s="59" t="s">
        <v>67</v>
      </c>
      <c r="D27" s="46">
        <v>2</v>
      </c>
      <c r="E27" s="46">
        <v>10</v>
      </c>
      <c r="F27" s="56" t="s">
        <v>69</v>
      </c>
      <c r="G27" s="64">
        <v>41037</v>
      </c>
      <c r="H27" s="57"/>
      <c r="I27" s="78" t="s">
        <v>173</v>
      </c>
      <c r="J27" s="78" t="s">
        <v>174</v>
      </c>
      <c r="K27" s="94" t="s">
        <v>175</v>
      </c>
      <c r="L27" s="78" t="s">
        <v>176</v>
      </c>
      <c r="M27" s="78" t="s">
        <v>177</v>
      </c>
      <c r="N27" s="57"/>
      <c r="O27" s="94" t="s">
        <v>157</v>
      </c>
      <c r="P27" s="57"/>
      <c r="Q27" s="57" t="s">
        <v>190</v>
      </c>
      <c r="R27" s="57"/>
      <c r="S27" s="57"/>
    </row>
    <row r="28" spans="1:19" s="92" customFormat="1" x14ac:dyDescent="0.2">
      <c r="A28" s="59" t="s">
        <v>80</v>
      </c>
      <c r="B28" s="58">
        <v>1800</v>
      </c>
      <c r="C28" s="59" t="s">
        <v>81</v>
      </c>
      <c r="D28" s="46">
        <v>3</v>
      </c>
      <c r="E28" s="46">
        <v>3</v>
      </c>
      <c r="F28" s="65" t="s">
        <v>82</v>
      </c>
      <c r="G28" s="66">
        <v>42207</v>
      </c>
      <c r="H28" s="57"/>
      <c r="I28" s="57"/>
      <c r="J28" s="78" t="s">
        <v>178</v>
      </c>
      <c r="K28" s="57"/>
      <c r="L28" s="57"/>
      <c r="M28" s="57"/>
      <c r="N28" s="57"/>
      <c r="O28" s="57"/>
      <c r="P28" s="57"/>
      <c r="Q28" s="57"/>
      <c r="R28" s="57"/>
      <c r="S28" s="57"/>
    </row>
    <row r="29" spans="1:19" x14ac:dyDescent="0.2">
      <c r="A29" s="78" t="s">
        <v>192</v>
      </c>
      <c r="B29" s="100">
        <v>8000</v>
      </c>
      <c r="C29" s="78" t="s">
        <v>191</v>
      </c>
      <c r="D29" s="46">
        <v>10</v>
      </c>
      <c r="E29" s="46">
        <v>10</v>
      </c>
      <c r="F29" s="78" t="s">
        <v>193</v>
      </c>
      <c r="G29" s="102">
        <v>40820</v>
      </c>
      <c r="H29" s="78"/>
      <c r="I29" s="78"/>
      <c r="J29" s="78"/>
      <c r="K29" s="78"/>
      <c r="L29" s="78"/>
      <c r="M29" s="78"/>
      <c r="N29" s="78"/>
      <c r="O29" s="78"/>
      <c r="P29" s="78"/>
      <c r="Q29" s="78" t="s">
        <v>194</v>
      </c>
      <c r="R29" s="78"/>
      <c r="S29" s="78"/>
    </row>
  </sheetData>
  <mergeCells count="1">
    <mergeCell ref="G5:H5"/>
  </mergeCell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H27" sqref="H27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7" width="11.42578125" style="1"/>
    <col min="8" max="8" width="27.7109375" style="1" customWidth="1"/>
    <col min="9" max="16384" width="11.42578125" style="1"/>
  </cols>
  <sheetData>
    <row r="2" spans="1:8" x14ac:dyDescent="0.2">
      <c r="A2" s="113" t="s">
        <v>5</v>
      </c>
      <c r="B2" s="113"/>
      <c r="D2" s="113" t="s">
        <v>8</v>
      </c>
      <c r="E2" s="113"/>
      <c r="G2" s="113" t="s">
        <v>33</v>
      </c>
      <c r="H2" s="113"/>
    </row>
    <row r="3" spans="1:8" x14ac:dyDescent="0.2">
      <c r="A3" s="24" t="s">
        <v>64</v>
      </c>
      <c r="D3" s="19" t="s">
        <v>59</v>
      </c>
      <c r="E3" s="2"/>
      <c r="G3" s="17" t="s">
        <v>60</v>
      </c>
    </row>
    <row r="4" spans="1:8" x14ac:dyDescent="0.2">
      <c r="G4" s="24" t="s">
        <v>61</v>
      </c>
    </row>
    <row r="5" spans="1:8" x14ac:dyDescent="0.2">
      <c r="A5" s="1" t="s">
        <v>0</v>
      </c>
      <c r="B5" s="11">
        <v>133928.62</v>
      </c>
      <c r="D5" s="1" t="s">
        <v>0</v>
      </c>
      <c r="E5" s="11">
        <v>80000</v>
      </c>
      <c r="G5" s="1" t="s">
        <v>0</v>
      </c>
      <c r="H5" s="11">
        <v>421</v>
      </c>
    </row>
    <row r="6" spans="1:8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12800</v>
      </c>
      <c r="G6" s="1" t="s">
        <v>1</v>
      </c>
      <c r="H6" s="12">
        <f>+H5*0.16</f>
        <v>67.36</v>
      </c>
    </row>
    <row r="7" spans="1:8" x14ac:dyDescent="0.2">
      <c r="B7" s="11">
        <f>+B5+B6</f>
        <v>155357.1992</v>
      </c>
      <c r="E7" s="11">
        <f>+E5+E6</f>
        <v>92800</v>
      </c>
      <c r="H7" s="11">
        <f>+H5+H6</f>
        <v>488.36</v>
      </c>
    </row>
    <row r="8" spans="1:8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8533.3333333333339</v>
      </c>
      <c r="G8" s="1" t="s">
        <v>2</v>
      </c>
      <c r="H8" s="12">
        <f>+H5*0.04</f>
        <v>16.84</v>
      </c>
    </row>
    <row r="9" spans="1:8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8000</v>
      </c>
      <c r="H9" s="15">
        <f>+H7-H8</f>
        <v>471.52000000000004</v>
      </c>
    </row>
    <row r="10" spans="1:8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800</v>
      </c>
    </row>
    <row r="11" spans="1:8" x14ac:dyDescent="0.2">
      <c r="B11" s="14">
        <f>+B7-B8-B9-B10</f>
        <v>125000.04533333334</v>
      </c>
      <c r="E11" s="14">
        <f>+E7-E8-E9-E10</f>
        <v>75466.666666666672</v>
      </c>
    </row>
    <row r="14" spans="1:8" x14ac:dyDescent="0.2">
      <c r="A14" s="113" t="s">
        <v>6</v>
      </c>
      <c r="B14" s="113"/>
      <c r="D14" s="113" t="s">
        <v>22</v>
      </c>
      <c r="E14" s="113"/>
      <c r="G14" s="113" t="s">
        <v>23</v>
      </c>
      <c r="H14" s="113"/>
    </row>
    <row r="15" spans="1:8" x14ac:dyDescent="0.2">
      <c r="A15" s="17" t="s">
        <v>62</v>
      </c>
      <c r="D15" s="18" t="s">
        <v>65</v>
      </c>
      <c r="G15" s="18" t="s">
        <v>63</v>
      </c>
    </row>
    <row r="17" spans="1:8" x14ac:dyDescent="0.2">
      <c r="A17" s="1" t="s">
        <v>0</v>
      </c>
      <c r="B17" s="11">
        <v>133928.62</v>
      </c>
      <c r="D17" s="1" t="s">
        <v>0</v>
      </c>
      <c r="E17" s="11">
        <v>17239</v>
      </c>
      <c r="G17" s="1" t="s">
        <v>0</v>
      </c>
      <c r="H17" s="11">
        <v>313</v>
      </c>
    </row>
    <row r="18" spans="1:8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2758.2400000000002</v>
      </c>
      <c r="G18" s="1" t="s">
        <v>1</v>
      </c>
      <c r="H18" s="12">
        <f>+H17*0.16</f>
        <v>50.08</v>
      </c>
    </row>
    <row r="19" spans="1:8" x14ac:dyDescent="0.2">
      <c r="B19" s="11">
        <f>+B17+B18</f>
        <v>155357.1992</v>
      </c>
      <c r="E19" s="11">
        <f>+E17+E18</f>
        <v>19997.240000000002</v>
      </c>
      <c r="H19" s="11">
        <f>+H17+H18</f>
        <v>363.08</v>
      </c>
    </row>
    <row r="20" spans="1:8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689.56000000000006</v>
      </c>
      <c r="G20" s="1" t="s">
        <v>2</v>
      </c>
      <c r="H20" s="12">
        <f>+H17*0.04</f>
        <v>12.52</v>
      </c>
    </row>
    <row r="21" spans="1:8" x14ac:dyDescent="0.2">
      <c r="A21" s="1" t="s">
        <v>3</v>
      </c>
      <c r="B21" s="13">
        <f>+B17*0.1</f>
        <v>13392.862000000001</v>
      </c>
      <c r="E21" s="15">
        <f>+E19-E20</f>
        <v>19307.68</v>
      </c>
      <c r="H21" s="15">
        <f>+H19-H20</f>
        <v>350.56</v>
      </c>
    </row>
    <row r="22" spans="1:8" ht="13.5" thickBot="1" x14ac:dyDescent="0.25">
      <c r="A22" s="1" t="s">
        <v>4</v>
      </c>
      <c r="B22" s="12">
        <f>+B17*0.02</f>
        <v>2678.5724</v>
      </c>
      <c r="D22" s="10"/>
      <c r="E22" s="10"/>
      <c r="H22" s="16"/>
    </row>
    <row r="23" spans="1:8" x14ac:dyDescent="0.2">
      <c r="B23" s="14">
        <f>+B19-B20-B21-B22</f>
        <v>125000.04533333334</v>
      </c>
      <c r="D23" s="10"/>
      <c r="E23" s="10"/>
    </row>
    <row r="26" spans="1:8" x14ac:dyDescent="0.2">
      <c r="A26" s="113" t="s">
        <v>32</v>
      </c>
      <c r="B26" s="113"/>
    </row>
    <row r="27" spans="1:8" x14ac:dyDescent="0.2">
      <c r="A27" s="17" t="s">
        <v>36</v>
      </c>
    </row>
    <row r="29" spans="1:8" x14ac:dyDescent="0.2">
      <c r="A29" s="1" t="s">
        <v>0</v>
      </c>
      <c r="B29" s="11">
        <v>51000</v>
      </c>
    </row>
    <row r="30" spans="1:8" ht="13.5" thickBot="1" x14ac:dyDescent="0.25">
      <c r="A30" s="1" t="s">
        <v>1</v>
      </c>
      <c r="B30" s="12">
        <f>+B29*0.16</f>
        <v>8160</v>
      </c>
    </row>
    <row r="31" spans="1:8" x14ac:dyDescent="0.2">
      <c r="B31" s="11">
        <f>+B29+B30</f>
        <v>59160</v>
      </c>
    </row>
    <row r="32" spans="1:8" x14ac:dyDescent="0.2">
      <c r="A32" s="1" t="s">
        <v>2</v>
      </c>
      <c r="B32" s="11">
        <f>+B30/3*2</f>
        <v>5440</v>
      </c>
    </row>
    <row r="33" spans="1:2" x14ac:dyDescent="0.2">
      <c r="A33" s="1" t="s">
        <v>3</v>
      </c>
      <c r="B33" s="13">
        <f>+B29*0.1</f>
        <v>5100</v>
      </c>
    </row>
    <row r="34" spans="1:2" ht="13.5" thickBot="1" x14ac:dyDescent="0.25">
      <c r="A34" s="1" t="s">
        <v>4</v>
      </c>
      <c r="B34" s="12">
        <f>+B29*0.02</f>
        <v>1020</v>
      </c>
    </row>
    <row r="35" spans="1:2" x14ac:dyDescent="0.2">
      <c r="B35" s="14">
        <f>+B31-B32-B33-B34</f>
        <v>47600</v>
      </c>
    </row>
  </sheetData>
  <mergeCells count="7">
    <mergeCell ref="A26:B26"/>
    <mergeCell ref="A2:B2"/>
    <mergeCell ref="D2:E2"/>
    <mergeCell ref="G2:H2"/>
    <mergeCell ref="A14:B14"/>
    <mergeCell ref="D14:E14"/>
    <mergeCell ref="G14:H14"/>
  </mergeCells>
  <hyperlinks>
    <hyperlink ref="D3" r:id="rId1"/>
    <hyperlink ref="G3" r:id="rId2"/>
    <hyperlink ref="G4" r:id="rId3"/>
    <hyperlink ref="A15" r:id="rId4"/>
    <hyperlink ref="G15" r:id="rId5"/>
    <hyperlink ref="A3" r:id="rId6"/>
    <hyperlink ref="A27" r:id="rId7"/>
    <hyperlink ref="D15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7" sqref="I16:I17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7" width="11.42578125" style="1"/>
    <col min="8" max="8" width="27.7109375" style="1" customWidth="1"/>
    <col min="9" max="16384" width="11.42578125" style="1"/>
  </cols>
  <sheetData>
    <row r="1" spans="1:9" x14ac:dyDescent="0.2">
      <c r="G1" s="47"/>
      <c r="H1" s="47"/>
    </row>
    <row r="2" spans="1:9" x14ac:dyDescent="0.2">
      <c r="A2" s="113" t="s">
        <v>5</v>
      </c>
      <c r="B2" s="113"/>
      <c r="D2" s="113" t="s">
        <v>8</v>
      </c>
      <c r="E2" s="113"/>
      <c r="G2" s="113" t="s">
        <v>74</v>
      </c>
      <c r="H2" s="113"/>
    </row>
    <row r="3" spans="1:9" x14ac:dyDescent="0.2">
      <c r="A3" s="6" t="s">
        <v>70</v>
      </c>
      <c r="D3" s="6" t="s">
        <v>72</v>
      </c>
      <c r="E3" s="2"/>
      <c r="G3" s="6" t="s">
        <v>75</v>
      </c>
      <c r="H3" s="47"/>
    </row>
    <row r="4" spans="1:9" x14ac:dyDescent="0.2">
      <c r="G4" s="24"/>
      <c r="H4" s="47"/>
    </row>
    <row r="5" spans="1:9" x14ac:dyDescent="0.2">
      <c r="A5" s="1" t="s">
        <v>0</v>
      </c>
      <c r="B5" s="11">
        <v>133928.62</v>
      </c>
      <c r="D5" s="1" t="s">
        <v>0</v>
      </c>
      <c r="E5" s="11">
        <v>80000</v>
      </c>
      <c r="G5" s="1" t="s">
        <v>0</v>
      </c>
      <c r="H5" s="48">
        <v>400</v>
      </c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12800</v>
      </c>
      <c r="G6" s="1" t="s">
        <v>1</v>
      </c>
      <c r="H6" s="12">
        <f>+H5*0.16</f>
        <v>64</v>
      </c>
    </row>
    <row r="7" spans="1:9" x14ac:dyDescent="0.2">
      <c r="B7" s="11">
        <f>+B5+B6</f>
        <v>155357.1992</v>
      </c>
      <c r="E7" s="11">
        <f>+E5+E6</f>
        <v>92800</v>
      </c>
      <c r="G7" s="47"/>
      <c r="H7" s="11">
        <f>+H5+H6</f>
        <v>464</v>
      </c>
    </row>
    <row r="8" spans="1:9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8533.3333333333339</v>
      </c>
      <c r="G8" s="1" t="s">
        <v>2</v>
      </c>
      <c r="H8" s="12">
        <f>+H5*0.04</f>
        <v>16</v>
      </c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8000</v>
      </c>
      <c r="G9" s="47"/>
      <c r="H9" s="15">
        <f>+H7-H8</f>
        <v>448</v>
      </c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800</v>
      </c>
      <c r="G10" s="47"/>
      <c r="H10" s="47"/>
    </row>
    <row r="11" spans="1:9" x14ac:dyDescent="0.2">
      <c r="B11" s="14">
        <f>+B7-B8-B9-B10</f>
        <v>125000.04533333334</v>
      </c>
      <c r="E11" s="14">
        <f>+E7-E8-E9-E10</f>
        <v>75466.666666666672</v>
      </c>
    </row>
    <row r="12" spans="1:9" x14ac:dyDescent="0.2">
      <c r="G12" s="47"/>
      <c r="H12" s="47"/>
    </row>
    <row r="13" spans="1:9" x14ac:dyDescent="0.2">
      <c r="G13" s="47"/>
      <c r="H13" s="47"/>
    </row>
    <row r="14" spans="1:9" x14ac:dyDescent="0.2">
      <c r="A14" s="113" t="s">
        <v>6</v>
      </c>
      <c r="B14" s="113"/>
      <c r="D14" s="113" t="s">
        <v>22</v>
      </c>
      <c r="E14" s="113"/>
      <c r="G14" s="50"/>
      <c r="H14" s="50"/>
    </row>
    <row r="15" spans="1:9" x14ac:dyDescent="0.2">
      <c r="A15" s="7" t="s">
        <v>71</v>
      </c>
      <c r="D15" s="6" t="s">
        <v>76</v>
      </c>
      <c r="G15" s="18"/>
      <c r="H15" s="47"/>
    </row>
    <row r="16" spans="1:9" x14ac:dyDescent="0.2">
      <c r="D16" s="6" t="s">
        <v>77</v>
      </c>
      <c r="G16" s="47"/>
      <c r="H16" s="47"/>
      <c r="I16" s="1">
        <v>691.2</v>
      </c>
    </row>
    <row r="17" spans="1:9" x14ac:dyDescent="0.2">
      <c r="A17" s="1" t="s">
        <v>0</v>
      </c>
      <c r="B17" s="11">
        <v>133928.62</v>
      </c>
      <c r="D17" s="1" t="s">
        <v>0</v>
      </c>
      <c r="E17" s="11">
        <f>14853.33+691.2</f>
        <v>15544.53</v>
      </c>
      <c r="G17" s="47"/>
      <c r="H17" s="51"/>
      <c r="I17" s="1">
        <v>14853.33</v>
      </c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2487.1248000000001</v>
      </c>
      <c r="G18" s="47"/>
      <c r="H18" s="51"/>
    </row>
    <row r="19" spans="1:9" x14ac:dyDescent="0.2">
      <c r="B19" s="11">
        <f>+B17+B18</f>
        <v>155357.1992</v>
      </c>
      <c r="E19" s="11">
        <f>+E17+E18</f>
        <v>18031.6548</v>
      </c>
      <c r="G19" s="47"/>
      <c r="H19" s="51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621.78120000000001</v>
      </c>
      <c r="G20" s="47"/>
      <c r="H20" s="51"/>
    </row>
    <row r="21" spans="1:9" x14ac:dyDescent="0.2">
      <c r="A21" s="1" t="s">
        <v>3</v>
      </c>
      <c r="B21" s="13">
        <f>+B17*0.1</f>
        <v>13392.862000000001</v>
      </c>
      <c r="E21" s="15">
        <f>+E19-E20</f>
        <v>17409.873599999999</v>
      </c>
      <c r="G21" s="47"/>
      <c r="H21" s="49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47"/>
      <c r="H22" s="52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G25" s="47"/>
      <c r="H25" s="47"/>
    </row>
    <row r="26" spans="1:9" x14ac:dyDescent="0.2">
      <c r="A26" s="113" t="s">
        <v>35</v>
      </c>
      <c r="B26" s="113"/>
    </row>
    <row r="27" spans="1:9" x14ac:dyDescent="0.2">
      <c r="A27" s="7" t="s">
        <v>73</v>
      </c>
    </row>
    <row r="29" spans="1:9" x14ac:dyDescent="0.2">
      <c r="A29" s="1" t="s">
        <v>0</v>
      </c>
      <c r="B29" s="11">
        <v>51000</v>
      </c>
    </row>
    <row r="30" spans="1:9" ht="13.5" thickBot="1" x14ac:dyDescent="0.25">
      <c r="A30" s="1" t="s">
        <v>1</v>
      </c>
      <c r="B30" s="12">
        <f>+B29*0.16</f>
        <v>8160</v>
      </c>
    </row>
    <row r="31" spans="1:9" x14ac:dyDescent="0.2">
      <c r="B31" s="11">
        <f>+B29+B30</f>
        <v>59160</v>
      </c>
    </row>
    <row r="32" spans="1:9" x14ac:dyDescent="0.2">
      <c r="A32" s="1" t="s">
        <v>2</v>
      </c>
      <c r="B32" s="11">
        <f>+B30/3*2</f>
        <v>5440</v>
      </c>
    </row>
    <row r="33" spans="1:2" x14ac:dyDescent="0.2">
      <c r="A33" s="1" t="s">
        <v>3</v>
      </c>
      <c r="B33" s="13">
        <f>+B29*0.1</f>
        <v>5100</v>
      </c>
    </row>
    <row r="34" spans="1:2" ht="13.5" thickBot="1" x14ac:dyDescent="0.25">
      <c r="A34" s="1" t="s">
        <v>4</v>
      </c>
      <c r="B34" s="12">
        <f>+B29*0.02</f>
        <v>1020</v>
      </c>
    </row>
    <row r="35" spans="1:2" x14ac:dyDescent="0.2">
      <c r="B35" s="14">
        <f>+B31-B32-B33-B34</f>
        <v>47600</v>
      </c>
    </row>
  </sheetData>
  <mergeCells count="6">
    <mergeCell ref="A26:B26"/>
    <mergeCell ref="A2:B2"/>
    <mergeCell ref="D2:E2"/>
    <mergeCell ref="G2:H2"/>
    <mergeCell ref="A14:B14"/>
    <mergeCell ref="D14:E14"/>
  </mergeCells>
  <hyperlinks>
    <hyperlink ref="A3" r:id="rId1"/>
    <hyperlink ref="A15" r:id="rId2"/>
    <hyperlink ref="D3" r:id="rId3"/>
    <hyperlink ref="A27" r:id="rId4"/>
    <hyperlink ref="G3" r:id="rId5"/>
    <hyperlink ref="D15" r:id="rId6"/>
    <hyperlink ref="D16" r:id="rId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22" sqref="E22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7" width="11.42578125" style="1"/>
    <col min="8" max="8" width="27.7109375" style="1" customWidth="1"/>
    <col min="9" max="16384" width="11.42578125" style="1"/>
  </cols>
  <sheetData>
    <row r="1" spans="1:8" x14ac:dyDescent="0.2">
      <c r="G1" s="47"/>
      <c r="H1" s="47"/>
    </row>
    <row r="2" spans="1:8" x14ac:dyDescent="0.2">
      <c r="A2" s="113" t="s">
        <v>5</v>
      </c>
      <c r="B2" s="113"/>
      <c r="D2" s="113" t="s">
        <v>8</v>
      </c>
      <c r="E2" s="113"/>
      <c r="G2" s="113" t="s">
        <v>96</v>
      </c>
      <c r="H2" s="113"/>
    </row>
    <row r="3" spans="1:8" x14ac:dyDescent="0.2">
      <c r="A3" s="17" t="s">
        <v>100</v>
      </c>
      <c r="D3" s="67" t="s">
        <v>95</v>
      </c>
      <c r="E3" s="2"/>
      <c r="G3" s="68" t="s">
        <v>97</v>
      </c>
      <c r="H3" s="47"/>
    </row>
    <row r="4" spans="1:8" x14ac:dyDescent="0.2">
      <c r="G4" s="24"/>
      <c r="H4" s="47"/>
    </row>
    <row r="5" spans="1:8" x14ac:dyDescent="0.2">
      <c r="A5" s="1" t="s">
        <v>0</v>
      </c>
      <c r="B5" s="11">
        <v>133928.62</v>
      </c>
      <c r="D5" s="1" t="s">
        <v>0</v>
      </c>
      <c r="E5" s="11">
        <v>80000</v>
      </c>
      <c r="G5" s="1" t="s">
        <v>0</v>
      </c>
      <c r="H5" s="48">
        <v>362.5</v>
      </c>
    </row>
    <row r="6" spans="1:8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12800</v>
      </c>
      <c r="G6" s="1" t="s">
        <v>1</v>
      </c>
      <c r="H6" s="12">
        <f>+H5*0.16</f>
        <v>58</v>
      </c>
    </row>
    <row r="7" spans="1:8" x14ac:dyDescent="0.2">
      <c r="B7" s="11">
        <f>+B5+B6</f>
        <v>155357.1992</v>
      </c>
      <c r="E7" s="11">
        <f>+E5+E6</f>
        <v>92800</v>
      </c>
      <c r="G7" s="47"/>
      <c r="H7" s="11">
        <f>+H5+H6</f>
        <v>420.5</v>
      </c>
    </row>
    <row r="8" spans="1:8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8533.3333333333339</v>
      </c>
      <c r="G8" s="1" t="s">
        <v>2</v>
      </c>
      <c r="H8" s="12">
        <f>+H5*0.04</f>
        <v>14.5</v>
      </c>
    </row>
    <row r="9" spans="1:8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8000</v>
      </c>
      <c r="G9" s="47"/>
      <c r="H9" s="15">
        <f>+H7-H8</f>
        <v>406</v>
      </c>
    </row>
    <row r="10" spans="1:8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800</v>
      </c>
      <c r="G10" s="47"/>
      <c r="H10" s="47"/>
    </row>
    <row r="11" spans="1:8" x14ac:dyDescent="0.2">
      <c r="B11" s="14">
        <f>+B7-B8-B9-B10</f>
        <v>125000.04533333334</v>
      </c>
      <c r="E11" s="14">
        <f>+E7-E8-E9-E10</f>
        <v>75466.666666666672</v>
      </c>
    </row>
    <row r="12" spans="1:8" x14ac:dyDescent="0.2">
      <c r="G12" s="47"/>
      <c r="H12" s="47"/>
    </row>
    <row r="13" spans="1:8" x14ac:dyDescent="0.2">
      <c r="G13" s="47"/>
      <c r="H13" s="47"/>
    </row>
    <row r="14" spans="1:8" x14ac:dyDescent="0.2">
      <c r="A14" s="113" t="s">
        <v>6</v>
      </c>
      <c r="B14" s="113"/>
      <c r="D14" s="113" t="s">
        <v>22</v>
      </c>
      <c r="E14" s="113"/>
      <c r="G14" s="50"/>
      <c r="H14" s="50"/>
    </row>
    <row r="15" spans="1:8" x14ac:dyDescent="0.2">
      <c r="A15" s="24" t="s">
        <v>99</v>
      </c>
      <c r="D15" s="68" t="s">
        <v>101</v>
      </c>
      <c r="G15" s="18"/>
      <c r="H15" s="47"/>
    </row>
    <row r="16" spans="1:8" x14ac:dyDescent="0.2">
      <c r="D16" s="6"/>
      <c r="G16" s="47"/>
      <c r="H16" s="47"/>
    </row>
    <row r="17" spans="1:8" x14ac:dyDescent="0.2">
      <c r="A17" s="1" t="s">
        <v>0</v>
      </c>
      <c r="B17" s="11">
        <v>133928.62</v>
      </c>
      <c r="D17" s="1" t="s">
        <v>0</v>
      </c>
      <c r="E17" s="11">
        <v>20574.2</v>
      </c>
      <c r="G17" s="47"/>
      <c r="H17" s="51"/>
    </row>
    <row r="18" spans="1:8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3291.8720000000003</v>
      </c>
      <c r="G18" s="47"/>
      <c r="H18" s="51"/>
    </row>
    <row r="19" spans="1:8" x14ac:dyDescent="0.2">
      <c r="B19" s="11">
        <f>+B17+B18</f>
        <v>155357.1992</v>
      </c>
      <c r="E19" s="11">
        <f>+E17+E18</f>
        <v>23866.072</v>
      </c>
      <c r="G19" s="47"/>
      <c r="H19" s="51"/>
    </row>
    <row r="20" spans="1:8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822.96800000000007</v>
      </c>
      <c r="G20" s="47"/>
      <c r="H20" s="51"/>
    </row>
    <row r="21" spans="1:8" x14ac:dyDescent="0.2">
      <c r="A21" s="1" t="s">
        <v>3</v>
      </c>
      <c r="B21" s="13">
        <f>+B17*0.1</f>
        <v>13392.862000000001</v>
      </c>
      <c r="E21" s="15">
        <f>+E19-E20</f>
        <v>23043.103999999999</v>
      </c>
      <c r="G21" s="47"/>
      <c r="H21" s="49"/>
    </row>
    <row r="22" spans="1:8" ht="13.5" thickBot="1" x14ac:dyDescent="0.25">
      <c r="A22" s="1" t="s">
        <v>4</v>
      </c>
      <c r="B22" s="12">
        <f>+B17*0.02</f>
        <v>2678.5724</v>
      </c>
      <c r="D22" s="10"/>
      <c r="E22" s="10"/>
      <c r="G22" s="47"/>
      <c r="H22" s="52"/>
    </row>
    <row r="23" spans="1:8" x14ac:dyDescent="0.2">
      <c r="B23" s="14">
        <f>+B19-B20-B21-B22</f>
        <v>125000.04533333334</v>
      </c>
      <c r="D23" s="10"/>
      <c r="E23" s="10"/>
      <c r="G23" s="47"/>
      <c r="H23" s="47"/>
    </row>
    <row r="24" spans="1:8" x14ac:dyDescent="0.2">
      <c r="G24" s="47"/>
      <c r="H24" s="47"/>
    </row>
    <row r="25" spans="1:8" x14ac:dyDescent="0.2">
      <c r="G25" s="47"/>
      <c r="H25" s="47"/>
    </row>
    <row r="26" spans="1:8" x14ac:dyDescent="0.2">
      <c r="A26" s="113" t="s">
        <v>35</v>
      </c>
      <c r="B26" s="113"/>
    </row>
    <row r="27" spans="1:8" x14ac:dyDescent="0.2">
      <c r="A27" s="69" t="s">
        <v>98</v>
      </c>
    </row>
    <row r="29" spans="1:8" x14ac:dyDescent="0.2">
      <c r="A29" s="1" t="s">
        <v>0</v>
      </c>
      <c r="B29" s="11">
        <v>51000</v>
      </c>
    </row>
    <row r="30" spans="1:8" ht="13.5" thickBot="1" x14ac:dyDescent="0.25">
      <c r="A30" s="1" t="s">
        <v>1</v>
      </c>
      <c r="B30" s="12">
        <f>+B29*0.16</f>
        <v>8160</v>
      </c>
    </row>
    <row r="31" spans="1:8" x14ac:dyDescent="0.2">
      <c r="B31" s="11">
        <f>+B29+B30</f>
        <v>59160</v>
      </c>
    </row>
    <row r="32" spans="1:8" x14ac:dyDescent="0.2">
      <c r="A32" s="1" t="s">
        <v>2</v>
      </c>
      <c r="B32" s="11">
        <f>+B30/3*2</f>
        <v>5440</v>
      </c>
    </row>
    <row r="33" spans="1:2" x14ac:dyDescent="0.2">
      <c r="A33" s="1" t="s">
        <v>3</v>
      </c>
      <c r="B33" s="13">
        <f>+B29*0.1</f>
        <v>5100</v>
      </c>
    </row>
    <row r="34" spans="1:2" ht="13.5" thickBot="1" x14ac:dyDescent="0.25">
      <c r="A34" s="1" t="s">
        <v>4</v>
      </c>
      <c r="B34" s="12">
        <f>+B29*0.02</f>
        <v>1020</v>
      </c>
    </row>
    <row r="35" spans="1:2" x14ac:dyDescent="0.2">
      <c r="B35" s="14">
        <f>+B31-B32-B33-B34</f>
        <v>47600</v>
      </c>
    </row>
  </sheetData>
  <mergeCells count="6">
    <mergeCell ref="A26:B26"/>
    <mergeCell ref="A2:B2"/>
    <mergeCell ref="D2:E2"/>
    <mergeCell ref="G2:H2"/>
    <mergeCell ref="A14:B14"/>
    <mergeCell ref="D14:E14"/>
  </mergeCells>
  <hyperlinks>
    <hyperlink ref="D3" r:id="rId1"/>
    <hyperlink ref="G3" r:id="rId2"/>
    <hyperlink ref="A27" r:id="rId3"/>
    <hyperlink ref="A15" r:id="rId4"/>
    <hyperlink ref="A3" r:id="rId5"/>
    <hyperlink ref="D15" r:id="rId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17" sqref="E17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7" width="11.42578125" style="1"/>
    <col min="8" max="8" width="27.7109375" style="1" customWidth="1"/>
    <col min="9" max="16384" width="11.42578125" style="1"/>
  </cols>
  <sheetData>
    <row r="1" spans="1:9" x14ac:dyDescent="0.2">
      <c r="G1" s="47"/>
      <c r="H1" s="47"/>
    </row>
    <row r="2" spans="1:9" x14ac:dyDescent="0.2">
      <c r="A2" s="113" t="s">
        <v>5</v>
      </c>
      <c r="B2" s="113"/>
      <c r="D2" s="113" t="s">
        <v>8</v>
      </c>
      <c r="E2" s="113"/>
      <c r="G2" s="113" t="s">
        <v>107</v>
      </c>
      <c r="H2" s="113"/>
    </row>
    <row r="3" spans="1:9" x14ac:dyDescent="0.2">
      <c r="A3" s="18" t="s">
        <v>105</v>
      </c>
      <c r="D3" s="19" t="s">
        <v>106</v>
      </c>
      <c r="E3" s="2"/>
      <c r="G3" s="18" t="s">
        <v>108</v>
      </c>
      <c r="H3" s="47"/>
    </row>
    <row r="4" spans="1:9" x14ac:dyDescent="0.2">
      <c r="G4" s="24"/>
      <c r="H4" s="47"/>
    </row>
    <row r="5" spans="1:9" x14ac:dyDescent="0.2">
      <c r="A5" s="1" t="s">
        <v>0</v>
      </c>
      <c r="B5" s="11">
        <v>133928.62</v>
      </c>
      <c r="D5" s="1" t="s">
        <v>0</v>
      </c>
      <c r="E5" s="11">
        <v>120000</v>
      </c>
      <c r="G5" s="1" t="s">
        <v>0</v>
      </c>
      <c r="H5" s="48">
        <v>350</v>
      </c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19200</v>
      </c>
      <c r="G6" s="1" t="s">
        <v>1</v>
      </c>
      <c r="H6" s="12">
        <f>+H5*0.16</f>
        <v>56</v>
      </c>
    </row>
    <row r="7" spans="1:9" x14ac:dyDescent="0.2">
      <c r="B7" s="11">
        <f>+B5+B6</f>
        <v>155357.1992</v>
      </c>
      <c r="E7" s="11">
        <f>+E5+E6</f>
        <v>139200</v>
      </c>
      <c r="G7" s="47"/>
      <c r="H7" s="11">
        <f>+H5+H6</f>
        <v>406</v>
      </c>
    </row>
    <row r="8" spans="1:9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12800</v>
      </c>
      <c r="G8" s="1" t="s">
        <v>2</v>
      </c>
      <c r="H8" s="12">
        <f>+H5*0.04</f>
        <v>14</v>
      </c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12000</v>
      </c>
      <c r="G9" s="47"/>
      <c r="H9" s="15">
        <f>+H7-H8</f>
        <v>392</v>
      </c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1200</v>
      </c>
      <c r="G10" s="47"/>
      <c r="H10" s="47"/>
    </row>
    <row r="11" spans="1:9" x14ac:dyDescent="0.2">
      <c r="B11" s="14">
        <f>+B7-B8-B9-B10</f>
        <v>125000.04533333334</v>
      </c>
      <c r="E11" s="14">
        <f>+E7-E8-E9-E10</f>
        <v>113200</v>
      </c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19" t="s">
        <v>104</v>
      </c>
      <c r="D15" s="18" t="s">
        <v>109</v>
      </c>
      <c r="G15" s="71"/>
      <c r="H15" s="72"/>
      <c r="I15" s="70"/>
    </row>
    <row r="16" spans="1:9" x14ac:dyDescent="0.2">
      <c r="D16" s="6"/>
      <c r="G16" s="73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16344.6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2615.136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18959.736000000001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653.78399999999999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18305.952000000001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G25" s="47"/>
      <c r="H25" s="47"/>
    </row>
    <row r="26" spans="1:9" x14ac:dyDescent="0.2">
      <c r="A26" s="113" t="s">
        <v>35</v>
      </c>
      <c r="B26" s="113"/>
    </row>
    <row r="27" spans="1:9" x14ac:dyDescent="0.2">
      <c r="A27" s="19" t="s">
        <v>102</v>
      </c>
      <c r="B27" s="19" t="s">
        <v>103</v>
      </c>
    </row>
    <row r="29" spans="1:9" x14ac:dyDescent="0.2">
      <c r="A29" s="1" t="s">
        <v>0</v>
      </c>
      <c r="B29" s="11">
        <f>51000+15734.27</f>
        <v>66734.27</v>
      </c>
    </row>
    <row r="30" spans="1:9" ht="13.5" thickBot="1" x14ac:dyDescent="0.25">
      <c r="A30" s="1" t="s">
        <v>1</v>
      </c>
      <c r="B30" s="12">
        <f>+B29*0.16</f>
        <v>10677.483200000001</v>
      </c>
    </row>
    <row r="31" spans="1:9" x14ac:dyDescent="0.2">
      <c r="B31" s="11">
        <f>+B29+B30</f>
        <v>77411.753200000006</v>
      </c>
    </row>
    <row r="32" spans="1:9" x14ac:dyDescent="0.2">
      <c r="A32" s="1" t="s">
        <v>2</v>
      </c>
      <c r="B32" s="11">
        <f>+B30/3*2</f>
        <v>7118.322133333334</v>
      </c>
    </row>
    <row r="33" spans="1:2" x14ac:dyDescent="0.2">
      <c r="A33" s="1" t="s">
        <v>3</v>
      </c>
      <c r="B33" s="13">
        <f>+B29*0.1</f>
        <v>6673.4270000000006</v>
      </c>
    </row>
    <row r="34" spans="1:2" ht="13.5" thickBot="1" x14ac:dyDescent="0.25">
      <c r="A34" s="1" t="s">
        <v>4</v>
      </c>
      <c r="B34" s="12">
        <f>+B29*0.02</f>
        <v>1334.6854000000001</v>
      </c>
    </row>
    <row r="35" spans="1:2" x14ac:dyDescent="0.2">
      <c r="B35" s="14">
        <f>+B31-B32-B33-B34</f>
        <v>62285.318666666666</v>
      </c>
    </row>
  </sheetData>
  <mergeCells count="6">
    <mergeCell ref="A26:B26"/>
    <mergeCell ref="A2:B2"/>
    <mergeCell ref="D2:E2"/>
    <mergeCell ref="G2:H2"/>
    <mergeCell ref="A14:B14"/>
    <mergeCell ref="D14:E14"/>
  </mergeCells>
  <hyperlinks>
    <hyperlink ref="A27" r:id="rId1"/>
    <hyperlink ref="B27" r:id="rId2"/>
    <hyperlink ref="A15" r:id="rId3"/>
    <hyperlink ref="A3" r:id="rId4"/>
    <hyperlink ref="D3" r:id="rId5"/>
    <hyperlink ref="G3" r:id="rId6"/>
    <hyperlink ref="D15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32" sqref="B32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6" width="11.42578125" style="1"/>
    <col min="7" max="7" width="10.5703125" style="1" bestFit="1" customWidth="1"/>
    <col min="8" max="8" width="25.85546875" style="1" customWidth="1"/>
    <col min="9" max="16384" width="11.42578125" style="1"/>
  </cols>
  <sheetData>
    <row r="1" spans="1:9" x14ac:dyDescent="0.2">
      <c r="G1" s="47"/>
      <c r="H1" s="47"/>
    </row>
    <row r="2" spans="1:9" x14ac:dyDescent="0.2">
      <c r="A2" s="113" t="s">
        <v>5</v>
      </c>
      <c r="B2" s="113"/>
      <c r="D2" s="113" t="s">
        <v>8</v>
      </c>
      <c r="E2" s="113"/>
      <c r="G2" s="113" t="s">
        <v>96</v>
      </c>
      <c r="H2" s="113"/>
    </row>
    <row r="3" spans="1:9" x14ac:dyDescent="0.2">
      <c r="A3" s="19" t="s">
        <v>112</v>
      </c>
      <c r="D3" s="18" t="s">
        <v>115</v>
      </c>
      <c r="E3" s="2"/>
      <c r="G3" s="18" t="s">
        <v>117</v>
      </c>
      <c r="H3" s="18" t="s">
        <v>119</v>
      </c>
    </row>
    <row r="4" spans="1:9" x14ac:dyDescent="0.2">
      <c r="G4" s="19" t="s">
        <v>118</v>
      </c>
      <c r="H4" s="18" t="s">
        <v>120</v>
      </c>
    </row>
    <row r="5" spans="1:9" x14ac:dyDescent="0.2">
      <c r="A5" s="1" t="s">
        <v>0</v>
      </c>
      <c r="B5" s="11">
        <v>133928.62</v>
      </c>
      <c r="D5" s="1" t="s">
        <v>0</v>
      </c>
      <c r="E5" s="11">
        <v>120000</v>
      </c>
      <c r="G5" s="1" t="s">
        <v>0</v>
      </c>
      <c r="H5" s="48">
        <v>1250</v>
      </c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19200</v>
      </c>
      <c r="G6" s="1" t="s">
        <v>1</v>
      </c>
      <c r="H6" s="12">
        <f>+H5*0.16</f>
        <v>200</v>
      </c>
    </row>
    <row r="7" spans="1:9" x14ac:dyDescent="0.2">
      <c r="B7" s="11">
        <f>+B5+B6</f>
        <v>155357.1992</v>
      </c>
      <c r="E7" s="11">
        <f>+E5+E6</f>
        <v>139200</v>
      </c>
      <c r="G7" s="47"/>
      <c r="H7" s="11">
        <f>+H5+H6</f>
        <v>1450</v>
      </c>
    </row>
    <row r="8" spans="1:9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12800</v>
      </c>
      <c r="G8" s="1" t="s">
        <v>2</v>
      </c>
      <c r="H8" s="12">
        <f>+H5*0.04</f>
        <v>50</v>
      </c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12000</v>
      </c>
      <c r="G9" s="47"/>
      <c r="H9" s="15">
        <f>+H7-H8</f>
        <v>1400</v>
      </c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1200</v>
      </c>
      <c r="G10" s="47"/>
      <c r="H10" s="47"/>
    </row>
    <row r="11" spans="1:9" x14ac:dyDescent="0.2">
      <c r="B11" s="14">
        <f>+B7-B8-B9-B10</f>
        <v>125000.04533333334</v>
      </c>
      <c r="E11" s="14">
        <f>+E7-E8-E9-E10</f>
        <v>113200</v>
      </c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18" t="s">
        <v>113</v>
      </c>
      <c r="D15" s="18" t="s">
        <v>116</v>
      </c>
      <c r="G15" s="71"/>
      <c r="H15" s="72"/>
      <c r="I15" s="70"/>
    </row>
    <row r="16" spans="1:9" x14ac:dyDescent="0.2">
      <c r="D16" s="6"/>
      <c r="G16" s="73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16681.7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2669.0720000000001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19350.772000000001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667.26800000000003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18683.504000000001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G25" s="47"/>
      <c r="H25" s="47"/>
    </row>
    <row r="26" spans="1:9" x14ac:dyDescent="0.2">
      <c r="A26" s="113" t="s">
        <v>35</v>
      </c>
      <c r="B26" s="113"/>
    </row>
    <row r="27" spans="1:9" x14ac:dyDescent="0.2">
      <c r="A27" s="19" t="s">
        <v>114</v>
      </c>
      <c r="B27" s="19"/>
    </row>
    <row r="29" spans="1:9" x14ac:dyDescent="0.2">
      <c r="A29" s="1" t="s">
        <v>0</v>
      </c>
      <c r="B29" s="11">
        <v>51000</v>
      </c>
    </row>
    <row r="30" spans="1:9" ht="13.5" thickBot="1" x14ac:dyDescent="0.25">
      <c r="A30" s="1" t="s">
        <v>1</v>
      </c>
      <c r="B30" s="12">
        <f>+B29*0.16</f>
        <v>8160</v>
      </c>
    </row>
    <row r="31" spans="1:9" x14ac:dyDescent="0.2">
      <c r="B31" s="11">
        <f>+B29+B30</f>
        <v>59160</v>
      </c>
    </row>
    <row r="32" spans="1:9" x14ac:dyDescent="0.2">
      <c r="A32" s="1" t="s">
        <v>2</v>
      </c>
      <c r="B32" s="11">
        <f>+B30/3*2</f>
        <v>5440</v>
      </c>
    </row>
    <row r="33" spans="1:2" x14ac:dyDescent="0.2">
      <c r="A33" s="1" t="s">
        <v>3</v>
      </c>
      <c r="B33" s="13">
        <f>+B29*0.1</f>
        <v>5100</v>
      </c>
    </row>
    <row r="34" spans="1:2" ht="13.5" thickBot="1" x14ac:dyDescent="0.25">
      <c r="A34" s="1" t="s">
        <v>4</v>
      </c>
      <c r="B34" s="12">
        <f>+B29*0.02</f>
        <v>1020</v>
      </c>
    </row>
    <row r="35" spans="1:2" x14ac:dyDescent="0.2">
      <c r="B35" s="14">
        <f>+B31-B32-B33-B34</f>
        <v>47600</v>
      </c>
    </row>
  </sheetData>
  <mergeCells count="6">
    <mergeCell ref="A26:B26"/>
    <mergeCell ref="A2:B2"/>
    <mergeCell ref="D2:E2"/>
    <mergeCell ref="G2:H2"/>
    <mergeCell ref="A14:B14"/>
    <mergeCell ref="D14:E14"/>
  </mergeCells>
  <hyperlinks>
    <hyperlink ref="A3" r:id="rId1"/>
    <hyperlink ref="A15" r:id="rId2"/>
    <hyperlink ref="A27" r:id="rId3"/>
    <hyperlink ref="D3" r:id="rId4"/>
    <hyperlink ref="D15" r:id="rId5"/>
    <hyperlink ref="G3" r:id="rId6"/>
    <hyperlink ref="G4" r:id="rId7"/>
    <hyperlink ref="H3" r:id="rId8"/>
    <hyperlink ref="H4" r:id="rId9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32" sqref="B32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6" width="11.42578125" style="1"/>
    <col min="7" max="7" width="10.5703125" style="1" bestFit="1" customWidth="1"/>
    <col min="8" max="8" width="25.85546875" style="1" customWidth="1"/>
    <col min="9" max="16384" width="11.42578125" style="1"/>
  </cols>
  <sheetData>
    <row r="1" spans="1:9" x14ac:dyDescent="0.2">
      <c r="G1" s="47"/>
      <c r="H1" s="47"/>
    </row>
    <row r="2" spans="1:9" x14ac:dyDescent="0.2">
      <c r="A2" s="113" t="s">
        <v>5</v>
      </c>
      <c r="B2" s="113"/>
      <c r="D2" s="113" t="s">
        <v>8</v>
      </c>
      <c r="E2" s="113"/>
      <c r="G2" s="113" t="s">
        <v>130</v>
      </c>
      <c r="H2" s="113"/>
    </row>
    <row r="3" spans="1:9" x14ac:dyDescent="0.2">
      <c r="A3" s="74" t="s">
        <v>124</v>
      </c>
      <c r="D3" s="74" t="s">
        <v>127</v>
      </c>
      <c r="E3" s="2"/>
      <c r="G3" s="74" t="s">
        <v>129</v>
      </c>
      <c r="H3" s="18"/>
    </row>
    <row r="4" spans="1:9" x14ac:dyDescent="0.2">
      <c r="G4" s="19"/>
      <c r="H4" s="18"/>
    </row>
    <row r="5" spans="1:9" x14ac:dyDescent="0.2">
      <c r="A5" s="1" t="s">
        <v>0</v>
      </c>
      <c r="B5" s="11">
        <v>133928.62</v>
      </c>
      <c r="D5" s="1" t="s">
        <v>0</v>
      </c>
      <c r="E5" s="11">
        <v>120000</v>
      </c>
      <c r="G5" s="1" t="s">
        <v>0</v>
      </c>
      <c r="H5" s="48">
        <v>362.5</v>
      </c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19200</v>
      </c>
      <c r="G6" s="1" t="s">
        <v>1</v>
      </c>
      <c r="H6" s="12">
        <f>+H5*0.16</f>
        <v>58</v>
      </c>
    </row>
    <row r="7" spans="1:9" x14ac:dyDescent="0.2">
      <c r="B7" s="11">
        <f>+B5+B6</f>
        <v>155357.1992</v>
      </c>
      <c r="E7" s="11">
        <f>+E5+E6</f>
        <v>139200</v>
      </c>
      <c r="G7" s="47"/>
      <c r="H7" s="11">
        <f>+H5+H6</f>
        <v>420.5</v>
      </c>
    </row>
    <row r="8" spans="1:9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12800</v>
      </c>
      <c r="G8" s="1" t="s">
        <v>2</v>
      </c>
      <c r="H8" s="12">
        <f>+H5*0.04</f>
        <v>14.5</v>
      </c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12000</v>
      </c>
      <c r="G9" s="47"/>
      <c r="H9" s="15">
        <f>+H7-H8</f>
        <v>406</v>
      </c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1200</v>
      </c>
      <c r="G10" s="47"/>
      <c r="H10" s="47"/>
    </row>
    <row r="11" spans="1:9" x14ac:dyDescent="0.2">
      <c r="B11" s="14">
        <f>+B7-B8-B9-B10</f>
        <v>125000.04533333334</v>
      </c>
      <c r="E11" s="14">
        <f>+E7-E8-E9-E10</f>
        <v>113200</v>
      </c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74" t="s">
        <v>125</v>
      </c>
      <c r="D15" s="75" t="s">
        <v>128</v>
      </c>
      <c r="G15" s="71"/>
      <c r="H15" s="72"/>
      <c r="I15" s="70"/>
    </row>
    <row r="16" spans="1:9" x14ac:dyDescent="0.2">
      <c r="D16" s="6"/>
      <c r="G16" s="73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15106.3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2417.0079999999998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17523.307999999997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604.25199999999995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16919.055999999997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G25" s="47"/>
      <c r="H25" s="47"/>
    </row>
    <row r="26" spans="1:9" x14ac:dyDescent="0.2">
      <c r="A26" s="113" t="s">
        <v>35</v>
      </c>
      <c r="B26" s="113"/>
    </row>
    <row r="27" spans="1:9" x14ac:dyDescent="0.2">
      <c r="A27" s="74" t="s">
        <v>126</v>
      </c>
      <c r="B27" s="19"/>
    </row>
    <row r="29" spans="1:9" x14ac:dyDescent="0.2">
      <c r="A29" s="1" t="s">
        <v>0</v>
      </c>
      <c r="B29" s="2">
        <v>51000</v>
      </c>
    </row>
    <row r="30" spans="1:9" ht="13.5" thickBot="1" x14ac:dyDescent="0.25">
      <c r="A30" s="1" t="s">
        <v>1</v>
      </c>
      <c r="B30" s="4">
        <f>+B29*0.16</f>
        <v>8160</v>
      </c>
    </row>
    <row r="31" spans="1:9" x14ac:dyDescent="0.2">
      <c r="B31" s="2">
        <f>+B29+B30</f>
        <v>59160</v>
      </c>
    </row>
    <row r="32" spans="1:9" x14ac:dyDescent="0.2">
      <c r="A32" s="1" t="s">
        <v>2</v>
      </c>
      <c r="B32" s="2">
        <f>+B30/3*2</f>
        <v>5440</v>
      </c>
    </row>
    <row r="33" spans="1:2" x14ac:dyDescent="0.2">
      <c r="A33" s="1" t="s">
        <v>3</v>
      </c>
      <c r="B33" s="3">
        <f>+B29*0.1</f>
        <v>5100</v>
      </c>
    </row>
    <row r="34" spans="1:2" ht="13.5" thickBot="1" x14ac:dyDescent="0.25">
      <c r="A34" s="1" t="s">
        <v>4</v>
      </c>
      <c r="B34" s="4">
        <f>+B29*0.02</f>
        <v>1020</v>
      </c>
    </row>
    <row r="35" spans="1:2" x14ac:dyDescent="0.2">
      <c r="B35" s="8">
        <f>+B31-B32-B33-B34</f>
        <v>47600</v>
      </c>
    </row>
  </sheetData>
  <mergeCells count="6">
    <mergeCell ref="A26:B26"/>
    <mergeCell ref="A2:B2"/>
    <mergeCell ref="D2:E2"/>
    <mergeCell ref="G2:H2"/>
    <mergeCell ref="A14:B14"/>
    <mergeCell ref="D14:E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20" sqref="G20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6" width="11.42578125" style="1"/>
    <col min="7" max="7" width="10.5703125" style="1" bestFit="1" customWidth="1"/>
    <col min="8" max="8" width="25.85546875" style="1" customWidth="1"/>
    <col min="9" max="16384" width="11.42578125" style="1"/>
  </cols>
  <sheetData>
    <row r="1" spans="1:9" x14ac:dyDescent="0.2">
      <c r="G1" s="47"/>
      <c r="H1" s="47"/>
    </row>
    <row r="2" spans="1:9" x14ac:dyDescent="0.2">
      <c r="A2" s="113" t="s">
        <v>5</v>
      </c>
      <c r="B2" s="113"/>
      <c r="D2" s="113" t="s">
        <v>8</v>
      </c>
      <c r="E2" s="113"/>
      <c r="G2" s="113" t="s">
        <v>130</v>
      </c>
      <c r="H2" s="113"/>
    </row>
    <row r="3" spans="1:9" x14ac:dyDescent="0.2">
      <c r="A3" s="81" t="s">
        <v>150</v>
      </c>
      <c r="D3" s="81" t="s">
        <v>142</v>
      </c>
      <c r="E3" s="2"/>
      <c r="G3" s="74" t="s">
        <v>143</v>
      </c>
      <c r="H3" s="75" t="s">
        <v>145</v>
      </c>
    </row>
    <row r="4" spans="1:9" x14ac:dyDescent="0.2">
      <c r="G4" s="75" t="s">
        <v>144</v>
      </c>
      <c r="H4" s="18"/>
    </row>
    <row r="5" spans="1:9" x14ac:dyDescent="0.2">
      <c r="A5" s="1" t="s">
        <v>0</v>
      </c>
      <c r="B5" s="11">
        <v>133928.62</v>
      </c>
      <c r="D5" s="1" t="s">
        <v>0</v>
      </c>
      <c r="E5" s="11">
        <v>120000</v>
      </c>
      <c r="G5" s="1" t="s">
        <v>0</v>
      </c>
      <c r="H5" s="48">
        <v>1087.5</v>
      </c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19200</v>
      </c>
      <c r="G6" s="1" t="s">
        <v>1</v>
      </c>
      <c r="H6" s="12">
        <f>+H5*0.16</f>
        <v>174</v>
      </c>
    </row>
    <row r="7" spans="1:9" x14ac:dyDescent="0.2">
      <c r="B7" s="11">
        <f>+B5+B6</f>
        <v>155357.1992</v>
      </c>
      <c r="E7" s="11">
        <f>+E5+E6</f>
        <v>139200</v>
      </c>
      <c r="G7" s="47"/>
      <c r="H7" s="11">
        <f>+H5+H6</f>
        <v>1261.5</v>
      </c>
    </row>
    <row r="8" spans="1:9" ht="13.5" thickBot="1" x14ac:dyDescent="0.25">
      <c r="A8" s="1" t="s">
        <v>2</v>
      </c>
      <c r="B8" s="11">
        <f>+B6/3*2</f>
        <v>14285.719466666667</v>
      </c>
      <c r="D8" s="1" t="s">
        <v>2</v>
      </c>
      <c r="E8" s="11">
        <f>+E6/3*2</f>
        <v>12800</v>
      </c>
      <c r="G8" s="1" t="s">
        <v>2</v>
      </c>
      <c r="H8" s="12">
        <f>+H5*0.04</f>
        <v>43.5</v>
      </c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12000</v>
      </c>
      <c r="G9" s="47"/>
      <c r="H9" s="15">
        <f>+H7-H8</f>
        <v>1218</v>
      </c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1200</v>
      </c>
      <c r="G10" s="47"/>
      <c r="H10" s="47"/>
    </row>
    <row r="11" spans="1:9" x14ac:dyDescent="0.2">
      <c r="B11" s="14">
        <f>+B7-B8-B9-B10</f>
        <v>125000.04533333334</v>
      </c>
      <c r="E11" s="14">
        <f>+E7-E8-E9-E10</f>
        <v>113200</v>
      </c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81" t="s">
        <v>151</v>
      </c>
      <c r="D15" s="75" t="s">
        <v>147</v>
      </c>
      <c r="G15" s="71"/>
      <c r="H15" s="72"/>
      <c r="I15" s="70"/>
    </row>
    <row r="16" spans="1:9" x14ac:dyDescent="0.2">
      <c r="D16" s="6"/>
      <c r="G16" s="73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10939.75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1750.3600000000001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12690.11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437.59000000000003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12252.52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G25" s="47"/>
      <c r="H25" s="47"/>
    </row>
    <row r="26" spans="1:9" x14ac:dyDescent="0.2">
      <c r="A26" s="113" t="s">
        <v>35</v>
      </c>
      <c r="B26" s="113"/>
      <c r="D26" s="113" t="s">
        <v>148</v>
      </c>
      <c r="E26" s="113"/>
    </row>
    <row r="27" spans="1:9" x14ac:dyDescent="0.2">
      <c r="A27" s="81" t="s">
        <v>146</v>
      </c>
      <c r="B27" s="19"/>
      <c r="D27" s="75" t="s">
        <v>149</v>
      </c>
      <c r="E27" s="19"/>
    </row>
    <row r="28" spans="1:9" x14ac:dyDescent="0.2">
      <c r="E28" s="11"/>
    </row>
    <row r="29" spans="1:9" x14ac:dyDescent="0.2">
      <c r="A29" s="1" t="s">
        <v>0</v>
      </c>
      <c r="B29" s="11">
        <v>51000</v>
      </c>
      <c r="D29" s="1" t="s">
        <v>0</v>
      </c>
      <c r="E29" s="11">
        <v>25950</v>
      </c>
    </row>
    <row r="30" spans="1:9" ht="13.5" thickBot="1" x14ac:dyDescent="0.25">
      <c r="A30" s="1" t="s">
        <v>1</v>
      </c>
      <c r="B30" s="12">
        <f>+B29*0.16</f>
        <v>8160</v>
      </c>
      <c r="D30" s="1" t="s">
        <v>1</v>
      </c>
      <c r="E30" s="12">
        <f>+E29*0.16</f>
        <v>4152</v>
      </c>
    </row>
    <row r="31" spans="1:9" x14ac:dyDescent="0.2">
      <c r="B31" s="11">
        <f>+B29+B30</f>
        <v>59160</v>
      </c>
      <c r="E31" s="11">
        <f>+E29+E30</f>
        <v>30102</v>
      </c>
    </row>
    <row r="32" spans="1:9" x14ac:dyDescent="0.2">
      <c r="A32" s="1" t="s">
        <v>2</v>
      </c>
      <c r="B32" s="11">
        <f>+B30/3*2</f>
        <v>5440</v>
      </c>
      <c r="D32" s="1" t="s">
        <v>2</v>
      </c>
      <c r="E32" s="11">
        <f>+E30/3*2</f>
        <v>2768</v>
      </c>
    </row>
    <row r="33" spans="1:5" x14ac:dyDescent="0.2">
      <c r="A33" s="1" t="s">
        <v>3</v>
      </c>
      <c r="B33" s="13">
        <f>+B29*0.1</f>
        <v>5100</v>
      </c>
      <c r="D33" s="1" t="s">
        <v>3</v>
      </c>
      <c r="E33" s="13">
        <f>+E29*0.1</f>
        <v>2595</v>
      </c>
    </row>
    <row r="34" spans="1:5" ht="13.5" thickBot="1" x14ac:dyDescent="0.25">
      <c r="A34" s="1" t="s">
        <v>4</v>
      </c>
      <c r="B34" s="12">
        <f>+B29*0.02</f>
        <v>1020</v>
      </c>
      <c r="D34" s="1" t="s">
        <v>4</v>
      </c>
      <c r="E34" s="12">
        <f>+E29*0.02</f>
        <v>519</v>
      </c>
    </row>
    <row r="35" spans="1:5" x14ac:dyDescent="0.2">
      <c r="B35" s="14">
        <f>+B31-B32-B33-B34</f>
        <v>47600</v>
      </c>
      <c r="E35" s="14">
        <f>+E31-E32-E33-E34</f>
        <v>24220</v>
      </c>
    </row>
  </sheetData>
  <mergeCells count="7">
    <mergeCell ref="A26:B26"/>
    <mergeCell ref="D26:E26"/>
    <mergeCell ref="A2:B2"/>
    <mergeCell ref="D2:E2"/>
    <mergeCell ref="G2:H2"/>
    <mergeCell ref="A14:B14"/>
    <mergeCell ref="D14:E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30" sqref="F30"/>
    </sheetView>
  </sheetViews>
  <sheetFormatPr baseColWidth="10" defaultRowHeight="12.75" x14ac:dyDescent="0.2"/>
  <cols>
    <col min="1" max="1" width="10.5703125" style="1" customWidth="1"/>
    <col min="2" max="2" width="28" style="11" customWidth="1"/>
    <col min="3" max="4" width="11.42578125" style="1"/>
    <col min="5" max="5" width="27.28515625" style="1" customWidth="1"/>
    <col min="6" max="6" width="11.42578125" style="1"/>
    <col min="7" max="7" width="10.5703125" style="1" bestFit="1" customWidth="1"/>
    <col min="8" max="8" width="25.85546875" style="1" customWidth="1"/>
    <col min="9" max="16384" width="11.42578125" style="1"/>
  </cols>
  <sheetData>
    <row r="1" spans="1:9" x14ac:dyDescent="0.2">
      <c r="G1" s="70"/>
      <c r="H1" s="70"/>
    </row>
    <row r="2" spans="1:9" x14ac:dyDescent="0.2">
      <c r="A2" s="113" t="s">
        <v>5</v>
      </c>
      <c r="B2" s="113"/>
      <c r="D2" s="113" t="s">
        <v>8</v>
      </c>
      <c r="E2" s="113"/>
      <c r="G2" s="116"/>
      <c r="H2" s="116"/>
    </row>
    <row r="3" spans="1:9" x14ac:dyDescent="0.2">
      <c r="A3" s="81" t="s">
        <v>158</v>
      </c>
      <c r="D3" s="81"/>
      <c r="E3" s="2"/>
      <c r="G3" s="88"/>
      <c r="H3" s="87"/>
    </row>
    <row r="4" spans="1:9" x14ac:dyDescent="0.2">
      <c r="G4" s="87"/>
      <c r="H4" s="71"/>
    </row>
    <row r="5" spans="1:9" x14ac:dyDescent="0.2">
      <c r="A5" s="1" t="s">
        <v>0</v>
      </c>
      <c r="B5" s="11">
        <v>133928.62</v>
      </c>
      <c r="D5" s="1" t="s">
        <v>0</v>
      </c>
      <c r="E5" s="11">
        <v>170000</v>
      </c>
      <c r="G5" s="70"/>
      <c r="H5" s="51"/>
    </row>
    <row r="6" spans="1:9" ht="13.5" thickBot="1" x14ac:dyDescent="0.25">
      <c r="A6" s="1" t="s">
        <v>1</v>
      </c>
      <c r="B6" s="12">
        <f>+B5*0.16</f>
        <v>21428.5792</v>
      </c>
      <c r="D6" s="1" t="s">
        <v>1</v>
      </c>
      <c r="E6" s="12">
        <f>+E5*0.16</f>
        <v>27200</v>
      </c>
      <c r="G6" s="70"/>
      <c r="H6" s="51"/>
    </row>
    <row r="7" spans="1:9" x14ac:dyDescent="0.2">
      <c r="B7" s="11">
        <f>+B5+B6</f>
        <v>155357.1992</v>
      </c>
      <c r="E7" s="11">
        <f>+E5+E6</f>
        <v>197200</v>
      </c>
      <c r="G7" s="70"/>
      <c r="H7" s="51"/>
    </row>
    <row r="8" spans="1:9" x14ac:dyDescent="0.2">
      <c r="A8" s="1" t="s">
        <v>2</v>
      </c>
      <c r="B8" s="11">
        <f>+B6/3*2</f>
        <v>14285.719466666667</v>
      </c>
      <c r="D8" s="1" t="s">
        <v>2</v>
      </c>
      <c r="E8" s="11">
        <f>+E6/3*2</f>
        <v>18133.333333333332</v>
      </c>
      <c r="G8" s="70"/>
      <c r="H8" s="51"/>
    </row>
    <row r="9" spans="1:9" x14ac:dyDescent="0.2">
      <c r="A9" s="1" t="s">
        <v>3</v>
      </c>
      <c r="B9" s="13">
        <f>+B5*0.1</f>
        <v>13392.862000000001</v>
      </c>
      <c r="D9" s="1" t="s">
        <v>3</v>
      </c>
      <c r="E9" s="13">
        <f>+E5*0.1</f>
        <v>17000</v>
      </c>
      <c r="G9" s="70"/>
      <c r="H9" s="49"/>
    </row>
    <row r="10" spans="1:9" ht="13.5" thickBot="1" x14ac:dyDescent="0.25">
      <c r="A10" s="1" t="s">
        <v>4</v>
      </c>
      <c r="B10" s="12">
        <f>+B5*0.02</f>
        <v>2678.5724</v>
      </c>
      <c r="D10" s="1" t="s">
        <v>4</v>
      </c>
      <c r="E10" s="12">
        <f>+E5*0.01</f>
        <v>1700</v>
      </c>
      <c r="G10" s="70"/>
      <c r="H10" s="70"/>
    </row>
    <row r="11" spans="1:9" x14ac:dyDescent="0.2">
      <c r="B11" s="14">
        <f>+B7-B8-B9-B10</f>
        <v>125000.04533333334</v>
      </c>
      <c r="E11" s="14">
        <f>+E7-E8-E9-E10</f>
        <v>160366.66666666666</v>
      </c>
      <c r="G11" s="70"/>
      <c r="H11" s="70"/>
    </row>
    <row r="12" spans="1:9" x14ac:dyDescent="0.2">
      <c r="G12" s="47"/>
      <c r="H12" s="47"/>
    </row>
    <row r="13" spans="1:9" x14ac:dyDescent="0.2">
      <c r="G13" s="70"/>
      <c r="H13" s="70"/>
      <c r="I13" s="70"/>
    </row>
    <row r="14" spans="1:9" x14ac:dyDescent="0.2">
      <c r="A14" s="113" t="s">
        <v>6</v>
      </c>
      <c r="B14" s="113"/>
      <c r="D14" s="113" t="s">
        <v>22</v>
      </c>
      <c r="E14" s="113"/>
      <c r="G14" s="10"/>
      <c r="H14" s="10"/>
      <c r="I14" s="70"/>
    </row>
    <row r="15" spans="1:9" x14ac:dyDescent="0.2">
      <c r="A15" s="81" t="s">
        <v>159</v>
      </c>
      <c r="D15" s="81" t="s">
        <v>160</v>
      </c>
      <c r="G15" s="71"/>
      <c r="H15" s="72"/>
      <c r="I15" s="70"/>
    </row>
    <row r="16" spans="1:9" x14ac:dyDescent="0.2">
      <c r="D16" s="6"/>
      <c r="G16" s="73"/>
      <c r="H16" s="70"/>
      <c r="I16" s="70"/>
    </row>
    <row r="17" spans="1:9" x14ac:dyDescent="0.2">
      <c r="A17" s="1" t="s">
        <v>0</v>
      </c>
      <c r="B17" s="11">
        <v>133928.62</v>
      </c>
      <c r="D17" s="1" t="s">
        <v>0</v>
      </c>
      <c r="E17" s="11">
        <v>17549.310000000001</v>
      </c>
      <c r="G17" s="70"/>
      <c r="H17" s="51"/>
      <c r="I17" s="70"/>
    </row>
    <row r="18" spans="1:9" ht="13.5" thickBot="1" x14ac:dyDescent="0.25">
      <c r="A18" s="1" t="s">
        <v>1</v>
      </c>
      <c r="B18" s="12">
        <f>+B17*0.16</f>
        <v>21428.5792</v>
      </c>
      <c r="D18" s="1" t="s">
        <v>1</v>
      </c>
      <c r="E18" s="12">
        <f>+E17*0.16</f>
        <v>2807.8896000000004</v>
      </c>
      <c r="G18" s="70"/>
      <c r="H18" s="51"/>
      <c r="I18" s="70"/>
    </row>
    <row r="19" spans="1:9" x14ac:dyDescent="0.2">
      <c r="B19" s="11">
        <f>+B17+B18</f>
        <v>155357.1992</v>
      </c>
      <c r="E19" s="11">
        <f>+E17+E18</f>
        <v>20357.1996</v>
      </c>
      <c r="G19" s="70"/>
      <c r="H19" s="51"/>
      <c r="I19" s="70"/>
    </row>
    <row r="20" spans="1:9" ht="13.5" thickBot="1" x14ac:dyDescent="0.25">
      <c r="A20" s="1" t="s">
        <v>2</v>
      </c>
      <c r="B20" s="11">
        <f>+B18/3*2</f>
        <v>14285.719466666667</v>
      </c>
      <c r="D20" s="1" t="s">
        <v>2</v>
      </c>
      <c r="E20" s="12">
        <f>+E17*0.04</f>
        <v>701.97240000000011</v>
      </c>
      <c r="G20" s="70"/>
      <c r="H20" s="51"/>
      <c r="I20" s="70"/>
    </row>
    <row r="21" spans="1:9" x14ac:dyDescent="0.2">
      <c r="A21" s="1" t="s">
        <v>3</v>
      </c>
      <c r="B21" s="13">
        <f>+B17*0.1</f>
        <v>13392.862000000001</v>
      </c>
      <c r="E21" s="15">
        <f>+E19-E20</f>
        <v>19655.227200000001</v>
      </c>
      <c r="G21" s="70"/>
      <c r="H21" s="49"/>
      <c r="I21" s="70"/>
    </row>
    <row r="22" spans="1:9" ht="13.5" thickBot="1" x14ac:dyDescent="0.25">
      <c r="A22" s="1" t="s">
        <v>4</v>
      </c>
      <c r="B22" s="12">
        <f>+B17*0.02</f>
        <v>2678.5724</v>
      </c>
      <c r="D22" s="10"/>
      <c r="E22" s="10"/>
      <c r="G22" s="70"/>
      <c r="H22" s="52"/>
      <c r="I22" s="70"/>
    </row>
    <row r="23" spans="1:9" x14ac:dyDescent="0.2">
      <c r="B23" s="14">
        <f>+B19-B20-B21-B22</f>
        <v>125000.04533333334</v>
      </c>
      <c r="D23" s="10"/>
      <c r="E23" s="10"/>
      <c r="G23" s="47"/>
      <c r="H23" s="47"/>
    </row>
    <row r="24" spans="1:9" x14ac:dyDescent="0.2">
      <c r="G24" s="47"/>
      <c r="H24" s="47"/>
    </row>
    <row r="25" spans="1:9" x14ac:dyDescent="0.2">
      <c r="D25" s="70"/>
      <c r="E25" s="70"/>
      <c r="G25" s="47"/>
      <c r="H25" s="47"/>
    </row>
    <row r="26" spans="1:9" x14ac:dyDescent="0.2">
      <c r="A26" s="113" t="s">
        <v>35</v>
      </c>
      <c r="B26" s="113"/>
      <c r="D26" s="116"/>
      <c r="E26" s="116"/>
    </row>
    <row r="27" spans="1:9" x14ac:dyDescent="0.2">
      <c r="A27" s="81"/>
      <c r="B27" s="19"/>
      <c r="D27" s="87"/>
      <c r="E27" s="72"/>
    </row>
    <row r="28" spans="1:9" x14ac:dyDescent="0.2">
      <c r="D28" s="70"/>
      <c r="E28" s="51"/>
    </row>
    <row r="29" spans="1:9" x14ac:dyDescent="0.2">
      <c r="A29" s="1" t="s">
        <v>0</v>
      </c>
      <c r="B29" s="11">
        <v>51000</v>
      </c>
      <c r="D29" s="70"/>
      <c r="E29" s="51"/>
    </row>
    <row r="30" spans="1:9" ht="13.5" thickBot="1" x14ac:dyDescent="0.25">
      <c r="A30" s="1" t="s">
        <v>1</v>
      </c>
      <c r="B30" s="12">
        <f>+B29*0.16</f>
        <v>8160</v>
      </c>
      <c r="D30" s="70"/>
      <c r="E30" s="51"/>
    </row>
    <row r="31" spans="1:9" x14ac:dyDescent="0.2">
      <c r="B31" s="11">
        <f>+B29+B30</f>
        <v>59160</v>
      </c>
      <c r="D31" s="70"/>
      <c r="E31" s="51"/>
    </row>
    <row r="32" spans="1:9" x14ac:dyDescent="0.2">
      <c r="A32" s="1" t="s">
        <v>2</v>
      </c>
      <c r="B32" s="11">
        <f>+B30/3*2</f>
        <v>5440</v>
      </c>
      <c r="D32" s="70"/>
      <c r="E32" s="51"/>
    </row>
    <row r="33" spans="1:5" x14ac:dyDescent="0.2">
      <c r="A33" s="1" t="s">
        <v>3</v>
      </c>
      <c r="B33" s="13">
        <f>+B29*0.1</f>
        <v>5100</v>
      </c>
      <c r="D33" s="70"/>
      <c r="E33" s="51"/>
    </row>
    <row r="34" spans="1:5" ht="13.5" thickBot="1" x14ac:dyDescent="0.25">
      <c r="A34" s="1" t="s">
        <v>4</v>
      </c>
      <c r="B34" s="12">
        <f>+B29*0.02</f>
        <v>1020</v>
      </c>
      <c r="D34" s="70"/>
      <c r="E34" s="51"/>
    </row>
    <row r="35" spans="1:5" x14ac:dyDescent="0.2">
      <c r="B35" s="14">
        <f>+B31-B32-B33-B34</f>
        <v>47600</v>
      </c>
      <c r="D35" s="70"/>
      <c r="E35" s="49"/>
    </row>
    <row r="36" spans="1:5" x14ac:dyDescent="0.2">
      <c r="D36" s="70"/>
      <c r="E36" s="70"/>
    </row>
  </sheetData>
  <mergeCells count="7">
    <mergeCell ref="A26:B26"/>
    <mergeCell ref="D26:E26"/>
    <mergeCell ref="A2:B2"/>
    <mergeCell ref="D2:E2"/>
    <mergeCell ref="G2:H2"/>
    <mergeCell ref="A14:B14"/>
    <mergeCell ref="D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RET ENE</vt:lpstr>
      <vt:lpstr>RET FEB</vt:lpstr>
      <vt:lpstr>RET MAR</vt:lpstr>
      <vt:lpstr>RET ABR</vt:lpstr>
      <vt:lpstr>RET MAY</vt:lpstr>
      <vt:lpstr>RET JUN</vt:lpstr>
      <vt:lpstr>RET JUL</vt:lpstr>
      <vt:lpstr>RET AGO</vt:lpstr>
      <vt:lpstr>RET SEP</vt:lpstr>
      <vt:lpstr>RET OCT</vt:lpstr>
      <vt:lpstr>RET NOV</vt:lpstr>
      <vt:lpstr>RET DIC</vt:lpstr>
      <vt:lpstr>ACUMULADO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2018-02-26T23:35:45Z</cp:lastPrinted>
  <dcterms:created xsi:type="dcterms:W3CDTF">2017-02-20T17:55:06Z</dcterms:created>
  <dcterms:modified xsi:type="dcterms:W3CDTF">2018-02-26T23:35:49Z</dcterms:modified>
</cp:coreProperties>
</file>