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460" windowHeight="7455" activeTab="11"/>
  </bookViews>
  <sheets>
    <sheet name="ENE" sheetId="1" r:id="rId1"/>
    <sheet name="FEB" sheetId="2" r:id="rId2"/>
    <sheet name="MAR" sheetId="6" r:id="rId3"/>
    <sheet name="ABR" sheetId="4" r:id="rId4"/>
    <sheet name="MAY" sheetId="7" r:id="rId5"/>
    <sheet name="JUN" sheetId="9" r:id="rId6"/>
    <sheet name="JUL" sheetId="10" r:id="rId7"/>
    <sheet name="AGO" sheetId="11" r:id="rId8"/>
    <sheet name="SEP" sheetId="12" r:id="rId9"/>
    <sheet name="OCT" sheetId="13" r:id="rId10"/>
    <sheet name="NOV" sheetId="14" r:id="rId11"/>
    <sheet name="DIC" sheetId="15" r:id="rId12"/>
  </sheets>
  <externalReferences>
    <externalReference r:id="rId13"/>
    <externalReference r:id="rId1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5" l="1"/>
  <c r="F10" i="14"/>
  <c r="E37" i="15" l="1"/>
  <c r="F36" i="11" l="1"/>
  <c r="F30" i="10"/>
  <c r="F49" i="9"/>
  <c r="F46" i="7"/>
  <c r="F51" i="4"/>
  <c r="F47" i="6"/>
  <c r="F42" i="12" l="1"/>
  <c r="F17" i="14"/>
  <c r="F26" i="14"/>
  <c r="F35" i="15" l="1"/>
  <c r="F10" i="15" l="1"/>
  <c r="F15" i="15"/>
  <c r="F32" i="14" l="1"/>
  <c r="F32" i="13" l="1"/>
  <c r="F10" i="13"/>
  <c r="F19" i="13"/>
  <c r="F8" i="13"/>
  <c r="F40" i="13" l="1"/>
  <c r="F46" i="13" l="1"/>
  <c r="F29" i="12" l="1"/>
  <c r="F8" i="12"/>
  <c r="F34" i="12"/>
  <c r="F17" i="12"/>
  <c r="F10" i="12" l="1"/>
  <c r="F41" i="12" s="1"/>
  <c r="F43" i="12" s="1"/>
  <c r="F21" i="11"/>
  <c r="E27" i="11"/>
  <c r="F25" i="11" s="1"/>
  <c r="F15" i="11"/>
  <c r="E25" i="10"/>
  <c r="F10" i="11" l="1"/>
  <c r="F23" i="10"/>
  <c r="F21" i="10"/>
  <c r="F10" i="10" l="1"/>
  <c r="F13" i="10"/>
  <c r="E26" i="9"/>
  <c r="E25" i="9"/>
  <c r="F39" i="9"/>
  <c r="F34" i="9"/>
  <c r="F8" i="9"/>
  <c r="E23" i="9" l="1"/>
  <c r="E20" i="9"/>
  <c r="E14" i="9"/>
  <c r="F37" i="7"/>
  <c r="F8" i="7"/>
  <c r="F10" i="9" l="1"/>
  <c r="F19" i="9"/>
  <c r="F48" i="9" l="1"/>
  <c r="F32" i="7"/>
  <c r="E22" i="7"/>
  <c r="E19" i="7"/>
  <c r="E14" i="7"/>
  <c r="F18" i="7" l="1"/>
  <c r="F10" i="7"/>
  <c r="F45" i="7" s="1"/>
  <c r="F47" i="7" s="1"/>
  <c r="E24" i="4" l="1"/>
  <c r="E20" i="4"/>
  <c r="E14" i="4"/>
  <c r="E21" i="6"/>
  <c r="E17" i="6"/>
  <c r="F16" i="6" s="1"/>
  <c r="F18" i="2"/>
  <c r="F8" i="6"/>
  <c r="F36" i="6"/>
  <c r="F27" i="6"/>
  <c r="E14" i="6"/>
  <c r="F10" i="6" s="1"/>
  <c r="F18" i="1"/>
  <c r="E14" i="2"/>
  <c r="F8" i="2"/>
  <c r="F64" i="2"/>
  <c r="F47" i="1"/>
  <c r="F58" i="1"/>
  <c r="F19" i="4" l="1"/>
  <c r="F10" i="4"/>
  <c r="F46" i="6"/>
  <c r="F48" i="6" l="1"/>
  <c r="F41" i="4"/>
  <c r="F34" i="4"/>
  <c r="F53" i="2"/>
  <c r="F44" i="2"/>
  <c r="F10" i="2"/>
  <c r="F41" i="1"/>
  <c r="F10" i="1"/>
  <c r="F50" i="4" l="1"/>
  <c r="F52" i="4" s="1"/>
  <c r="F63" i="2"/>
  <c r="F65" i="2" s="1"/>
  <c r="F57" i="1"/>
  <c r="F59" i="1" s="1"/>
  <c r="F50" i="9" l="1"/>
  <c r="F8" i="10" l="1"/>
  <c r="F29" i="10" l="1"/>
  <c r="F31" i="10" s="1"/>
  <c r="F8" i="11" l="1"/>
  <c r="F35" i="11" s="1"/>
  <c r="F37" i="11" s="1"/>
  <c r="F8" i="14" l="1"/>
  <c r="F38" i="14" s="1"/>
  <c r="F8" i="15" l="1"/>
  <c r="F43" i="15" s="1"/>
  <c r="F47" i="13" l="1"/>
  <c r="F48" i="13" s="1"/>
  <c r="F39" i="14" l="1"/>
  <c r="F40" i="14" s="1"/>
  <c r="F44" i="15" l="1"/>
  <c r="F45" i="15" s="1"/>
</calcChain>
</file>

<file path=xl/sharedStrings.xml><?xml version="1.0" encoding="utf-8"?>
<sst xmlns="http://schemas.openxmlformats.org/spreadsheetml/2006/main" count="591" uniqueCount="277">
  <si>
    <t>c</t>
  </si>
  <si>
    <t>ALECSA CELAYA S DE RL DE CV</t>
  </si>
  <si>
    <t>CTA301-D100000 REFACCIONES</t>
  </si>
  <si>
    <t>ENERO</t>
  </si>
  <si>
    <t>SALDO FINAL</t>
  </si>
  <si>
    <t>CARGOS NUESTROS  NO  REGISTRADOS  POR  TFS</t>
  </si>
  <si>
    <t>ABONOS NUESTROS  NO  REGISTRADOS   POR  TFS</t>
  </si>
  <si>
    <t>D     96</t>
  </si>
  <si>
    <t>D    310</t>
  </si>
  <si>
    <t>D  1,002</t>
  </si>
  <si>
    <t>M000029446</t>
  </si>
  <si>
    <t>D  3,053</t>
  </si>
  <si>
    <t>D  1,423</t>
  </si>
  <si>
    <t>D  1,935</t>
  </si>
  <si>
    <t>D  2,296</t>
  </si>
  <si>
    <t>D    220</t>
  </si>
  <si>
    <t>R000114392</t>
  </si>
  <si>
    <t>D    311</t>
  </si>
  <si>
    <t>D    728</t>
  </si>
  <si>
    <t>D    731</t>
  </si>
  <si>
    <t>D  1,502</t>
  </si>
  <si>
    <t>R000114823</t>
  </si>
  <si>
    <t>D  1,925</t>
  </si>
  <si>
    <t>D  1,927</t>
  </si>
  <si>
    <t>D  1,962</t>
  </si>
  <si>
    <t>R000115171</t>
  </si>
  <si>
    <t>D  2,036</t>
  </si>
  <si>
    <t>D  3,111</t>
  </si>
  <si>
    <t>R000115574</t>
  </si>
  <si>
    <t>CARGOS  DE TFS  NO  REGISTRADOS  POR  NOSOTROS</t>
  </si>
  <si>
    <t>ABONOS  DE TFS  NO  REGISTRADOS  POR  NOSOTROS</t>
  </si>
  <si>
    <t>Sdo  Conciliación</t>
  </si>
  <si>
    <t>Sdo  PL</t>
  </si>
  <si>
    <t>DIF</t>
  </si>
  <si>
    <t>B000396403</t>
  </si>
  <si>
    <t>TOYOTA GENUINE ATF WS</t>
  </si>
  <si>
    <t>D000025550</t>
  </si>
  <si>
    <t>UNIDADES (RICARDO)</t>
  </si>
  <si>
    <t>D    732</t>
  </si>
  <si>
    <t>D  1,912</t>
  </si>
  <si>
    <t>VARIAS</t>
  </si>
  <si>
    <t>DIF PRINCIPIO DE  AÑO</t>
  </si>
  <si>
    <t>D    615</t>
  </si>
  <si>
    <t>DEPOSITO</t>
  </si>
  <si>
    <t>D  3,797</t>
  </si>
  <si>
    <t>PARTES ROB</t>
  </si>
  <si>
    <t>FEBRERO</t>
  </si>
  <si>
    <t>D  1,260</t>
  </si>
  <si>
    <t>GARANTIAS</t>
  </si>
  <si>
    <t>D  1,686</t>
  </si>
  <si>
    <t>TE</t>
  </si>
  <si>
    <t>D     72</t>
  </si>
  <si>
    <t>D     81</t>
  </si>
  <si>
    <t>D     82</t>
  </si>
  <si>
    <t>D    279</t>
  </si>
  <si>
    <t>D    530</t>
  </si>
  <si>
    <t>R000115807</t>
  </si>
  <si>
    <t>D    671</t>
  </si>
  <si>
    <t>D    695</t>
  </si>
  <si>
    <t>R000115895</t>
  </si>
  <si>
    <t>D  1,017</t>
  </si>
  <si>
    <t>D  1,353</t>
  </si>
  <si>
    <t>D  1,354</t>
  </si>
  <si>
    <t>R000116303</t>
  </si>
  <si>
    <t>D  2,408</t>
  </si>
  <si>
    <t>R000116762</t>
  </si>
  <si>
    <t>D  2,504</t>
  </si>
  <si>
    <t>2017-02-15</t>
  </si>
  <si>
    <t>B000400520</t>
  </si>
  <si>
    <t>Dif fact contra contabilidad</t>
  </si>
  <si>
    <t>MARZO</t>
  </si>
  <si>
    <t>D    238</t>
  </si>
  <si>
    <t>R000116965</t>
  </si>
  <si>
    <t>D  1,583</t>
  </si>
  <si>
    <t>R000117471</t>
  </si>
  <si>
    <t>D  2,713</t>
  </si>
  <si>
    <t>ABRIL</t>
  </si>
  <si>
    <t>D  1,277</t>
  </si>
  <si>
    <t>D    191</t>
  </si>
  <si>
    <t>D  3,223</t>
  </si>
  <si>
    <t>XS693551</t>
  </si>
  <si>
    <t>D    170</t>
  </si>
  <si>
    <t>SP00090776</t>
  </si>
  <si>
    <t>D    798</t>
  </si>
  <si>
    <t>SP00091469</t>
  </si>
  <si>
    <t>D  1,592</t>
  </si>
  <si>
    <t>SP00092800</t>
  </si>
  <si>
    <t>D  1,800</t>
  </si>
  <si>
    <t>D  2,272</t>
  </si>
  <si>
    <t>D  2,801</t>
  </si>
  <si>
    <t>XS00845715</t>
  </si>
  <si>
    <t>2017-04-26</t>
  </si>
  <si>
    <t>D000025721</t>
  </si>
  <si>
    <t>SMART KEY OSK0008-17 SK0486-17</t>
  </si>
  <si>
    <t>2017-04-06</t>
  </si>
  <si>
    <t>C000013602</t>
  </si>
  <si>
    <t>HINGE ASSY, RR DOOR,</t>
  </si>
  <si>
    <t>2017-04-08</t>
  </si>
  <si>
    <t>WM00018190</t>
  </si>
  <si>
    <t>31/3/2017 - 7/4/2017</t>
  </si>
  <si>
    <t>2017-04-12</t>
  </si>
  <si>
    <t>C000013611</t>
  </si>
  <si>
    <t>PANEL, FR FENDER, RH</t>
  </si>
  <si>
    <t>2017-04-29</t>
  </si>
  <si>
    <t>WM00018407</t>
  </si>
  <si>
    <t>21/4/2017 - 28/4/2017</t>
  </si>
  <si>
    <t xml:space="preserve">NO SE PAGO REFACCIONES DE MARZO </t>
  </si>
  <si>
    <t>MAYO</t>
  </si>
  <si>
    <t>D  2,765</t>
  </si>
  <si>
    <t>XS899832</t>
  </si>
  <si>
    <t>D    348</t>
  </si>
  <si>
    <t>D    725</t>
  </si>
  <si>
    <t>D  2,580</t>
  </si>
  <si>
    <t>OSK0000917</t>
  </si>
  <si>
    <t>D  2,652</t>
  </si>
  <si>
    <t>SP00103534</t>
  </si>
  <si>
    <t>D  2,653</t>
  </si>
  <si>
    <t>SP00103533</t>
  </si>
  <si>
    <t>D  2,655</t>
  </si>
  <si>
    <t>D  3,075</t>
  </si>
  <si>
    <t>D    901</t>
  </si>
  <si>
    <t>2017-05-20</t>
  </si>
  <si>
    <t>WM00018695</t>
  </si>
  <si>
    <t>2017-05-26</t>
  </si>
  <si>
    <t>C000013862</t>
  </si>
  <si>
    <t>2017-05-27</t>
  </si>
  <si>
    <t>WM00018766</t>
  </si>
  <si>
    <t>12/5/2017 - 19/5/2017</t>
  </si>
  <si>
    <t>Partes Robadas 19/05/2017</t>
  </si>
  <si>
    <t>19/5/2017 - 26/5/2017</t>
  </si>
  <si>
    <t>D-3824</t>
  </si>
  <si>
    <t>COML 5191</t>
  </si>
  <si>
    <t>*</t>
  </si>
  <si>
    <t>**</t>
  </si>
  <si>
    <t>80801809</t>
  </si>
  <si>
    <t>JUNIO</t>
  </si>
  <si>
    <t>RECIBO  ELABORADO EN JUNIO</t>
  </si>
  <si>
    <t>SE DESCUENT A EN PAGO DE JUNIO</t>
  </si>
  <si>
    <t>SE DESCUENT A EN PAGO DE JUNIO, REFLEJADO EN JULIO</t>
  </si>
  <si>
    <t>D  3,542</t>
  </si>
  <si>
    <t>D  3,543</t>
  </si>
  <si>
    <t>D    258</t>
  </si>
  <si>
    <t>SP00106161</t>
  </si>
  <si>
    <t>D    832</t>
  </si>
  <si>
    <t>SP00107724</t>
  </si>
  <si>
    <t>D  1,666</t>
  </si>
  <si>
    <t>SP00109942</t>
  </si>
  <si>
    <t>D  2,276</t>
  </si>
  <si>
    <t>SK00057417</t>
  </si>
  <si>
    <t>D  2,694</t>
  </si>
  <si>
    <t>D  2,798</t>
  </si>
  <si>
    <t>SP00112311</t>
  </si>
  <si>
    <t>D  3,215</t>
  </si>
  <si>
    <t>XS00105768</t>
  </si>
  <si>
    <t>C000014210</t>
  </si>
  <si>
    <t>2017-06-27</t>
  </si>
  <si>
    <t>Partes Robadas 31/05/2017</t>
  </si>
  <si>
    <t>EN JULIO</t>
  </si>
  <si>
    <t>DIF PRECIOS</t>
  </si>
  <si>
    <t>ADICIONAL O COMPLEMENTO DE LA ORIGINAL R-3213</t>
  </si>
  <si>
    <t>AUTORIZACION EL 23/06</t>
  </si>
  <si>
    <t>AUTORIZACION EL 05/05, se solicito 409 , el cliente pago 1000 cuando solo debio pagar 814.81</t>
  </si>
  <si>
    <t>EN JULIO PD 1547</t>
  </si>
  <si>
    <t xml:space="preserve">DIF CON EL PRECIO Y FACTURACION </t>
  </si>
  <si>
    <t>JULIO</t>
  </si>
  <si>
    <t>D    495</t>
  </si>
  <si>
    <t>D    955</t>
  </si>
  <si>
    <t>D  2,358</t>
  </si>
  <si>
    <t>D  3,123</t>
  </si>
  <si>
    <t>SP00127003</t>
  </si>
  <si>
    <t>AGOSTO</t>
  </si>
  <si>
    <t>D  2,245</t>
  </si>
  <si>
    <t>D  2,250</t>
  </si>
  <si>
    <t>D  2,730</t>
  </si>
  <si>
    <t>SP00138975</t>
  </si>
  <si>
    <t>D  1,481</t>
  </si>
  <si>
    <t>WM00019631</t>
  </si>
  <si>
    <t>2017-08-19</t>
  </si>
  <si>
    <t>2017-08-28</t>
  </si>
  <si>
    <t>C000014593</t>
  </si>
  <si>
    <t>2017-08-30</t>
  </si>
  <si>
    <t>C000014680</t>
  </si>
  <si>
    <t>D  1,477</t>
  </si>
  <si>
    <t>11/8/2017 - 18/8/2017</t>
  </si>
  <si>
    <t>Partes Robadas 28/07/2017</t>
  </si>
  <si>
    <t>SUPPORT, FR BUMPER S</t>
  </si>
  <si>
    <t>EN SEPTIEMBRE</t>
  </si>
  <si>
    <t>D  1,010</t>
  </si>
  <si>
    <t>D  2,650</t>
  </si>
  <si>
    <t>SP00151203</t>
  </si>
  <si>
    <t>D  2,654</t>
  </si>
  <si>
    <t>SP00151209</t>
  </si>
  <si>
    <t>D  2,679</t>
  </si>
  <si>
    <t>SK00065017</t>
  </si>
  <si>
    <t>D  3,084</t>
  </si>
  <si>
    <t>XS00484090</t>
  </si>
  <si>
    <t>D  3,209</t>
  </si>
  <si>
    <t>XS00490090</t>
  </si>
  <si>
    <t>D  3,344</t>
  </si>
  <si>
    <t>D000027835</t>
  </si>
  <si>
    <t>D  3,345</t>
  </si>
  <si>
    <t>D000027766</t>
  </si>
  <si>
    <t>D  3,346</t>
  </si>
  <si>
    <t>D000027694</t>
  </si>
  <si>
    <t>D    401</t>
  </si>
  <si>
    <t>D000027325</t>
  </si>
  <si>
    <t>WM00020072</t>
  </si>
  <si>
    <t>2017-09-30</t>
  </si>
  <si>
    <t>22/9/2017 - 29/9/2017</t>
  </si>
  <si>
    <t>SE DESCONTARA EN EL SIG EDO DE CTA</t>
  </si>
  <si>
    <t>SEPTIEMBRE</t>
  </si>
  <si>
    <t>D  1,141</t>
  </si>
  <si>
    <t>D  2,391</t>
  </si>
  <si>
    <t>M000031225</t>
  </si>
  <si>
    <t>D  2,521</t>
  </si>
  <si>
    <t>D  3,227</t>
  </si>
  <si>
    <t>SP00162524</t>
  </si>
  <si>
    <t>D  3,840</t>
  </si>
  <si>
    <t>D000027621</t>
  </si>
  <si>
    <t>D  3,505</t>
  </si>
  <si>
    <t>XS00614459</t>
  </si>
  <si>
    <t>D  3,533</t>
  </si>
  <si>
    <t>XS583846</t>
  </si>
  <si>
    <t>E    273</t>
  </si>
  <si>
    <t>T-5132</t>
  </si>
  <si>
    <t>B000447012</t>
  </si>
  <si>
    <t>2017-10-13</t>
  </si>
  <si>
    <t>B000450539</t>
  </si>
  <si>
    <t>2017-10-31</t>
  </si>
  <si>
    <t>B000450540</t>
  </si>
  <si>
    <t>D000028033</t>
  </si>
  <si>
    <t xml:space="preserve">NO ESTA EN EL ESTADO </t>
  </si>
  <si>
    <t>OCTUBRE</t>
  </si>
  <si>
    <t>NOVIEMBRE</t>
  </si>
  <si>
    <t>B000455425</t>
  </si>
  <si>
    <t>2017-11-29</t>
  </si>
  <si>
    <t>D    490</t>
  </si>
  <si>
    <t>P000020201</t>
  </si>
  <si>
    <t>D  2,004</t>
  </si>
  <si>
    <t>D-3783</t>
  </si>
  <si>
    <t>C15257</t>
  </si>
  <si>
    <t>XS00727011</t>
  </si>
  <si>
    <t>D  3,374</t>
  </si>
  <si>
    <t>XS00281117</t>
  </si>
  <si>
    <t>D  3,395</t>
  </si>
  <si>
    <t>XS00739398</t>
  </si>
  <si>
    <t>D-3712</t>
  </si>
  <si>
    <t>C15308</t>
  </si>
  <si>
    <t>EN DIC</t>
  </si>
  <si>
    <t>DICIEMBRE</t>
  </si>
  <si>
    <t>D    994</t>
  </si>
  <si>
    <t>SP00181446</t>
  </si>
  <si>
    <t>D  1,365</t>
  </si>
  <si>
    <t>D  1,812</t>
  </si>
  <si>
    <t>SP00184091</t>
  </si>
  <si>
    <t>D  2,564</t>
  </si>
  <si>
    <t>SP00187582</t>
  </si>
  <si>
    <t>D  2,880</t>
  </si>
  <si>
    <t>SP00189166</t>
  </si>
  <si>
    <t>D  2,881</t>
  </si>
  <si>
    <t>SP00189167</t>
  </si>
  <si>
    <t>D  2,882</t>
  </si>
  <si>
    <t>SP00189169</t>
  </si>
  <si>
    <t>D000028885</t>
  </si>
  <si>
    <t>2017-12-29</t>
  </si>
  <si>
    <t>B000461243</t>
  </si>
  <si>
    <t>B000461244</t>
  </si>
  <si>
    <t xml:space="preserve">NO APARECE POR FALLA EN SISTEMA </t>
  </si>
  <si>
    <t xml:space="preserve">Sdo  </t>
  </si>
  <si>
    <t xml:space="preserve">Sdo </t>
  </si>
  <si>
    <t>LUDY</t>
  </si>
  <si>
    <t>DEP DEL 2016 , NO SE COMO AFECTAR</t>
  </si>
  <si>
    <t>INGRESADO AJUSTE EN ENE</t>
  </si>
  <si>
    <t>2017-12-23</t>
  </si>
  <si>
    <t>WM00020953</t>
  </si>
  <si>
    <t>WM00021024</t>
  </si>
  <si>
    <t>2017-12-30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</si>
</sst>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8"/>
      <color indexed="49"/>
      <name val="Cambria"/>
      <family val="2"/>
    </font>
    <font>
      <b/>
      <sz val="13"/>
      <color indexed="49"/>
      <name val="Calibri"/>
      <family val="2"/>
    </font>
    <font>
      <sz val="10"/>
      <name val="Calibri"/>
      <family val="2"/>
      <scheme val="minor"/>
    </font>
    <font>
      <b/>
      <sz val="10"/>
      <color theme="0" tint="-0.499984740745262"/>
      <name val="Calibri"/>
      <family val="2"/>
    </font>
    <font>
      <sz val="11"/>
      <color rgb="FFC00000"/>
      <name val="Calibri"/>
      <family val="2"/>
    </font>
    <font>
      <b/>
      <sz val="10"/>
      <color rgb="FFC00000"/>
      <name val="Calibri"/>
      <family val="2"/>
    </font>
    <font>
      <sz val="11"/>
      <name val="Calibri"/>
      <family val="2"/>
      <scheme val="minor"/>
    </font>
    <font>
      <b/>
      <sz val="11"/>
      <color rgb="FFFF6699"/>
      <name val="Calibri"/>
      <family val="2"/>
      <scheme val="minor"/>
    </font>
    <font>
      <b/>
      <sz val="10"/>
      <color rgb="FF00B0F0"/>
      <name val="Arial"/>
      <family val="2"/>
    </font>
    <font>
      <b/>
      <sz val="8"/>
      <color rgb="FFFF6699"/>
      <name val="Arial"/>
      <family val="2"/>
    </font>
    <font>
      <b/>
      <sz val="10"/>
      <color rgb="FFFF669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6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87428E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2" fillId="11" borderId="0" applyNumberFormat="0" applyBorder="0" applyAlignment="0" applyProtection="0"/>
    <xf numFmtId="0" fontId="13" fillId="2" borderId="1" applyNumberFormat="0" applyAlignment="0" applyProtection="0"/>
    <xf numFmtId="0" fontId="14" fillId="12" borderId="2" applyNumberFormat="0" applyAlignment="0" applyProtection="0"/>
    <xf numFmtId="0" fontId="15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7" fillId="3" borderId="1" applyNumberFormat="0" applyAlignment="0" applyProtection="0"/>
    <xf numFmtId="0" fontId="18" fillId="17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20" fillId="2" borderId="5" applyNumberFormat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6" fillId="0" borderId="7" applyNumberFormat="0" applyFill="0" applyAlignment="0" applyProtection="0"/>
    <xf numFmtId="0" fontId="20" fillId="0" borderId="8" applyNumberFormat="0" applyFill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1"/>
    <xf numFmtId="0" fontId="2" fillId="0" borderId="0" xfId="1" applyFill="1"/>
    <xf numFmtId="0" fontId="5" fillId="0" borderId="0" xfId="44" applyFont="1"/>
    <xf numFmtId="43" fontId="5" fillId="0" borderId="0" xfId="38" applyFont="1"/>
    <xf numFmtId="0" fontId="6" fillId="0" borderId="0" xfId="44" applyFont="1" applyBorder="1" applyAlignment="1">
      <alignment horizontal="center"/>
    </xf>
    <xf numFmtId="43" fontId="6" fillId="0" borderId="0" xfId="38" applyFont="1" applyBorder="1" applyAlignment="1">
      <alignment horizontal="center"/>
    </xf>
    <xf numFmtId="0" fontId="5" fillId="0" borderId="9" xfId="44" applyFont="1" applyBorder="1"/>
    <xf numFmtId="0" fontId="6" fillId="0" borderId="9" xfId="44" applyFont="1" applyBorder="1" applyAlignment="1">
      <alignment horizontal="center"/>
    </xf>
    <xf numFmtId="43" fontId="6" fillId="0" borderId="9" xfId="38" applyFont="1" applyBorder="1" applyAlignment="1">
      <alignment horizontal="center"/>
    </xf>
    <xf numFmtId="0" fontId="2" fillId="0" borderId="9" xfId="1" applyBorder="1"/>
    <xf numFmtId="0" fontId="6" fillId="0" borderId="0" xfId="44" applyFont="1" applyBorder="1" applyAlignment="1">
      <alignment horizontal="left"/>
    </xf>
    <xf numFmtId="43" fontId="7" fillId="0" borderId="0" xfId="36" applyFont="1"/>
    <xf numFmtId="43" fontId="7" fillId="0" borderId="0" xfId="36" applyFont="1" applyBorder="1"/>
    <xf numFmtId="43" fontId="7" fillId="0" borderId="0" xfId="36" applyFont="1" applyFill="1"/>
    <xf numFmtId="0" fontId="5" fillId="0" borderId="0" xfId="1" applyFont="1"/>
    <xf numFmtId="0" fontId="5" fillId="0" borderId="0" xfId="44" applyFont="1" applyFill="1" applyBorder="1"/>
    <xf numFmtId="43" fontId="7" fillId="0" borderId="0" xfId="36" applyFont="1" applyFill="1" applyBorder="1"/>
    <xf numFmtId="14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right" vertical="top" wrapText="1"/>
    </xf>
    <xf numFmtId="0" fontId="5" fillId="0" borderId="0" xfId="44" applyFont="1" applyFill="1"/>
    <xf numFmtId="4" fontId="5" fillId="0" borderId="0" xfId="38" applyNumberFormat="1" applyFont="1" applyFill="1"/>
    <xf numFmtId="4" fontId="5" fillId="0" borderId="0" xfId="44" applyNumberFormat="1" applyFont="1" applyFill="1" applyBorder="1" applyAlignment="1">
      <alignment horizontal="right"/>
    </xf>
    <xf numFmtId="43" fontId="6" fillId="0" borderId="0" xfId="38" applyFont="1" applyFill="1" applyBorder="1" applyAlignment="1">
      <alignment horizontal="right"/>
    </xf>
    <xf numFmtId="43" fontId="6" fillId="0" borderId="0" xfId="38" applyFont="1" applyFill="1" applyBorder="1"/>
    <xf numFmtId="0" fontId="5" fillId="0" borderId="0" xfId="44" applyFont="1" applyFill="1" applyBorder="1" applyAlignment="1">
      <alignment horizontal="right"/>
    </xf>
    <xf numFmtId="43" fontId="8" fillId="0" borderId="0" xfId="36" applyFont="1" applyFill="1" applyAlignment="1">
      <alignment horizontal="left"/>
    </xf>
    <xf numFmtId="0" fontId="5" fillId="0" borderId="0" xfId="44" applyFont="1" applyAlignment="1">
      <alignment horizontal="center"/>
    </xf>
    <xf numFmtId="14" fontId="5" fillId="0" borderId="0" xfId="43" applyNumberFormat="1" applyFont="1" applyFill="1"/>
    <xf numFmtId="14" fontId="5" fillId="0" borderId="0" xfId="44" applyNumberFormat="1" applyFont="1" applyFill="1" applyBorder="1"/>
    <xf numFmtId="14" fontId="25" fillId="0" borderId="0" xfId="44" applyNumberFormat="1" applyFont="1" applyFill="1" applyBorder="1"/>
    <xf numFmtId="15" fontId="25" fillId="0" borderId="0" xfId="44" applyNumberFormat="1" applyFont="1" applyFill="1" applyBorder="1"/>
    <xf numFmtId="0" fontId="25" fillId="0" borderId="0" xfId="44" applyFont="1" applyFill="1" applyBorder="1"/>
    <xf numFmtId="4" fontId="25" fillId="0" borderId="0" xfId="44" applyNumberFormat="1" applyFont="1" applyFill="1" applyBorder="1"/>
    <xf numFmtId="43" fontId="26" fillId="0" borderId="0" xfId="36" applyFont="1"/>
    <xf numFmtId="43" fontId="27" fillId="0" borderId="0" xfId="38" applyFont="1" applyFill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43" fontId="3" fillId="0" borderId="0" xfId="36" applyFont="1" applyFill="1" applyAlignment="1" applyProtection="1">
      <alignment horizontal="right"/>
      <protection locked="0" hidden="1"/>
    </xf>
    <xf numFmtId="0" fontId="1" fillId="0" borderId="0" xfId="40" applyFill="1"/>
    <xf numFmtId="14" fontId="1" fillId="0" borderId="0" xfId="40" applyNumberFormat="1" applyFill="1"/>
    <xf numFmtId="0" fontId="1" fillId="0" borderId="0" xfId="40" applyAlignment="1">
      <alignment horizontal="right"/>
    </xf>
    <xf numFmtId="4" fontId="1" fillId="0" borderId="0" xfId="40" applyNumberFormat="1" applyFill="1"/>
    <xf numFmtId="0" fontId="1" fillId="0" borderId="0" xfId="40"/>
    <xf numFmtId="4" fontId="1" fillId="0" borderId="0" xfId="40" applyNumberFormat="1"/>
    <xf numFmtId="14" fontId="1" fillId="0" borderId="0" xfId="40" applyNumberFormat="1"/>
    <xf numFmtId="0" fontId="3" fillId="0" borderId="0" xfId="1" quotePrefix="1" applyFont="1" applyFill="1" applyBorder="1" applyAlignment="1" applyProtection="1">
      <protection locked="0" hidden="1"/>
    </xf>
    <xf numFmtId="43" fontId="3" fillId="0" borderId="0" xfId="36" applyFont="1" applyFill="1" applyBorder="1" applyAlignment="1" applyProtection="1">
      <alignment horizontal="right"/>
      <protection locked="0" hidden="1"/>
    </xf>
    <xf numFmtId="0" fontId="1" fillId="0" borderId="0" xfId="40" applyFill="1" applyBorder="1"/>
    <xf numFmtId="43" fontId="7" fillId="0" borderId="0" xfId="36" applyFont="1" applyFill="1" applyBorder="1" applyAlignment="1">
      <alignment wrapText="1"/>
    </xf>
    <xf numFmtId="0" fontId="2" fillId="0" borderId="0" xfId="1" applyFill="1" applyBorder="1"/>
    <xf numFmtId="0" fontId="2" fillId="0" borderId="0" xfId="1"/>
    <xf numFmtId="0" fontId="5" fillId="0" borderId="0" xfId="44" applyFont="1"/>
    <xf numFmtId="43" fontId="7" fillId="0" borderId="0" xfId="36" applyFont="1" applyBorder="1"/>
    <xf numFmtId="43" fontId="7" fillId="0" borderId="0" xfId="36" applyFont="1" applyFill="1"/>
    <xf numFmtId="43" fontId="3" fillId="0" borderId="0" xfId="26" applyFont="1" applyFill="1" applyAlignment="1" applyProtection="1">
      <alignment horizontal="right"/>
      <protection locked="0" hidden="1"/>
    </xf>
    <xf numFmtId="0" fontId="24" fillId="0" borderId="0" xfId="1" applyFont="1" applyFill="1" applyBorder="1" applyAlignment="1">
      <alignment wrapText="1"/>
    </xf>
    <xf numFmtId="0" fontId="3" fillId="0" borderId="0" xfId="41" applyFont="1" applyFill="1" applyAlignment="1" applyProtection="1">
      <protection locked="0" hidden="1"/>
    </xf>
    <xf numFmtId="16" fontId="3" fillId="0" borderId="0" xfId="41" applyNumberFormat="1" applyFont="1" applyFill="1" applyAlignment="1" applyProtection="1">
      <protection locked="0" hidden="1"/>
    </xf>
    <xf numFmtId="0" fontId="25" fillId="0" borderId="0" xfId="44" applyFont="1" applyBorder="1" applyAlignment="1">
      <alignment horizontal="left"/>
    </xf>
    <xf numFmtId="0" fontId="2" fillId="0" borderId="0" xfId="1" applyFill="1"/>
    <xf numFmtId="43" fontId="7" fillId="0" borderId="0" xfId="36" applyFont="1" applyFill="1" applyBorder="1"/>
    <xf numFmtId="0" fontId="1" fillId="0" borderId="0" xfId="40"/>
    <xf numFmtId="4" fontId="1" fillId="0" borderId="0" xfId="40" applyNumberFormat="1"/>
    <xf numFmtId="14" fontId="1" fillId="0" borderId="0" xfId="40" applyNumberFormat="1"/>
    <xf numFmtId="0" fontId="1" fillId="0" borderId="0" xfId="40" applyFill="1"/>
    <xf numFmtId="14" fontId="1" fillId="0" borderId="0" xfId="40" applyNumberFormat="1" applyFill="1"/>
    <xf numFmtId="0" fontId="1" fillId="0" borderId="0" xfId="40"/>
    <xf numFmtId="14" fontId="1" fillId="0" borderId="0" xfId="40" applyNumberFormat="1"/>
    <xf numFmtId="0" fontId="1" fillId="0" borderId="0" xfId="40" applyFill="1" applyBorder="1"/>
    <xf numFmtId="0" fontId="2" fillId="0" borderId="0" xfId="1"/>
    <xf numFmtId="0" fontId="2" fillId="0" borderId="0" xfId="1" applyFill="1"/>
    <xf numFmtId="0" fontId="5" fillId="0" borderId="0" xfId="44" applyFont="1"/>
    <xf numFmtId="43" fontId="5" fillId="0" borderId="0" xfId="38" applyFont="1"/>
    <xf numFmtId="0" fontId="6" fillId="0" borderId="0" xfId="44" applyFont="1" applyBorder="1" applyAlignment="1">
      <alignment horizontal="center"/>
    </xf>
    <xf numFmtId="43" fontId="6" fillId="0" borderId="0" xfId="38" applyFont="1" applyBorder="1" applyAlignment="1">
      <alignment horizontal="center"/>
    </xf>
    <xf numFmtId="0" fontId="5" fillId="0" borderId="9" xfId="44" applyFont="1" applyBorder="1"/>
    <xf numFmtId="0" fontId="6" fillId="0" borderId="9" xfId="44" applyFont="1" applyBorder="1" applyAlignment="1">
      <alignment horizontal="center"/>
    </xf>
    <xf numFmtId="43" fontId="6" fillId="0" borderId="9" xfId="38" applyFont="1" applyBorder="1" applyAlignment="1">
      <alignment horizontal="center"/>
    </xf>
    <xf numFmtId="0" fontId="2" fillId="0" borderId="9" xfId="1" applyBorder="1"/>
    <xf numFmtId="0" fontId="6" fillId="0" borderId="0" xfId="44" applyFont="1" applyBorder="1" applyAlignment="1">
      <alignment horizontal="left"/>
    </xf>
    <xf numFmtId="43" fontId="7" fillId="0" borderId="0" xfId="36" applyFont="1"/>
    <xf numFmtId="43" fontId="7" fillId="0" borderId="0" xfId="36" applyFont="1" applyBorder="1"/>
    <xf numFmtId="43" fontId="7" fillId="0" borderId="0" xfId="36" applyFont="1" applyFill="1"/>
    <xf numFmtId="0" fontId="5" fillId="0" borderId="0" xfId="1" applyFont="1"/>
    <xf numFmtId="0" fontId="5" fillId="0" borderId="0" xfId="44" applyFont="1" applyFill="1" applyBorder="1"/>
    <xf numFmtId="43" fontId="7" fillId="0" borderId="0" xfId="36" applyFont="1" applyFill="1" applyBorder="1"/>
    <xf numFmtId="14" fontId="9" fillId="0" borderId="0" xfId="1" applyNumberFormat="1" applyFont="1" applyFill="1" applyBorder="1" applyAlignment="1" applyProtection="1">
      <alignment horizontal="left" vertical="top" wrapText="1"/>
    </xf>
    <xf numFmtId="0" fontId="5" fillId="0" borderId="0" xfId="44" applyFont="1" applyFill="1"/>
    <xf numFmtId="4" fontId="5" fillId="0" borderId="0" xfId="38" applyNumberFormat="1" applyFont="1" applyFill="1"/>
    <xf numFmtId="4" fontId="5" fillId="0" borderId="0" xfId="44" applyNumberFormat="1" applyFont="1" applyFill="1" applyBorder="1" applyAlignment="1">
      <alignment horizontal="right"/>
    </xf>
    <xf numFmtId="43" fontId="6" fillId="0" borderId="0" xfId="38" applyFont="1" applyFill="1" applyBorder="1" applyAlignment="1">
      <alignment horizontal="right"/>
    </xf>
    <xf numFmtId="43" fontId="6" fillId="0" borderId="0" xfId="38" applyFont="1" applyFill="1" applyBorder="1"/>
    <xf numFmtId="0" fontId="5" fillId="0" borderId="0" xfId="44" applyFont="1" applyFill="1" applyBorder="1" applyAlignment="1">
      <alignment horizontal="right"/>
    </xf>
    <xf numFmtId="43" fontId="8" fillId="0" borderId="0" xfId="36" applyFont="1" applyFill="1" applyAlignment="1">
      <alignment horizontal="left"/>
    </xf>
    <xf numFmtId="0" fontId="5" fillId="0" borderId="0" xfId="44" applyFont="1" applyAlignment="1">
      <alignment horizontal="center"/>
    </xf>
    <xf numFmtId="14" fontId="5" fillId="0" borderId="0" xfId="43" applyNumberFormat="1" applyFont="1" applyFill="1"/>
    <xf numFmtId="14" fontId="5" fillId="0" borderId="0" xfId="44" applyNumberFormat="1" applyFont="1" applyFill="1" applyBorder="1"/>
    <xf numFmtId="14" fontId="25" fillId="0" borderId="0" xfId="44" applyNumberFormat="1" applyFont="1" applyFill="1" applyBorder="1"/>
    <xf numFmtId="15" fontId="25" fillId="0" borderId="0" xfId="44" applyNumberFormat="1" applyFont="1" applyFill="1" applyBorder="1"/>
    <xf numFmtId="0" fontId="25" fillId="0" borderId="0" xfId="44" applyFont="1" applyFill="1" applyBorder="1"/>
    <xf numFmtId="4" fontId="25" fillId="0" borderId="0" xfId="44" applyNumberFormat="1" applyFont="1" applyFill="1" applyBorder="1"/>
    <xf numFmtId="43" fontId="26" fillId="0" borderId="0" xfId="36" applyFont="1"/>
    <xf numFmtId="43" fontId="27" fillId="0" borderId="0" xfId="38" applyFont="1" applyFill="1" applyBorder="1"/>
    <xf numFmtId="43" fontId="27" fillId="0" borderId="0" xfId="38" applyFont="1" applyFill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43" fontId="3" fillId="0" borderId="0" xfId="36" applyFont="1" applyFill="1" applyAlignment="1" applyProtection="1">
      <alignment horizontal="right"/>
      <protection locked="0" hidden="1"/>
    </xf>
    <xf numFmtId="43" fontId="3" fillId="0" borderId="0" xfId="26" applyFont="1" applyFill="1" applyAlignment="1" applyProtection="1">
      <alignment horizontal="right"/>
      <protection locked="0" hidden="1"/>
    </xf>
    <xf numFmtId="0" fontId="1" fillId="0" borderId="0" xfId="40" applyFill="1"/>
    <xf numFmtId="14" fontId="1" fillId="0" borderId="0" xfId="40" applyNumberFormat="1" applyFill="1"/>
    <xf numFmtId="0" fontId="1" fillId="0" borderId="0" xfId="40" applyAlignment="1">
      <alignment horizontal="right"/>
    </xf>
    <xf numFmtId="4" fontId="1" fillId="0" borderId="0" xfId="40" applyNumberFormat="1" applyFill="1"/>
    <xf numFmtId="0" fontId="1" fillId="0" borderId="0" xfId="40"/>
    <xf numFmtId="4" fontId="1" fillId="0" borderId="0" xfId="40" applyNumberFormat="1"/>
    <xf numFmtId="14" fontId="1" fillId="0" borderId="0" xfId="40" applyNumberFormat="1"/>
    <xf numFmtId="0" fontId="3" fillId="0" borderId="0" xfId="1" quotePrefix="1" applyFont="1" applyFill="1" applyBorder="1" applyAlignment="1" applyProtection="1">
      <protection locked="0" hidden="1"/>
    </xf>
    <xf numFmtId="0" fontId="24" fillId="0" borderId="0" xfId="1" applyFont="1" applyFill="1" applyBorder="1" applyAlignment="1">
      <alignment wrapText="1"/>
    </xf>
    <xf numFmtId="43" fontId="3" fillId="0" borderId="0" xfId="36" applyFont="1" applyFill="1" applyBorder="1" applyAlignment="1" applyProtection="1">
      <alignment horizontal="right"/>
      <protection locked="0" hidden="1"/>
    </xf>
    <xf numFmtId="0" fontId="1" fillId="0" borderId="0" xfId="40" applyFill="1" applyBorder="1"/>
    <xf numFmtId="43" fontId="7" fillId="0" borderId="0" xfId="36" applyFont="1" applyFill="1" applyBorder="1" applyAlignment="1">
      <alignment wrapText="1"/>
    </xf>
    <xf numFmtId="0" fontId="2" fillId="0" borderId="0" xfId="1" applyFill="1" applyBorder="1"/>
    <xf numFmtId="0" fontId="3" fillId="0" borderId="0" xfId="41" applyFont="1" applyFill="1" applyAlignment="1" applyProtection="1">
      <protection locked="0" hidden="1"/>
    </xf>
    <xf numFmtId="16" fontId="3" fillId="0" borderId="0" xfId="41" applyNumberFormat="1" applyFont="1" applyFill="1" applyAlignment="1" applyProtection="1">
      <protection locked="0" hidden="1"/>
    </xf>
    <xf numFmtId="0" fontId="25" fillId="0" borderId="0" xfId="44" applyFont="1" applyBorder="1" applyAlignment="1">
      <alignment horizontal="left"/>
    </xf>
    <xf numFmtId="0" fontId="0" fillId="0" borderId="0" xfId="40" applyFont="1"/>
    <xf numFmtId="0" fontId="2" fillId="0" borderId="0" xfId="1"/>
    <xf numFmtId="0" fontId="2" fillId="0" borderId="0" xfId="1" applyFill="1"/>
    <xf numFmtId="43" fontId="7" fillId="0" borderId="0" xfId="36" applyFont="1" applyFill="1" applyBorder="1"/>
    <xf numFmtId="14" fontId="2" fillId="0" borderId="0" xfId="1" applyNumberFormat="1"/>
    <xf numFmtId="0" fontId="1" fillId="0" borderId="0" xfId="40" applyAlignment="1">
      <alignment horizontal="right"/>
    </xf>
    <xf numFmtId="0" fontId="1" fillId="0" borderId="0" xfId="40"/>
    <xf numFmtId="4" fontId="1" fillId="0" borderId="0" xfId="40" applyNumberFormat="1"/>
    <xf numFmtId="14" fontId="1" fillId="0" borderId="0" xfId="40" applyNumberFormat="1"/>
    <xf numFmtId="0" fontId="2" fillId="0" borderId="0" xfId="1"/>
    <xf numFmtId="0" fontId="2" fillId="0" borderId="0" xfId="1" applyFill="1"/>
    <xf numFmtId="43" fontId="7" fillId="0" borderId="0" xfId="36" applyFont="1" applyFill="1" applyBorder="1"/>
    <xf numFmtId="0" fontId="5" fillId="0" borderId="0" xfId="44" applyFont="1" applyFill="1"/>
    <xf numFmtId="14" fontId="2" fillId="0" borderId="0" xfId="1" applyNumberFormat="1"/>
    <xf numFmtId="0" fontId="2" fillId="0" borderId="0" xfId="1" applyAlignment="1">
      <alignment horizontal="right"/>
    </xf>
    <xf numFmtId="0" fontId="3" fillId="0" borderId="0" xfId="41" applyFont="1" applyFill="1" applyAlignment="1" applyProtection="1">
      <protection locked="0" hidden="1"/>
    </xf>
    <xf numFmtId="16" fontId="3" fillId="0" borderId="0" xfId="41" applyNumberFormat="1" applyFont="1" applyFill="1" applyAlignment="1" applyProtection="1">
      <protection locked="0" hidden="1"/>
    </xf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43" fontId="3" fillId="0" borderId="0" xfId="36" applyFont="1" applyFill="1" applyAlignment="1" applyProtection="1">
      <alignment horizontal="right"/>
      <protection locked="0" hidden="1"/>
    </xf>
    <xf numFmtId="0" fontId="2" fillId="0" borderId="0" xfId="1"/>
    <xf numFmtId="4" fontId="2" fillId="0" borderId="0" xfId="1" applyNumberFormat="1" applyFill="1"/>
    <xf numFmtId="0" fontId="2" fillId="0" borderId="0" xfId="1" applyFill="1"/>
    <xf numFmtId="0" fontId="5" fillId="0" borderId="0" xfId="44" applyFont="1"/>
    <xf numFmtId="43" fontId="5" fillId="0" borderId="0" xfId="38" applyFont="1"/>
    <xf numFmtId="0" fontId="6" fillId="0" borderId="0" xfId="44" applyFont="1" applyBorder="1" applyAlignment="1">
      <alignment horizontal="center"/>
    </xf>
    <xf numFmtId="43" fontId="6" fillId="0" borderId="0" xfId="38" applyFont="1" applyBorder="1" applyAlignment="1">
      <alignment horizontal="center"/>
    </xf>
    <xf numFmtId="0" fontId="5" fillId="0" borderId="9" xfId="44" applyFont="1" applyBorder="1"/>
    <xf numFmtId="0" fontId="6" fillId="0" borderId="9" xfId="44" applyFont="1" applyBorder="1" applyAlignment="1">
      <alignment horizontal="center"/>
    </xf>
    <xf numFmtId="43" fontId="6" fillId="0" borderId="9" xfId="38" applyFont="1" applyBorder="1" applyAlignment="1">
      <alignment horizontal="center"/>
    </xf>
    <xf numFmtId="0" fontId="2" fillId="0" borderId="9" xfId="1" applyBorder="1"/>
    <xf numFmtId="0" fontId="6" fillId="0" borderId="0" xfId="44" applyFont="1" applyBorder="1" applyAlignment="1">
      <alignment horizontal="left"/>
    </xf>
    <xf numFmtId="43" fontId="7" fillId="0" borderId="0" xfId="36" applyFont="1"/>
    <xf numFmtId="43" fontId="7" fillId="0" borderId="0" xfId="36" applyFont="1" applyBorder="1"/>
    <xf numFmtId="43" fontId="7" fillId="0" borderId="0" xfId="36" applyFont="1" applyFill="1"/>
    <xf numFmtId="0" fontId="5" fillId="0" borderId="0" xfId="1" applyFont="1"/>
    <xf numFmtId="0" fontId="5" fillId="0" borderId="0" xfId="44" applyFont="1" applyFill="1" applyBorder="1"/>
    <xf numFmtId="43" fontId="7" fillId="0" borderId="0" xfId="36" applyFont="1" applyFill="1" applyBorder="1"/>
    <xf numFmtId="14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right" vertical="top" wrapText="1"/>
    </xf>
    <xf numFmtId="0" fontId="5" fillId="0" borderId="0" xfId="44" applyFont="1" applyFill="1"/>
    <xf numFmtId="4" fontId="5" fillId="0" borderId="0" xfId="38" applyNumberFormat="1" applyFont="1" applyFill="1"/>
    <xf numFmtId="4" fontId="5" fillId="0" borderId="0" xfId="44" applyNumberFormat="1" applyFont="1" applyFill="1" applyBorder="1" applyAlignment="1">
      <alignment horizontal="right"/>
    </xf>
    <xf numFmtId="43" fontId="6" fillId="0" borderId="0" xfId="38" applyFont="1" applyFill="1" applyBorder="1" applyAlignment="1">
      <alignment horizontal="right"/>
    </xf>
    <xf numFmtId="43" fontId="6" fillId="0" borderId="0" xfId="38" applyFont="1" applyFill="1" applyBorder="1"/>
    <xf numFmtId="0" fontId="5" fillId="0" borderId="0" xfId="44" applyFont="1" applyFill="1" applyBorder="1" applyAlignment="1">
      <alignment horizontal="right"/>
    </xf>
    <xf numFmtId="0" fontId="5" fillId="0" borderId="0" xfId="44" applyFont="1" applyAlignment="1">
      <alignment horizontal="center"/>
    </xf>
    <xf numFmtId="14" fontId="5" fillId="0" borderId="0" xfId="43" applyNumberFormat="1" applyFont="1" applyFill="1"/>
    <xf numFmtId="14" fontId="5" fillId="0" borderId="0" xfId="44" applyNumberFormat="1" applyFont="1" applyFill="1" applyBorder="1"/>
    <xf numFmtId="14" fontId="25" fillId="0" borderId="0" xfId="44" applyNumberFormat="1" applyFont="1" applyFill="1" applyBorder="1"/>
    <xf numFmtId="15" fontId="25" fillId="0" borderId="0" xfId="44" applyNumberFormat="1" applyFont="1" applyFill="1" applyBorder="1"/>
    <xf numFmtId="0" fontId="25" fillId="0" borderId="0" xfId="44" applyFont="1" applyFill="1" applyBorder="1"/>
    <xf numFmtId="4" fontId="25" fillId="0" borderId="0" xfId="44" applyNumberFormat="1" applyFont="1" applyFill="1" applyBorder="1"/>
    <xf numFmtId="43" fontId="26" fillId="0" borderId="0" xfId="36" applyFont="1"/>
    <xf numFmtId="43" fontId="27" fillId="0" borderId="0" xfId="38" applyFont="1" applyFill="1" applyBorder="1"/>
    <xf numFmtId="43" fontId="27" fillId="0" borderId="0" xfId="38" applyFont="1" applyFill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14" fontId="2" fillId="0" borderId="0" xfId="1" applyNumberFormat="1"/>
    <xf numFmtId="43" fontId="3" fillId="0" borderId="0" xfId="26" applyFont="1" applyFill="1" applyAlignment="1" applyProtection="1">
      <alignment horizontal="right"/>
      <protection locked="0" hidden="1"/>
    </xf>
    <xf numFmtId="0" fontId="2" fillId="0" borderId="0" xfId="1" applyAlignment="1">
      <alignment horizontal="right"/>
    </xf>
    <xf numFmtId="0" fontId="1" fillId="0" borderId="0" xfId="40"/>
    <xf numFmtId="4" fontId="1" fillId="0" borderId="0" xfId="40" applyNumberFormat="1"/>
    <xf numFmtId="14" fontId="1" fillId="0" borderId="0" xfId="40" applyNumberFormat="1"/>
    <xf numFmtId="0" fontId="3" fillId="0" borderId="0" xfId="1" applyFont="1" applyFill="1" applyBorder="1" applyAlignment="1" applyProtection="1">
      <protection locked="0" hidden="1"/>
    </xf>
    <xf numFmtId="0" fontId="3" fillId="0" borderId="0" xfId="1" quotePrefix="1" applyFont="1" applyFill="1" applyBorder="1" applyAlignment="1" applyProtection="1">
      <protection locked="0" hidden="1"/>
    </xf>
    <xf numFmtId="0" fontId="24" fillId="0" borderId="0" xfId="1" applyFont="1" applyFill="1" applyBorder="1" applyAlignment="1">
      <alignment wrapText="1"/>
    </xf>
    <xf numFmtId="43" fontId="3" fillId="0" borderId="0" xfId="26" applyFont="1" applyFill="1" applyBorder="1" applyAlignment="1" applyProtection="1">
      <alignment horizontal="right"/>
      <protection locked="0" hidden="1"/>
    </xf>
    <xf numFmtId="43" fontId="7" fillId="0" borderId="0" xfId="36" applyFont="1" applyFill="1" applyBorder="1" applyAlignment="1">
      <alignment wrapText="1"/>
    </xf>
    <xf numFmtId="0" fontId="2" fillId="0" borderId="0" xfId="1" applyFill="1" applyBorder="1"/>
    <xf numFmtId="0" fontId="3" fillId="0" borderId="0" xfId="41" applyFont="1" applyFill="1" applyAlignment="1" applyProtection="1">
      <protection locked="0" hidden="1"/>
    </xf>
    <xf numFmtId="16" fontId="3" fillId="0" borderId="0" xfId="41" applyNumberFormat="1" applyFont="1" applyFill="1" applyAlignment="1" applyProtection="1">
      <protection locked="0" hidden="1"/>
    </xf>
    <xf numFmtId="43" fontId="3" fillId="0" borderId="0" xfId="37" applyFont="1" applyFill="1" applyAlignment="1" applyProtection="1">
      <alignment horizontal="right"/>
      <protection locked="0" hidden="1"/>
    </xf>
    <xf numFmtId="4" fontId="2" fillId="0" borderId="0" xfId="1" applyNumberFormat="1"/>
    <xf numFmtId="0" fontId="2" fillId="0" borderId="0" xfId="1"/>
    <xf numFmtId="4" fontId="2" fillId="0" borderId="0" xfId="1" applyNumberFormat="1" applyFill="1"/>
    <xf numFmtId="14" fontId="2" fillId="0" borderId="0" xfId="1" applyNumberFormat="1"/>
    <xf numFmtId="4" fontId="2" fillId="0" borderId="0" xfId="1" applyNumberFormat="1"/>
    <xf numFmtId="0" fontId="2" fillId="0" borderId="0" xfId="1"/>
    <xf numFmtId="14" fontId="2" fillId="0" borderId="0" xfId="1" applyNumberFormat="1"/>
    <xf numFmtId="0" fontId="2" fillId="0" borderId="0" xfId="1" applyAlignment="1">
      <alignment horizontal="right"/>
    </xf>
    <xf numFmtId="4" fontId="2" fillId="0" borderId="0" xfId="1" applyNumberFormat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0" fontId="24" fillId="0" borderId="0" xfId="42" applyFont="1" applyFill="1" applyBorder="1" applyAlignment="1">
      <alignment wrapText="1"/>
    </xf>
    <xf numFmtId="43" fontId="3" fillId="0" borderId="0" xfId="37" applyFont="1" applyFill="1" applyAlignment="1" applyProtection="1">
      <alignment horizontal="right"/>
      <protection locked="0" hidden="1"/>
    </xf>
    <xf numFmtId="0" fontId="2" fillId="0" borderId="0" xfId="1"/>
    <xf numFmtId="4" fontId="2" fillId="0" borderId="0" xfId="1" applyNumberFormat="1" applyFill="1"/>
    <xf numFmtId="0" fontId="2" fillId="0" borderId="0" xfId="1" applyFill="1"/>
    <xf numFmtId="0" fontId="5" fillId="0" borderId="0" xfId="44" applyFont="1"/>
    <xf numFmtId="43" fontId="5" fillId="0" borderId="0" xfId="38" applyFont="1"/>
    <xf numFmtId="0" fontId="6" fillId="0" borderId="0" xfId="44" applyFont="1" applyBorder="1" applyAlignment="1">
      <alignment horizontal="center"/>
    </xf>
    <xf numFmtId="43" fontId="6" fillId="0" borderId="0" xfId="38" applyFont="1" applyBorder="1" applyAlignment="1">
      <alignment horizontal="center"/>
    </xf>
    <xf numFmtId="0" fontId="5" fillId="0" borderId="9" xfId="44" applyFont="1" applyBorder="1"/>
    <xf numFmtId="0" fontId="6" fillId="0" borderId="9" xfId="44" applyFont="1" applyBorder="1" applyAlignment="1">
      <alignment horizontal="center"/>
    </xf>
    <xf numFmtId="43" fontId="6" fillId="0" borderId="9" xfId="38" applyFont="1" applyBorder="1" applyAlignment="1">
      <alignment horizontal="center"/>
    </xf>
    <xf numFmtId="0" fontId="2" fillId="0" borderId="9" xfId="1" applyBorder="1"/>
    <xf numFmtId="0" fontId="6" fillId="0" borderId="0" xfId="44" applyFont="1" applyBorder="1" applyAlignment="1">
      <alignment horizontal="left"/>
    </xf>
    <xf numFmtId="43" fontId="7" fillId="0" borderId="0" xfId="36" applyFont="1"/>
    <xf numFmtId="43" fontId="7" fillId="0" borderId="0" xfId="36" applyFont="1" applyBorder="1"/>
    <xf numFmtId="0" fontId="5" fillId="0" borderId="0" xfId="1" applyFont="1"/>
    <xf numFmtId="0" fontId="5" fillId="0" borderId="0" xfId="44" applyFont="1" applyFill="1" applyBorder="1"/>
    <xf numFmtId="14" fontId="9" fillId="0" borderId="0" xfId="1" applyNumberFormat="1" applyFont="1" applyFill="1" applyBorder="1" applyAlignment="1" applyProtection="1">
      <alignment horizontal="left" vertical="top" wrapText="1"/>
    </xf>
    <xf numFmtId="0" fontId="9" fillId="0" borderId="0" xfId="1" applyNumberFormat="1" applyFont="1" applyFill="1" applyBorder="1" applyAlignment="1" applyProtection="1">
      <alignment horizontal="right" vertical="top" wrapText="1"/>
    </xf>
    <xf numFmtId="0" fontId="5" fillId="0" borderId="0" xfId="44" applyFont="1" applyFill="1"/>
    <xf numFmtId="4" fontId="5" fillId="0" borderId="0" xfId="38" applyNumberFormat="1" applyFont="1" applyFill="1"/>
    <xf numFmtId="4" fontId="5" fillId="0" borderId="0" xfId="44" applyNumberFormat="1" applyFont="1" applyFill="1" applyBorder="1" applyAlignment="1">
      <alignment horizontal="right"/>
    </xf>
    <xf numFmtId="43" fontId="6" fillId="0" borderId="0" xfId="38" applyFont="1" applyFill="1" applyBorder="1" applyAlignment="1">
      <alignment horizontal="right"/>
    </xf>
    <xf numFmtId="43" fontId="6" fillId="0" borderId="0" xfId="38" applyFont="1" applyFill="1" applyBorder="1"/>
    <xf numFmtId="0" fontId="5" fillId="0" borderId="0" xfId="44" applyFont="1" applyFill="1" applyBorder="1" applyAlignment="1">
      <alignment horizontal="right"/>
    </xf>
    <xf numFmtId="0" fontId="5" fillId="0" borderId="0" xfId="44" applyFont="1" applyAlignment="1">
      <alignment horizontal="center"/>
    </xf>
    <xf numFmtId="14" fontId="5" fillId="0" borderId="0" xfId="43" applyNumberFormat="1" applyFont="1" applyFill="1"/>
    <xf numFmtId="14" fontId="5" fillId="0" borderId="0" xfId="44" applyNumberFormat="1" applyFont="1" applyFill="1" applyBorder="1"/>
    <xf numFmtId="15" fontId="25" fillId="0" borderId="0" xfId="44" applyNumberFormat="1" applyFont="1" applyFill="1" applyBorder="1"/>
    <xf numFmtId="43" fontId="26" fillId="0" borderId="0" xfId="36" applyFont="1"/>
    <xf numFmtId="43" fontId="27" fillId="0" borderId="0" xfId="38" applyFont="1" applyFill="1" applyBorder="1"/>
    <xf numFmtId="43" fontId="27" fillId="0" borderId="0" xfId="38" applyFont="1" applyFill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0" fontId="1" fillId="0" borderId="0" xfId="40" applyFill="1"/>
    <xf numFmtId="14" fontId="1" fillId="0" borderId="0" xfId="40" applyNumberFormat="1" applyFill="1"/>
    <xf numFmtId="0" fontId="1" fillId="0" borderId="0" xfId="40" applyAlignment="1">
      <alignment horizontal="right"/>
    </xf>
    <xf numFmtId="0" fontId="3" fillId="0" borderId="0" xfId="1" applyFont="1" applyFill="1" applyBorder="1" applyAlignment="1" applyProtection="1">
      <protection locked="0" hidden="1"/>
    </xf>
    <xf numFmtId="0" fontId="3" fillId="0" borderId="0" xfId="1" quotePrefix="1" applyFont="1" applyFill="1" applyBorder="1" applyAlignment="1" applyProtection="1">
      <protection locked="0" hidden="1"/>
    </xf>
    <xf numFmtId="0" fontId="24" fillId="0" borderId="0" xfId="1" applyFont="1" applyFill="1" applyBorder="1" applyAlignment="1">
      <alignment wrapText="1"/>
    </xf>
    <xf numFmtId="43" fontId="3" fillId="0" borderId="0" xfId="26" applyFont="1" applyFill="1" applyBorder="1" applyAlignment="1" applyProtection="1">
      <alignment horizontal="right"/>
      <protection locked="0" hidden="1"/>
    </xf>
    <xf numFmtId="0" fontId="1" fillId="0" borderId="0" xfId="40" applyFill="1" applyBorder="1"/>
    <xf numFmtId="43" fontId="7" fillId="0" borderId="0" xfId="36" applyFont="1" applyFill="1" applyBorder="1" applyAlignment="1">
      <alignment wrapText="1"/>
    </xf>
    <xf numFmtId="0" fontId="2" fillId="0" borderId="0" xfId="1" applyFill="1" applyBorder="1"/>
    <xf numFmtId="0" fontId="3" fillId="0" borderId="0" xfId="41" applyFont="1" applyFill="1" applyAlignment="1" applyProtection="1">
      <protection locked="0" hidden="1"/>
    </xf>
    <xf numFmtId="16" fontId="3" fillId="0" borderId="0" xfId="41" applyNumberFormat="1" applyFont="1" applyFill="1" applyAlignment="1" applyProtection="1">
      <protection locked="0" hidden="1"/>
    </xf>
    <xf numFmtId="43" fontId="3" fillId="0" borderId="0" xfId="37" applyFont="1" applyFill="1" applyAlignment="1" applyProtection="1">
      <alignment horizontal="right"/>
      <protection locked="0" hidden="1"/>
    </xf>
    <xf numFmtId="4" fontId="2" fillId="0" borderId="0" xfId="1" applyNumberFormat="1"/>
    <xf numFmtId="43" fontId="3" fillId="0" borderId="0" xfId="37" applyFont="1" applyFill="1" applyBorder="1" applyAlignment="1" applyProtection="1">
      <alignment horizontal="right"/>
      <protection locked="0" hidden="1"/>
    </xf>
    <xf numFmtId="0" fontId="24" fillId="0" borderId="0" xfId="1" applyFont="1" applyBorder="1" applyAlignment="1">
      <alignment wrapText="1"/>
    </xf>
    <xf numFmtId="0" fontId="3" fillId="0" borderId="0" xfId="41" applyFont="1" applyFill="1" applyBorder="1" applyAlignment="1" applyProtection="1">
      <protection locked="0" hidden="1"/>
    </xf>
    <xf numFmtId="0" fontId="28" fillId="0" borderId="0" xfId="42" applyFont="1" applyFill="1" applyBorder="1"/>
    <xf numFmtId="43" fontId="7" fillId="0" borderId="0" xfId="36" applyFont="1" applyFill="1"/>
    <xf numFmtId="14" fontId="25" fillId="0" borderId="0" xfId="44" applyNumberFormat="1" applyFont="1" applyFill="1" applyBorder="1"/>
    <xf numFmtId="0" fontId="25" fillId="0" borderId="0" xfId="44" applyFont="1" applyFill="1" applyBorder="1"/>
    <xf numFmtId="4" fontId="25" fillId="0" borderId="0" xfId="44" applyNumberFormat="1" applyFont="1" applyFill="1" applyBorder="1"/>
    <xf numFmtId="0" fontId="1" fillId="0" borderId="0" xfId="40"/>
    <xf numFmtId="4" fontId="1" fillId="0" borderId="0" xfId="40" applyNumberFormat="1"/>
    <xf numFmtId="14" fontId="1" fillId="0" borderId="0" xfId="40" applyNumberFormat="1"/>
    <xf numFmtId="14" fontId="2" fillId="0" borderId="0" xfId="1" applyNumberFormat="1"/>
    <xf numFmtId="4" fontId="2" fillId="0" borderId="0" xfId="1" applyNumberFormat="1"/>
    <xf numFmtId="0" fontId="2" fillId="0" borderId="0" xfId="1"/>
    <xf numFmtId="0" fontId="2" fillId="0" borderId="0" xfId="1" applyFill="1"/>
    <xf numFmtId="43" fontId="7" fillId="0" borderId="0" xfId="36" applyFont="1" applyFill="1" applyBorder="1"/>
    <xf numFmtId="0" fontId="5" fillId="0" borderId="0" xfId="44" applyFont="1" applyFill="1"/>
    <xf numFmtId="4" fontId="5" fillId="0" borderId="0" xfId="38" applyNumberFormat="1" applyFont="1" applyFill="1"/>
    <xf numFmtId="0" fontId="3" fillId="0" borderId="0" xfId="1" applyFont="1" applyFill="1" applyAlignment="1" applyProtection="1">
      <protection locked="0" hidden="1"/>
    </xf>
    <xf numFmtId="0" fontId="3" fillId="0" borderId="0" xfId="1" quotePrefix="1" applyFont="1" applyFill="1" applyAlignment="1" applyProtection="1">
      <protection locked="0" hidden="1"/>
    </xf>
    <xf numFmtId="43" fontId="3" fillId="0" borderId="0" xfId="26" applyFont="1" applyFill="1" applyAlignment="1" applyProtection="1">
      <alignment horizontal="right"/>
      <protection locked="0" hidden="1"/>
    </xf>
    <xf numFmtId="0" fontId="2" fillId="0" borderId="0" xfId="1" applyAlignment="1">
      <alignment horizontal="right"/>
    </xf>
    <xf numFmtId="0" fontId="24" fillId="0" borderId="0" xfId="0" applyFont="1" applyFill="1" applyBorder="1" applyAlignment="1">
      <alignment wrapText="1"/>
    </xf>
    <xf numFmtId="4" fontId="0" fillId="0" borderId="0" xfId="0" applyNumberFormat="1" applyFill="1"/>
    <xf numFmtId="0" fontId="28" fillId="0" borderId="0" xfId="0" applyFont="1" applyFill="1" applyAlignment="1">
      <alignment horizontal="center"/>
    </xf>
    <xf numFmtId="16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right"/>
    </xf>
    <xf numFmtId="14" fontId="0" fillId="0" borderId="0" xfId="0" applyNumberFormat="1"/>
    <xf numFmtId="4" fontId="0" fillId="0" borderId="0" xfId="0" applyNumberFormat="1"/>
    <xf numFmtId="0" fontId="24" fillId="0" borderId="10" xfId="0" applyFont="1" applyBorder="1" applyAlignment="1">
      <alignment wrapText="1"/>
    </xf>
    <xf numFmtId="4" fontId="28" fillId="0" borderId="0" xfId="0" applyNumberFormat="1" applyFont="1" applyFill="1"/>
    <xf numFmtId="0" fontId="3" fillId="0" borderId="0" xfId="0" applyFont="1" applyFill="1" applyAlignment="1" applyProtection="1">
      <protection locked="0" hidden="1"/>
    </xf>
    <xf numFmtId="0" fontId="3" fillId="0" borderId="0" xfId="0" quotePrefix="1" applyFont="1" applyFill="1" applyAlignment="1" applyProtection="1">
      <protection locked="0" hidden="1"/>
    </xf>
    <xf numFmtId="164" fontId="3" fillId="0" borderId="0" xfId="26" applyNumberFormat="1" applyFont="1" applyFill="1" applyAlignment="1" applyProtection="1">
      <alignment horizontal="right"/>
      <protection locked="0" hidden="1"/>
    </xf>
    <xf numFmtId="0" fontId="24" fillId="0" borderId="0" xfId="42" applyFont="1" applyBorder="1" applyAlignment="1">
      <alignment wrapText="1"/>
    </xf>
    <xf numFmtId="0" fontId="0" fillId="0" borderId="0" xfId="0" applyAlignment="1">
      <alignment horizontal="right"/>
    </xf>
    <xf numFmtId="0" fontId="29" fillId="0" borderId="0" xfId="0" applyFont="1"/>
    <xf numFmtId="14" fontId="29" fillId="0" borderId="0" xfId="0" applyNumberFormat="1" applyFont="1"/>
    <xf numFmtId="0" fontId="29" fillId="0" borderId="0" xfId="40" applyFont="1"/>
    <xf numFmtId="14" fontId="29" fillId="0" borderId="0" xfId="40" applyNumberFormat="1" applyFont="1"/>
    <xf numFmtId="0" fontId="29" fillId="0" borderId="0" xfId="40" applyFont="1" applyFill="1"/>
    <xf numFmtId="0" fontId="30" fillId="0" borderId="0" xfId="1" applyFont="1"/>
    <xf numFmtId="14" fontId="30" fillId="0" borderId="0" xfId="1" applyNumberFormat="1" applyFont="1"/>
    <xf numFmtId="4" fontId="30" fillId="0" borderId="0" xfId="1" applyNumberFormat="1" applyFont="1" applyFill="1"/>
    <xf numFmtId="43" fontId="3" fillId="0" borderId="0" xfId="53" applyFont="1" applyFill="1" applyAlignment="1" applyProtection="1">
      <alignment horizontal="right"/>
      <protection locked="0" hidden="1"/>
    </xf>
    <xf numFmtId="0" fontId="0" fillId="0" borderId="0" xfId="0" applyFill="1"/>
    <xf numFmtId="14" fontId="0" fillId="0" borderId="0" xfId="0" applyNumberFormat="1" applyFill="1"/>
    <xf numFmtId="43" fontId="2" fillId="0" borderId="0" xfId="1" applyNumberFormat="1" applyFill="1"/>
    <xf numFmtId="0" fontId="31" fillId="0" borderId="0" xfId="0" quotePrefix="1" applyFont="1" applyFill="1" applyAlignment="1" applyProtection="1">
      <protection locked="0" hidden="1"/>
    </xf>
    <xf numFmtId="0" fontId="31" fillId="0" borderId="0" xfId="0" applyFont="1" applyFill="1" applyAlignment="1" applyProtection="1">
      <protection locked="0" hidden="1"/>
    </xf>
    <xf numFmtId="0" fontId="32" fillId="0" borderId="0" xfId="0" applyFont="1" applyFill="1" applyBorder="1" applyAlignment="1">
      <alignment wrapText="1"/>
    </xf>
    <xf numFmtId="43" fontId="31" fillId="0" borderId="0" xfId="53" applyFont="1" applyFill="1" applyAlignment="1" applyProtection="1">
      <alignment horizontal="right"/>
      <protection locked="0" hidden="1"/>
    </xf>
    <xf numFmtId="0" fontId="29" fillId="18" borderId="0" xfId="0" applyFont="1" applyFill="1"/>
    <xf numFmtId="164" fontId="31" fillId="18" borderId="0" xfId="26" applyNumberFormat="1" applyFont="1" applyFill="1" applyAlignment="1" applyProtection="1">
      <alignment horizontal="right"/>
      <protection locked="0" hidden="1"/>
    </xf>
    <xf numFmtId="0" fontId="0" fillId="18" borderId="0" xfId="0" applyFill="1"/>
    <xf numFmtId="14" fontId="0" fillId="18" borderId="0" xfId="0" applyNumberFormat="1" applyFill="1"/>
    <xf numFmtId="0" fontId="0" fillId="18" borderId="0" xfId="0" applyFill="1" applyAlignment="1">
      <alignment horizontal="right"/>
    </xf>
    <xf numFmtId="4" fontId="0" fillId="18" borderId="0" xfId="0" applyNumberFormat="1" applyFill="1"/>
    <xf numFmtId="43" fontId="7" fillId="18" borderId="0" xfId="36" applyFont="1" applyFill="1" applyBorder="1"/>
    <xf numFmtId="43" fontId="34" fillId="0" borderId="0" xfId="36" applyFont="1" applyBorder="1"/>
    <xf numFmtId="4" fontId="0" fillId="19" borderId="0" xfId="0" applyNumberFormat="1" applyFill="1"/>
    <xf numFmtId="164" fontId="31" fillId="0" borderId="0" xfId="26" applyNumberFormat="1" applyFont="1" applyFill="1" applyAlignment="1" applyProtection="1">
      <alignment horizontal="right"/>
      <protection locked="0" hidden="1"/>
    </xf>
    <xf numFmtId="0" fontId="32" fillId="0" borderId="0" xfId="42" applyFont="1" applyFill="1" applyBorder="1" applyAlignment="1">
      <alignment wrapText="1"/>
    </xf>
    <xf numFmtId="164" fontId="3" fillId="20" borderId="0" xfId="26" applyNumberFormat="1" applyFont="1" applyFill="1" applyAlignment="1" applyProtection="1">
      <alignment horizontal="right"/>
      <protection locked="0" hidden="1"/>
    </xf>
    <xf numFmtId="0" fontId="3" fillId="20" borderId="0" xfId="0" applyFont="1" applyFill="1" applyAlignment="1" applyProtection="1">
      <protection locked="0" hidden="1"/>
    </xf>
    <xf numFmtId="0" fontId="3" fillId="20" borderId="0" xfId="0" quotePrefix="1" applyFont="1" applyFill="1" applyAlignment="1" applyProtection="1">
      <protection locked="0" hidden="1"/>
    </xf>
    <xf numFmtId="0" fontId="24" fillId="18" borderId="10" xfId="0" applyFont="1" applyFill="1" applyBorder="1" applyAlignment="1">
      <alignment wrapText="1"/>
    </xf>
    <xf numFmtId="0" fontId="35" fillId="0" borderId="0" xfId="0" applyFont="1"/>
    <xf numFmtId="14" fontId="35" fillId="0" borderId="0" xfId="0" applyNumberFormat="1" applyFont="1"/>
    <xf numFmtId="4" fontId="35" fillId="0" borderId="0" xfId="0" applyNumberFormat="1" applyFont="1"/>
    <xf numFmtId="4" fontId="0" fillId="21" borderId="0" xfId="0" applyNumberFormat="1" applyFill="1"/>
    <xf numFmtId="0" fontId="0" fillId="0" borderId="0" xfId="0" applyAlignment="1">
      <alignment horizontal="left"/>
    </xf>
    <xf numFmtId="4" fontId="28" fillId="22" borderId="0" xfId="0" applyNumberFormat="1" applyFont="1" applyFill="1"/>
    <xf numFmtId="4" fontId="0" fillId="22" borderId="0" xfId="0" applyNumberFormat="1" applyFill="1"/>
    <xf numFmtId="0" fontId="29" fillId="0" borderId="0" xfId="0" applyFont="1" applyFill="1"/>
    <xf numFmtId="4" fontId="35" fillId="0" borderId="0" xfId="0" applyNumberFormat="1" applyFont="1" applyFill="1"/>
    <xf numFmtId="4" fontId="33" fillId="0" borderId="0" xfId="0" applyNumberFormat="1" applyFont="1" applyFill="1"/>
    <xf numFmtId="0" fontId="36" fillId="0" borderId="0" xfId="0" applyFont="1" applyFill="1" applyBorder="1" applyAlignment="1">
      <alignment wrapText="1"/>
    </xf>
    <xf numFmtId="0" fontId="0" fillId="22" borderId="0" xfId="0" applyFill="1"/>
    <xf numFmtId="14" fontId="0" fillId="22" borderId="0" xfId="0" applyNumberFormat="1" applyFill="1"/>
    <xf numFmtId="0" fontId="3" fillId="22" borderId="0" xfId="0" applyFont="1" applyFill="1" applyAlignment="1" applyProtection="1">
      <protection locked="0" hidden="1"/>
    </xf>
    <xf numFmtId="0" fontId="3" fillId="22" borderId="0" xfId="0" quotePrefix="1" applyFont="1" applyFill="1" applyAlignment="1" applyProtection="1">
      <protection locked="0" hidden="1"/>
    </xf>
    <xf numFmtId="43" fontId="3" fillId="22" borderId="0" xfId="26" applyFont="1" applyFill="1" applyAlignment="1" applyProtection="1">
      <alignment horizontal="right"/>
      <protection locked="0" hidden="1"/>
    </xf>
    <xf numFmtId="4" fontId="35" fillId="22" borderId="0" xfId="0" applyNumberFormat="1" applyFont="1" applyFill="1"/>
    <xf numFmtId="0" fontId="33" fillId="0" borderId="0" xfId="0" applyFont="1"/>
    <xf numFmtId="4" fontId="0" fillId="23" borderId="0" xfId="0" applyNumberFormat="1" applyFill="1"/>
    <xf numFmtId="43" fontId="3" fillId="20" borderId="0" xfId="26" applyFont="1" applyFill="1" applyAlignment="1" applyProtection="1">
      <alignment horizontal="right"/>
      <protection locked="0" hidden="1"/>
    </xf>
    <xf numFmtId="0" fontId="0" fillId="23" borderId="0" xfId="0" applyFill="1"/>
    <xf numFmtId="14" fontId="0" fillId="23" borderId="0" xfId="0" applyNumberFormat="1" applyFill="1"/>
    <xf numFmtId="0" fontId="28" fillId="23" borderId="0" xfId="0" applyFont="1" applyFill="1"/>
    <xf numFmtId="14" fontId="28" fillId="23" borderId="0" xfId="0" applyNumberFormat="1" applyFont="1" applyFill="1"/>
    <xf numFmtId="4" fontId="28" fillId="23" borderId="0" xfId="0" applyNumberFormat="1" applyFont="1" applyFill="1"/>
    <xf numFmtId="164" fontId="3" fillId="24" borderId="0" xfId="26" applyNumberFormat="1" applyFont="1" applyFill="1" applyAlignment="1" applyProtection="1">
      <alignment horizontal="right"/>
      <protection locked="0" hidden="1"/>
    </xf>
    <xf numFmtId="164" fontId="31" fillId="24" borderId="0" xfId="26" applyNumberFormat="1" applyFont="1" applyFill="1" applyAlignment="1" applyProtection="1">
      <alignment horizontal="right"/>
      <protection locked="0" hidden="1"/>
    </xf>
    <xf numFmtId="14" fontId="29" fillId="0" borderId="0" xfId="0" applyNumberFormat="1" applyFont="1" applyFill="1"/>
    <xf numFmtId="0" fontId="35" fillId="0" borderId="0" xfId="0" applyFont="1" applyFill="1"/>
    <xf numFmtId="14" fontId="35" fillId="0" borderId="0" xfId="0" applyNumberFormat="1" applyFont="1" applyFill="1"/>
    <xf numFmtId="0" fontId="28" fillId="0" borderId="0" xfId="0" applyFont="1" applyFill="1"/>
    <xf numFmtId="14" fontId="28" fillId="0" borderId="0" xfId="0" applyNumberFormat="1" applyFont="1" applyFill="1"/>
    <xf numFmtId="0" fontId="0" fillId="0" borderId="0" xfId="40" applyFont="1" applyFill="1"/>
    <xf numFmtId="0" fontId="35" fillId="23" borderId="0" xfId="0" applyFont="1" applyFill="1"/>
    <xf numFmtId="14" fontId="35" fillId="23" borderId="0" xfId="0" applyNumberFormat="1" applyFont="1" applyFill="1"/>
    <xf numFmtId="4" fontId="35" fillId="23" borderId="0" xfId="0" applyNumberFormat="1" applyFont="1" applyFill="1"/>
    <xf numFmtId="43" fontId="2" fillId="0" borderId="0" xfId="1" applyNumberFormat="1" applyFill="1" applyBorder="1"/>
    <xf numFmtId="43" fontId="37" fillId="20" borderId="0" xfId="26" applyFont="1" applyFill="1" applyAlignment="1" applyProtection="1">
      <alignment horizontal="right"/>
      <protection locked="0" hidden="1"/>
    </xf>
    <xf numFmtId="4" fontId="38" fillId="0" borderId="0" xfId="38" applyNumberFormat="1" applyFont="1" applyFill="1"/>
    <xf numFmtId="0" fontId="5" fillId="0" borderId="0" xfId="44" applyFont="1" applyFill="1" applyBorder="1" applyAlignment="1">
      <alignment horizontal="left"/>
    </xf>
    <xf numFmtId="0" fontId="27" fillId="0" borderId="0" xfId="44" applyFont="1" applyBorder="1" applyAlignment="1">
      <alignment horizontal="center"/>
    </xf>
    <xf numFmtId="0" fontId="25" fillId="0" borderId="0" xfId="44" applyFont="1" applyBorder="1" applyAlignment="1">
      <alignment horizontal="left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 2" xfId="24"/>
    <cellStyle name="Comma 3" xfId="25"/>
    <cellStyle name="Comma 3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53" builtinId="3"/>
    <cellStyle name="Millares 2" xfId="37"/>
    <cellStyle name="Millares 3" xfId="36"/>
    <cellStyle name="Millares_01.BBVA 2014" xfId="38"/>
    <cellStyle name="Neutral 2" xfId="39"/>
    <cellStyle name="Normal" xfId="0" builtinId="0"/>
    <cellStyle name="Normal 2" xfId="40"/>
    <cellStyle name="Normal 3" xfId="1"/>
    <cellStyle name="Normal 4" xfId="41"/>
    <cellStyle name="Normal 7" xfId="42"/>
    <cellStyle name="Normal_08 BBVA RALLY 15" xfId="43"/>
    <cellStyle name="Normal_BANAMEX 2013" xfId="44"/>
    <cellStyle name="Notas 2" xfId="45"/>
    <cellStyle name="Salida 2" xfId="46"/>
    <cellStyle name="Texto de advertencia 2" xfId="47"/>
    <cellStyle name="Texto explicativo 2" xfId="48"/>
    <cellStyle name="Título 2 2" xfId="50"/>
    <cellStyle name="Título 3 2" xfId="51"/>
    <cellStyle name="Título 4" xfId="49"/>
    <cellStyle name="Total 2" xfId="52"/>
  </cellStyles>
  <dxfs count="0"/>
  <tableStyles count="0" defaultTableStyle="TableStyleMedium2" defaultPivotStyle="PivotStyleLight16"/>
  <colors>
    <mruColors>
      <color rgb="FFFF6699"/>
      <color rgb="FF874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1-D100000%20CYA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DE%20CTA%20CY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>
        <row r="77">
          <cell r="K77">
            <v>-1232895.6099999996</v>
          </cell>
        </row>
      </sheetData>
      <sheetData sheetId="1">
        <row r="63">
          <cell r="K63">
            <v>-1211425.3399999994</v>
          </cell>
        </row>
      </sheetData>
      <sheetData sheetId="2">
        <row r="64">
          <cell r="M64">
            <v>-1468085.5199999982</v>
          </cell>
        </row>
      </sheetData>
      <sheetData sheetId="3">
        <row r="51">
          <cell r="L51">
            <v>-2388098.509999997</v>
          </cell>
        </row>
      </sheetData>
      <sheetData sheetId="4">
        <row r="79">
          <cell r="L79">
            <v>-1748965.0799999977</v>
          </cell>
        </row>
      </sheetData>
      <sheetData sheetId="5">
        <row r="62">
          <cell r="L62">
            <v>-1650283.6699999978</v>
          </cell>
        </row>
      </sheetData>
      <sheetData sheetId="6">
        <row r="63">
          <cell r="L63">
            <v>-1598332.5299999979</v>
          </cell>
        </row>
      </sheetData>
      <sheetData sheetId="7">
        <row r="68">
          <cell r="K68">
            <v>-1778871.9399999997</v>
          </cell>
        </row>
      </sheetData>
      <sheetData sheetId="8">
        <row r="60">
          <cell r="K60">
            <v>-1410350.4400000009</v>
          </cell>
        </row>
      </sheetData>
      <sheetData sheetId="9">
        <row r="61">
          <cell r="L61">
            <v>-1323113.2300000007</v>
          </cell>
        </row>
      </sheetData>
      <sheetData sheetId="10">
        <row r="71">
          <cell r="L71">
            <v>-1426866.4600000007</v>
          </cell>
        </row>
      </sheetData>
      <sheetData sheetId="11">
        <row r="65">
          <cell r="K65">
            <v>-1369725.3700000006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>
        <row r="3">
          <cell r="D3">
            <v>881123.44</v>
          </cell>
        </row>
      </sheetData>
      <sheetData sheetId="2">
        <row r="6">
          <cell r="D6">
            <v>1458980.0799999996</v>
          </cell>
        </row>
      </sheetData>
      <sheetData sheetId="3"/>
      <sheetData sheetId="4">
        <row r="7">
          <cell r="D7">
            <v>1371040.3099999998</v>
          </cell>
        </row>
      </sheetData>
      <sheetData sheetId="5">
        <row r="7">
          <cell r="D7">
            <v>1480227.0699999998</v>
          </cell>
        </row>
      </sheetData>
      <sheetData sheetId="6">
        <row r="7">
          <cell r="D7">
            <v>1536832.4299999995</v>
          </cell>
        </row>
      </sheetData>
      <sheetData sheetId="7">
        <row r="7">
          <cell r="D7">
            <v>1675590.8699999999</v>
          </cell>
        </row>
      </sheetData>
      <sheetData sheetId="8">
        <row r="7">
          <cell r="D7">
            <v>1224363.9999999998</v>
          </cell>
        </row>
      </sheetData>
      <sheetData sheetId="9">
        <row r="7">
          <cell r="D7">
            <v>1206803.7199999997</v>
          </cell>
        </row>
      </sheetData>
      <sheetData sheetId="10">
        <row r="3">
          <cell r="D3">
            <v>1187992.9399999995</v>
          </cell>
        </row>
      </sheetData>
      <sheetData sheetId="11">
        <row r="7">
          <cell r="D7">
            <v>1183135.4699999997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7" workbookViewId="0">
      <selection activeCell="C13" sqref="C13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2.42578125" bestFit="1" customWidth="1"/>
  </cols>
  <sheetData>
    <row r="1" spans="1:13" x14ac:dyDescent="0.25">
      <c r="A1" s="3" t="s">
        <v>0</v>
      </c>
      <c r="B1" s="3"/>
      <c r="C1" s="3"/>
      <c r="D1" s="3"/>
      <c r="E1" s="4"/>
      <c r="F1" s="4"/>
      <c r="G1" s="1"/>
      <c r="H1" s="1"/>
    </row>
    <row r="2" spans="1:13" x14ac:dyDescent="0.25">
      <c r="A2" s="3"/>
      <c r="B2" s="3"/>
      <c r="C2" s="3"/>
      <c r="D2" s="3"/>
      <c r="E2" s="4"/>
      <c r="F2" s="4"/>
      <c r="G2" s="1"/>
      <c r="H2" s="1"/>
    </row>
    <row r="3" spans="1:13" x14ac:dyDescent="0.25">
      <c r="A3" s="366" t="s">
        <v>1</v>
      </c>
      <c r="B3" s="366"/>
      <c r="C3" s="366"/>
      <c r="D3" s="366"/>
      <c r="E3" s="366"/>
      <c r="F3" s="366"/>
      <c r="G3" s="1"/>
      <c r="H3" s="1"/>
    </row>
    <row r="4" spans="1:13" x14ac:dyDescent="0.25">
      <c r="A4" s="366" t="s">
        <v>2</v>
      </c>
      <c r="B4" s="366"/>
      <c r="C4" s="366"/>
      <c r="D4" s="366"/>
      <c r="E4" s="366"/>
      <c r="F4" s="366"/>
      <c r="G4" s="1"/>
      <c r="H4" s="1"/>
    </row>
    <row r="5" spans="1:13" x14ac:dyDescent="0.25">
      <c r="A5" s="366" t="s">
        <v>3</v>
      </c>
      <c r="B5" s="366"/>
      <c r="C5" s="366"/>
      <c r="D5" s="366"/>
      <c r="E5" s="366"/>
      <c r="F5" s="366"/>
      <c r="G5" s="1"/>
      <c r="H5" s="1"/>
    </row>
    <row r="6" spans="1:13" x14ac:dyDescent="0.25">
      <c r="A6" s="27"/>
      <c r="B6" s="5"/>
      <c r="C6" s="5"/>
      <c r="D6" s="5"/>
      <c r="E6" s="6"/>
      <c r="F6" s="6"/>
      <c r="G6" s="1"/>
      <c r="H6" s="1"/>
    </row>
    <row r="7" spans="1:13" ht="15.75" thickBot="1" x14ac:dyDescent="0.3">
      <c r="A7" s="7"/>
      <c r="B7" s="8"/>
      <c r="C7" s="8"/>
      <c r="D7" s="8"/>
      <c r="E7" s="9"/>
      <c r="F7" s="9"/>
      <c r="G7" s="10"/>
      <c r="H7" s="10"/>
    </row>
    <row r="8" spans="1:13" ht="15.75" thickTop="1" x14ac:dyDescent="0.25">
      <c r="A8" s="3"/>
      <c r="B8" s="367" t="s">
        <v>4</v>
      </c>
      <c r="C8" s="367"/>
      <c r="D8" s="367"/>
      <c r="E8" s="12"/>
      <c r="F8" s="34">
        <v>854128.67</v>
      </c>
      <c r="G8" s="1"/>
      <c r="H8" s="1"/>
      <c r="J8" s="58"/>
      <c r="K8" s="57"/>
      <c r="L8" s="56"/>
      <c r="M8" s="55"/>
    </row>
    <row r="9" spans="1:13" x14ac:dyDescent="0.25">
      <c r="A9" s="3"/>
      <c r="B9" s="11"/>
      <c r="C9" s="11"/>
      <c r="D9" s="11"/>
      <c r="E9" s="12"/>
      <c r="F9" s="13"/>
      <c r="G9" s="1"/>
      <c r="H9" s="1"/>
      <c r="J9" s="58"/>
      <c r="K9" s="57"/>
      <c r="L9" s="56"/>
      <c r="M9" s="55"/>
    </row>
    <row r="10" spans="1:13" x14ac:dyDescent="0.25">
      <c r="A10" s="3"/>
      <c r="B10" s="367" t="s">
        <v>5</v>
      </c>
      <c r="C10" s="367"/>
      <c r="D10" s="367"/>
      <c r="E10" s="262"/>
      <c r="F10" s="13">
        <f>+SUM(E11:E13)</f>
        <v>19602.16</v>
      </c>
      <c r="G10" s="1"/>
      <c r="H10" s="1"/>
      <c r="J10" s="58"/>
      <c r="K10" s="57"/>
      <c r="L10" s="57"/>
      <c r="M10" s="55"/>
    </row>
    <row r="11" spans="1:13" x14ac:dyDescent="0.25">
      <c r="A11" s="52"/>
      <c r="B11" s="65" t="s">
        <v>42</v>
      </c>
      <c r="C11" s="66">
        <v>42380</v>
      </c>
      <c r="D11" s="69" t="s">
        <v>43</v>
      </c>
      <c r="E11" s="118">
        <v>19501.47</v>
      </c>
      <c r="F11" s="53"/>
      <c r="G11" s="51"/>
      <c r="H11" s="51"/>
      <c r="J11" s="58"/>
      <c r="K11" s="57"/>
      <c r="L11" s="57"/>
      <c r="M11" s="55"/>
    </row>
    <row r="12" spans="1:13" x14ac:dyDescent="0.25">
      <c r="A12" s="52"/>
      <c r="B12" s="67" t="s">
        <v>44</v>
      </c>
      <c r="C12" s="68">
        <v>42758</v>
      </c>
      <c r="D12" s="67" t="s">
        <v>45</v>
      </c>
      <c r="E12" s="244">
        <v>100.69</v>
      </c>
      <c r="F12" s="53"/>
      <c r="G12" s="51"/>
      <c r="H12" s="51"/>
      <c r="J12" s="58"/>
      <c r="K12" s="57"/>
      <c r="L12" s="57"/>
      <c r="M12" s="55"/>
    </row>
    <row r="13" spans="1:13" x14ac:dyDescent="0.25">
      <c r="A13" s="52"/>
      <c r="B13" s="58"/>
      <c r="C13" s="57"/>
      <c r="D13" s="57"/>
      <c r="E13" s="55"/>
      <c r="F13" s="53"/>
      <c r="G13" s="51"/>
      <c r="H13" s="51"/>
      <c r="J13" s="58"/>
      <c r="K13" s="57"/>
      <c r="L13" s="57"/>
      <c r="M13" s="55"/>
    </row>
    <row r="14" spans="1:13" x14ac:dyDescent="0.25">
      <c r="A14" s="52"/>
      <c r="B14" s="59"/>
      <c r="C14" s="59"/>
      <c r="D14" s="59"/>
      <c r="E14" s="54"/>
      <c r="F14" s="53"/>
      <c r="G14" s="51"/>
      <c r="H14" s="51"/>
      <c r="J14" s="58"/>
      <c r="K14" s="57"/>
      <c r="L14" s="57"/>
      <c r="M14" s="55"/>
    </row>
    <row r="15" spans="1:13" x14ac:dyDescent="0.25">
      <c r="A15" s="52"/>
      <c r="B15" s="59"/>
      <c r="C15" s="59"/>
      <c r="D15" s="59"/>
      <c r="E15" s="54"/>
      <c r="F15" s="53"/>
      <c r="G15" s="51"/>
      <c r="H15" s="51"/>
      <c r="J15" s="58"/>
      <c r="K15" s="57"/>
      <c r="L15" s="57"/>
      <c r="M15" s="55"/>
    </row>
    <row r="16" spans="1:13" x14ac:dyDescent="0.25">
      <c r="A16" s="2"/>
      <c r="B16" s="39"/>
      <c r="C16" s="40"/>
      <c r="D16" s="48"/>
      <c r="E16" s="47"/>
      <c r="F16" s="26"/>
      <c r="G16" s="2"/>
      <c r="H16" s="1"/>
    </row>
    <row r="17" spans="1:12" x14ac:dyDescent="0.25">
      <c r="A17" s="2"/>
      <c r="B17" s="43"/>
      <c r="C17" s="45"/>
      <c r="D17" s="43"/>
      <c r="E17" s="44"/>
      <c r="F17" s="26"/>
      <c r="G17" s="2"/>
      <c r="H17" s="1"/>
    </row>
    <row r="18" spans="1:12" x14ac:dyDescent="0.25">
      <c r="A18" s="20"/>
      <c r="B18" s="30" t="s">
        <v>6</v>
      </c>
      <c r="C18" s="32"/>
      <c r="D18" s="33"/>
      <c r="E18" s="17"/>
      <c r="F18" s="17">
        <f>+SUM(E19:E39)</f>
        <v>473545.2699999999</v>
      </c>
      <c r="G18" s="2"/>
      <c r="H18" s="1"/>
    </row>
    <row r="19" spans="1:12" x14ac:dyDescent="0.25">
      <c r="A19" s="2"/>
      <c r="B19" s="43" t="s">
        <v>7</v>
      </c>
      <c r="C19" s="45">
        <v>42646</v>
      </c>
      <c r="D19" s="41">
        <v>92820042</v>
      </c>
      <c r="E19" s="42">
        <v>46805.91</v>
      </c>
      <c r="F19" s="17"/>
      <c r="G19" s="2"/>
      <c r="H19" s="1"/>
    </row>
    <row r="20" spans="1:12" x14ac:dyDescent="0.25">
      <c r="A20" s="2"/>
      <c r="B20" s="43" t="s">
        <v>8</v>
      </c>
      <c r="C20" s="45">
        <v>42648</v>
      </c>
      <c r="D20" s="41">
        <v>92822813</v>
      </c>
      <c r="E20" s="42">
        <v>3046.25</v>
      </c>
      <c r="F20" s="17"/>
      <c r="G20" s="2"/>
      <c r="H20" s="1"/>
    </row>
    <row r="21" spans="1:12" x14ac:dyDescent="0.25">
      <c r="A21" s="2"/>
      <c r="B21" s="43" t="s">
        <v>9</v>
      </c>
      <c r="C21" s="45">
        <v>42655</v>
      </c>
      <c r="D21" s="41" t="s">
        <v>10</v>
      </c>
      <c r="E21" s="42">
        <v>2332.13</v>
      </c>
      <c r="F21" s="17"/>
      <c r="G21" s="2"/>
      <c r="H21" s="1"/>
      <c r="I21" s="62"/>
      <c r="J21" s="64"/>
      <c r="K21" s="62"/>
      <c r="L21" s="63"/>
    </row>
    <row r="22" spans="1:12" x14ac:dyDescent="0.25">
      <c r="A22" s="2"/>
      <c r="B22" s="43" t="s">
        <v>11</v>
      </c>
      <c r="C22" s="45">
        <v>42703</v>
      </c>
      <c r="D22" s="246">
        <v>92928000</v>
      </c>
      <c r="E22" s="42">
        <v>61329.2</v>
      </c>
      <c r="F22" s="17"/>
      <c r="G22" s="2"/>
      <c r="I22" s="62"/>
      <c r="J22" s="64"/>
      <c r="K22" s="62"/>
      <c r="L22" s="63"/>
    </row>
    <row r="23" spans="1:12" x14ac:dyDescent="0.25">
      <c r="A23" s="2"/>
      <c r="B23" s="43" t="s">
        <v>12</v>
      </c>
      <c r="C23" s="45">
        <v>42719</v>
      </c>
      <c r="D23" s="246">
        <v>92955191</v>
      </c>
      <c r="E23" s="112">
        <v>69319.839999999997</v>
      </c>
      <c r="F23" s="17"/>
      <c r="G23" s="2"/>
      <c r="I23" s="62"/>
      <c r="J23" s="64"/>
      <c r="K23" s="62"/>
      <c r="L23" s="63"/>
    </row>
    <row r="24" spans="1:12" x14ac:dyDescent="0.25">
      <c r="A24" s="2"/>
      <c r="B24" s="43" t="s">
        <v>13</v>
      </c>
      <c r="C24" s="45">
        <v>42724</v>
      </c>
      <c r="D24" s="246">
        <v>92968444</v>
      </c>
      <c r="E24" s="42">
        <v>22297.75</v>
      </c>
      <c r="F24" s="17"/>
      <c r="G24" s="2"/>
      <c r="I24" s="62"/>
      <c r="J24" s="64"/>
      <c r="K24" s="62"/>
      <c r="L24" s="63"/>
    </row>
    <row r="25" spans="1:12" x14ac:dyDescent="0.25">
      <c r="A25" s="2"/>
      <c r="B25" s="43" t="s">
        <v>14</v>
      </c>
      <c r="C25" s="45">
        <v>42726</v>
      </c>
      <c r="D25" s="246">
        <v>92970681</v>
      </c>
      <c r="E25" s="42">
        <v>44103.199999999997</v>
      </c>
      <c r="F25" s="17"/>
      <c r="G25" s="2"/>
      <c r="I25" s="62"/>
      <c r="J25" s="64"/>
      <c r="K25" s="62"/>
      <c r="L25" s="63"/>
    </row>
    <row r="26" spans="1:12" x14ac:dyDescent="0.25">
      <c r="A26" s="2"/>
      <c r="B26" s="43" t="s">
        <v>15</v>
      </c>
      <c r="C26" s="45">
        <v>42738</v>
      </c>
      <c r="D26" s="246" t="s">
        <v>16</v>
      </c>
      <c r="E26" s="44">
        <v>9917.0400000000009</v>
      </c>
      <c r="F26" s="17"/>
      <c r="G26" s="2"/>
      <c r="I26" s="62"/>
      <c r="J26" s="64"/>
      <c r="K26" s="62"/>
      <c r="L26" s="63"/>
    </row>
    <row r="27" spans="1:12" x14ac:dyDescent="0.25">
      <c r="A27" s="60"/>
      <c r="B27" s="62" t="s">
        <v>17</v>
      </c>
      <c r="C27" s="64">
        <v>42739</v>
      </c>
      <c r="D27" s="246">
        <v>92996122</v>
      </c>
      <c r="E27" s="63">
        <v>44103.199999999997</v>
      </c>
      <c r="F27" s="61"/>
      <c r="G27" s="60"/>
    </row>
    <row r="28" spans="1:12" x14ac:dyDescent="0.25">
      <c r="A28" s="60"/>
      <c r="B28" s="62" t="s">
        <v>18</v>
      </c>
      <c r="C28" s="64">
        <v>42744</v>
      </c>
      <c r="D28" s="246">
        <v>92999708</v>
      </c>
      <c r="E28" s="281">
        <v>22664.76</v>
      </c>
      <c r="F28" s="61"/>
      <c r="G28" s="60"/>
    </row>
    <row r="29" spans="1:12" x14ac:dyDescent="0.25">
      <c r="A29" s="60"/>
      <c r="B29" s="62" t="s">
        <v>19</v>
      </c>
      <c r="C29" s="64">
        <v>42744</v>
      </c>
      <c r="D29" s="246">
        <v>93002931</v>
      </c>
      <c r="E29" s="281">
        <v>52473.279999999999</v>
      </c>
      <c r="F29" s="61"/>
      <c r="G29" s="60"/>
    </row>
    <row r="30" spans="1:12" x14ac:dyDescent="0.25">
      <c r="A30" s="60"/>
      <c r="B30" s="62" t="s">
        <v>38</v>
      </c>
      <c r="C30" s="64">
        <v>42744</v>
      </c>
      <c r="D30" s="246">
        <v>93002139</v>
      </c>
      <c r="E30" s="63">
        <v>8749.2800000000007</v>
      </c>
      <c r="F30" s="61"/>
      <c r="G30" s="60"/>
    </row>
    <row r="31" spans="1:12" x14ac:dyDescent="0.25">
      <c r="A31" s="60"/>
      <c r="B31" s="62" t="s">
        <v>20</v>
      </c>
      <c r="C31" s="64">
        <v>42751</v>
      </c>
      <c r="D31" s="246" t="s">
        <v>21</v>
      </c>
      <c r="E31" s="63">
        <v>5649.99</v>
      </c>
      <c r="F31" s="61"/>
      <c r="G31" s="60"/>
    </row>
    <row r="32" spans="1:12" x14ac:dyDescent="0.25">
      <c r="A32" s="60"/>
      <c r="B32" s="62" t="s">
        <v>39</v>
      </c>
      <c r="C32" s="64">
        <v>42754</v>
      </c>
      <c r="D32" s="246">
        <v>8381</v>
      </c>
      <c r="E32" s="62">
        <v>968.6</v>
      </c>
      <c r="F32" s="61"/>
      <c r="G32" s="60"/>
    </row>
    <row r="33" spans="1:8" x14ac:dyDescent="0.25">
      <c r="A33" s="60"/>
      <c r="B33" s="62" t="s">
        <v>22</v>
      </c>
      <c r="C33" s="64">
        <v>42754</v>
      </c>
      <c r="D33" s="246">
        <v>15936</v>
      </c>
      <c r="E33" s="63">
        <v>1795.29</v>
      </c>
      <c r="F33" s="61"/>
      <c r="G33" s="60"/>
    </row>
    <row r="34" spans="1:8" x14ac:dyDescent="0.25">
      <c r="A34" s="60"/>
      <c r="B34" s="62" t="s">
        <v>23</v>
      </c>
      <c r="C34" s="64">
        <v>42754</v>
      </c>
      <c r="D34" s="246">
        <v>15964</v>
      </c>
      <c r="E34" s="63">
        <v>2166.13</v>
      </c>
      <c r="F34" s="61"/>
      <c r="G34" s="60"/>
    </row>
    <row r="35" spans="1:8" x14ac:dyDescent="0.25">
      <c r="A35" s="60"/>
      <c r="B35" s="62" t="s">
        <v>24</v>
      </c>
      <c r="C35" s="64">
        <v>42754</v>
      </c>
      <c r="D35" s="246" t="s">
        <v>25</v>
      </c>
      <c r="E35" s="63">
        <v>10094.379999999999</v>
      </c>
      <c r="F35" s="61"/>
      <c r="G35" s="60"/>
    </row>
    <row r="36" spans="1:8" x14ac:dyDescent="0.25">
      <c r="A36" s="60"/>
      <c r="B36" s="62" t="s">
        <v>26</v>
      </c>
      <c r="C36" s="64">
        <v>42755</v>
      </c>
      <c r="D36" s="246">
        <v>93024880</v>
      </c>
      <c r="E36" s="63">
        <v>64907.34</v>
      </c>
      <c r="F36" s="61"/>
      <c r="G36" s="60"/>
    </row>
    <row r="37" spans="1:8" x14ac:dyDescent="0.25">
      <c r="A37" s="60"/>
      <c r="B37" s="62" t="s">
        <v>27</v>
      </c>
      <c r="C37" s="64">
        <v>42763</v>
      </c>
      <c r="D37" s="246" t="s">
        <v>28</v>
      </c>
      <c r="E37" s="63">
        <v>1454.23</v>
      </c>
      <c r="F37" s="61"/>
      <c r="G37" s="60"/>
    </row>
    <row r="38" spans="1:8" x14ac:dyDescent="0.25">
      <c r="A38" s="60"/>
      <c r="B38" s="62" t="s">
        <v>40</v>
      </c>
      <c r="C38" s="64" t="s">
        <v>3</v>
      </c>
      <c r="D38" s="246" t="s">
        <v>41</v>
      </c>
      <c r="E38" s="63">
        <v>-2542.38</v>
      </c>
      <c r="F38" s="61"/>
      <c r="G38" s="60"/>
    </row>
    <row r="39" spans="1:8" x14ac:dyDescent="0.25">
      <c r="A39" s="2"/>
      <c r="B39" s="284" t="s">
        <v>130</v>
      </c>
      <c r="C39" s="283">
        <v>42736</v>
      </c>
      <c r="D39" s="285" t="s">
        <v>131</v>
      </c>
      <c r="E39" s="282">
        <v>1909.85</v>
      </c>
      <c r="F39" s="17"/>
      <c r="G39" s="2"/>
    </row>
    <row r="40" spans="1:8" x14ac:dyDescent="0.25">
      <c r="A40" s="2"/>
      <c r="B40" s="43"/>
      <c r="C40" s="45"/>
      <c r="D40" s="43"/>
      <c r="E40" s="44"/>
      <c r="F40" s="17"/>
      <c r="G40" s="2"/>
    </row>
    <row r="41" spans="1:8" x14ac:dyDescent="0.25">
      <c r="A41" s="20"/>
      <c r="B41" s="30" t="s">
        <v>29</v>
      </c>
      <c r="C41" s="32"/>
      <c r="D41" s="33"/>
      <c r="E41" s="14"/>
      <c r="F41" s="17">
        <f>+SUM(E42:E44)</f>
        <v>75176.17</v>
      </c>
      <c r="G41" s="2"/>
      <c r="H41" s="1"/>
    </row>
    <row r="42" spans="1:8" x14ac:dyDescent="0.25">
      <c r="A42" s="20"/>
      <c r="B42" s="255">
        <v>42762</v>
      </c>
      <c r="C42" s="254" t="s">
        <v>34</v>
      </c>
      <c r="D42" s="249" t="s">
        <v>35</v>
      </c>
      <c r="E42" s="278">
        <v>9456.6299999999992</v>
      </c>
      <c r="F42" s="17"/>
      <c r="G42" s="2"/>
      <c r="H42" s="1"/>
    </row>
    <row r="43" spans="1:8" x14ac:dyDescent="0.25">
      <c r="A43" s="20"/>
      <c r="B43" s="255">
        <v>42766</v>
      </c>
      <c r="C43" s="254" t="s">
        <v>36</v>
      </c>
      <c r="D43" s="254" t="s">
        <v>37</v>
      </c>
      <c r="E43" s="278">
        <v>65719.539999999994</v>
      </c>
      <c r="F43" s="17"/>
      <c r="G43" s="2"/>
      <c r="H43" s="1"/>
    </row>
    <row r="44" spans="1:8" x14ac:dyDescent="0.25">
      <c r="A44" s="20"/>
      <c r="B44" s="277"/>
      <c r="C44" s="276"/>
      <c r="D44" s="276"/>
      <c r="E44" s="256"/>
      <c r="F44" s="17"/>
      <c r="G44" s="2"/>
      <c r="H44" s="1"/>
    </row>
    <row r="45" spans="1:8" x14ac:dyDescent="0.25">
      <c r="A45" s="20"/>
      <c r="B45" s="30"/>
      <c r="C45" s="32"/>
      <c r="D45" s="33"/>
      <c r="E45" s="14"/>
      <c r="F45" s="17"/>
      <c r="G45" s="2"/>
      <c r="H45" s="1"/>
    </row>
    <row r="46" spans="1:8" x14ac:dyDescent="0.25">
      <c r="A46" s="18"/>
      <c r="B46" s="36"/>
      <c r="C46" s="36"/>
      <c r="D46" s="46"/>
      <c r="E46" s="19"/>
      <c r="F46" s="49"/>
      <c r="G46" s="50"/>
      <c r="H46" s="36"/>
    </row>
    <row r="47" spans="1:8" x14ac:dyDescent="0.25">
      <c r="A47" s="20"/>
      <c r="B47" s="31" t="s">
        <v>30</v>
      </c>
      <c r="C47" s="32"/>
      <c r="D47" s="33"/>
      <c r="E47" s="17"/>
      <c r="F47" s="17">
        <f>+E49</f>
        <v>0</v>
      </c>
      <c r="G47" s="50"/>
      <c r="H47" s="2"/>
    </row>
    <row r="48" spans="1:8" x14ac:dyDescent="0.25">
      <c r="A48" s="20"/>
      <c r="B48" s="31"/>
      <c r="C48" s="32"/>
      <c r="D48" s="33"/>
      <c r="E48" s="17"/>
      <c r="F48" s="17"/>
      <c r="G48" s="50"/>
      <c r="H48" s="2"/>
    </row>
    <row r="49" spans="1:8" x14ac:dyDescent="0.25">
      <c r="A49" s="20"/>
      <c r="B49" s="260"/>
      <c r="C49" s="260"/>
      <c r="D49" s="249"/>
      <c r="E49" s="250"/>
      <c r="F49" s="17"/>
      <c r="G49" s="50"/>
      <c r="H49" s="2"/>
    </row>
    <row r="50" spans="1:8" x14ac:dyDescent="0.25">
      <c r="A50" s="20"/>
      <c r="B50" s="31"/>
      <c r="C50" s="32"/>
      <c r="D50" s="33"/>
      <c r="E50" s="17"/>
      <c r="F50" s="17"/>
      <c r="G50" s="50"/>
      <c r="H50" s="2"/>
    </row>
    <row r="51" spans="1:8" x14ac:dyDescent="0.25">
      <c r="A51" s="20"/>
      <c r="B51" s="31"/>
      <c r="C51" s="32"/>
      <c r="D51" s="33"/>
      <c r="E51" s="17"/>
      <c r="F51" s="17"/>
      <c r="G51" s="50"/>
      <c r="H51" s="2"/>
    </row>
    <row r="52" spans="1:8" x14ac:dyDescent="0.25">
      <c r="A52" s="20"/>
      <c r="B52" s="31"/>
      <c r="C52" s="32"/>
      <c r="D52" s="33"/>
      <c r="E52" s="17"/>
      <c r="F52" s="17"/>
      <c r="G52" s="50"/>
      <c r="H52" s="2"/>
    </row>
    <row r="53" spans="1:8" x14ac:dyDescent="0.25">
      <c r="A53" s="20"/>
      <c r="B53" s="31"/>
      <c r="C53" s="32"/>
      <c r="D53" s="33"/>
      <c r="E53" s="17"/>
      <c r="F53" s="17"/>
      <c r="G53" s="50"/>
      <c r="H53" s="2"/>
    </row>
    <row r="54" spans="1:8" x14ac:dyDescent="0.25">
      <c r="A54" s="20"/>
      <c r="B54" s="31"/>
      <c r="C54" s="32"/>
      <c r="D54" s="33"/>
      <c r="E54" s="17"/>
      <c r="F54" s="17"/>
      <c r="G54" s="50"/>
      <c r="H54" s="2"/>
    </row>
    <row r="55" spans="1:8" x14ac:dyDescent="0.25">
      <c r="A55" s="20"/>
      <c r="B55" s="31"/>
      <c r="C55" s="32"/>
      <c r="D55" s="33"/>
      <c r="E55" s="17"/>
      <c r="F55" s="17"/>
      <c r="G55" s="50"/>
      <c r="H55" s="2"/>
    </row>
    <row r="56" spans="1:8" x14ac:dyDescent="0.25">
      <c r="A56" s="20"/>
      <c r="B56" s="36"/>
      <c r="C56" s="36"/>
      <c r="D56" s="37"/>
      <c r="E56" s="38"/>
      <c r="F56" s="21"/>
      <c r="G56" s="2"/>
      <c r="H56" s="1"/>
    </row>
    <row r="57" spans="1:8" x14ac:dyDescent="0.25">
      <c r="A57" s="20"/>
      <c r="B57" s="28"/>
      <c r="C57" s="20"/>
      <c r="D57" s="22"/>
      <c r="E57" s="23" t="s">
        <v>31</v>
      </c>
      <c r="F57" s="103">
        <f>+F8-F10+F18-F41+F47</f>
        <v>1232895.6099999999</v>
      </c>
      <c r="G57" s="2"/>
      <c r="H57" s="1"/>
    </row>
    <row r="58" spans="1:8" x14ac:dyDescent="0.25">
      <c r="A58" s="20"/>
      <c r="B58" s="29"/>
      <c r="C58" s="16"/>
      <c r="D58" s="25"/>
      <c r="E58" s="23" t="s">
        <v>268</v>
      </c>
      <c r="F58" s="35">
        <f>+[1]ENE!$K$77</f>
        <v>-1232895.6099999996</v>
      </c>
      <c r="G58" s="2"/>
      <c r="H58" s="1"/>
    </row>
    <row r="59" spans="1:8" x14ac:dyDescent="0.25">
      <c r="A59" s="20"/>
      <c r="B59" s="365"/>
      <c r="C59" s="365"/>
      <c r="D59" s="365"/>
      <c r="E59" s="23" t="s">
        <v>33</v>
      </c>
      <c r="F59" s="24">
        <f>+F57+F58</f>
        <v>0</v>
      </c>
      <c r="G59" s="2"/>
      <c r="H59" s="1"/>
    </row>
    <row r="60" spans="1:8" x14ac:dyDescent="0.25">
      <c r="A60" s="3"/>
      <c r="B60" s="3"/>
      <c r="C60" s="3"/>
      <c r="D60" s="3"/>
      <c r="E60" s="4"/>
      <c r="F60" s="4"/>
      <c r="G60" s="1"/>
      <c r="H60" s="1"/>
    </row>
    <row r="61" spans="1:8" x14ac:dyDescent="0.25">
      <c r="A61" s="15"/>
      <c r="B61" s="15"/>
      <c r="C61" s="15"/>
      <c r="D61" s="15"/>
      <c r="E61" s="15"/>
      <c r="F61" s="15"/>
      <c r="G61" s="1"/>
      <c r="H61" s="1"/>
    </row>
  </sheetData>
  <mergeCells count="6">
    <mergeCell ref="B59:D59"/>
    <mergeCell ref="A3:F3"/>
    <mergeCell ref="A4:F4"/>
    <mergeCell ref="A5:F5"/>
    <mergeCell ref="B8:D8"/>
    <mergeCell ref="B10:D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31" workbookViewId="0">
      <selection activeCell="E51" sqref="E51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  <col min="7" max="7" width="16.710937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232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+[2]OCT!$D$7</f>
        <v>1206803.7199999997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+SUM(E11:E16)</f>
        <v>64154.7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42746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295" t="s">
        <v>175</v>
      </c>
      <c r="C12" s="296">
        <v>42957</v>
      </c>
      <c r="D12" s="295" t="s">
        <v>45</v>
      </c>
      <c r="E12" s="295">
        <v>9</v>
      </c>
      <c r="F12" s="318"/>
      <c r="G12" s="271"/>
      <c r="H12" s="271"/>
      <c r="J12" s="255"/>
      <c r="K12" s="254"/>
      <c r="L12" s="254"/>
      <c r="M12" s="278"/>
    </row>
    <row r="13" spans="1:13" x14ac:dyDescent="0.25">
      <c r="A13" s="214"/>
      <c r="B13" s="295" t="s">
        <v>182</v>
      </c>
      <c r="C13" s="296">
        <v>42957</v>
      </c>
      <c r="D13" s="295" t="s">
        <v>45</v>
      </c>
      <c r="E13" s="333">
        <v>425.64</v>
      </c>
      <c r="F13" s="318"/>
      <c r="G13" s="271"/>
      <c r="H13" s="271"/>
      <c r="J13" s="255"/>
      <c r="K13" s="254"/>
      <c r="L13" s="254"/>
      <c r="M13" s="278"/>
    </row>
    <row r="14" spans="1:13" x14ac:dyDescent="0.25">
      <c r="A14" s="214"/>
      <c r="B14" s="326" t="s">
        <v>204</v>
      </c>
      <c r="C14" s="327">
        <v>42984</v>
      </c>
      <c r="D14" s="326" t="s">
        <v>205</v>
      </c>
      <c r="E14" s="334">
        <v>7124.99</v>
      </c>
      <c r="F14" s="318" t="s">
        <v>209</v>
      </c>
      <c r="G14" s="271"/>
      <c r="H14" s="271"/>
      <c r="J14" s="255"/>
      <c r="K14" s="254"/>
      <c r="L14" s="254"/>
      <c r="M14" s="278"/>
    </row>
    <row r="15" spans="1:13" x14ac:dyDescent="0.25">
      <c r="A15" s="214"/>
      <c r="B15" s="337" t="s">
        <v>221</v>
      </c>
      <c r="C15" s="338">
        <v>43039</v>
      </c>
      <c r="D15" s="337" t="s">
        <v>222</v>
      </c>
      <c r="E15" s="332">
        <v>4287.74</v>
      </c>
      <c r="F15" s="318" t="s">
        <v>231</v>
      </c>
      <c r="G15" s="271"/>
      <c r="H15" s="271"/>
      <c r="J15" s="255"/>
      <c r="K15" s="254"/>
      <c r="L15" s="254"/>
      <c r="M15" s="278"/>
    </row>
    <row r="16" spans="1:13" x14ac:dyDescent="0.25">
      <c r="A16" s="214"/>
      <c r="B16" s="337" t="s">
        <v>223</v>
      </c>
      <c r="C16" s="338">
        <v>43038</v>
      </c>
      <c r="D16" s="337" t="s">
        <v>224</v>
      </c>
      <c r="E16" s="342">
        <v>32805.86</v>
      </c>
      <c r="F16" s="318"/>
      <c r="G16" s="271"/>
      <c r="H16" s="271"/>
      <c r="J16" s="255"/>
      <c r="K16" s="254"/>
      <c r="L16" s="254"/>
      <c r="M16" s="278"/>
    </row>
    <row r="17" spans="1:13" x14ac:dyDescent="0.25">
      <c r="A17" s="214"/>
      <c r="C17" s="286"/>
      <c r="E17" s="304"/>
      <c r="F17" s="318"/>
      <c r="G17" s="271"/>
      <c r="H17" s="271"/>
      <c r="J17" s="255"/>
      <c r="K17" s="254"/>
      <c r="L17" s="254"/>
      <c r="M17" s="278"/>
    </row>
    <row r="18" spans="1:13" x14ac:dyDescent="0.25">
      <c r="A18" s="214"/>
      <c r="C18" s="286"/>
      <c r="E18" s="287"/>
      <c r="F18" s="224"/>
      <c r="G18" s="271"/>
      <c r="H18" s="271"/>
      <c r="J18" s="255"/>
      <c r="K18" s="254"/>
      <c r="L18" s="254"/>
      <c r="M18" s="278"/>
    </row>
    <row r="19" spans="1:13" x14ac:dyDescent="0.25">
      <c r="A19" s="274"/>
      <c r="B19" s="263" t="s">
        <v>6</v>
      </c>
      <c r="C19" s="264"/>
      <c r="D19" s="265"/>
      <c r="E19" s="273"/>
      <c r="F19" s="273">
        <f>+SUM(E20:E31)</f>
        <v>272583.83999999997</v>
      </c>
      <c r="G19" s="272"/>
      <c r="H19" s="271"/>
    </row>
    <row r="20" spans="1:13" x14ac:dyDescent="0.25">
      <c r="A20" s="272"/>
      <c r="B20" t="s">
        <v>187</v>
      </c>
      <c r="C20" s="286">
        <v>42990</v>
      </c>
      <c r="D20" s="330">
        <v>8846</v>
      </c>
      <c r="E20" s="331">
        <v>5568</v>
      </c>
      <c r="F20" s="273"/>
      <c r="G20" s="272"/>
      <c r="H20" s="287"/>
    </row>
    <row r="21" spans="1:13" x14ac:dyDescent="0.25">
      <c r="A21" s="272"/>
      <c r="B21" s="326" t="s">
        <v>198</v>
      </c>
      <c r="C21" s="327">
        <v>43008</v>
      </c>
      <c r="D21" s="326" t="s">
        <v>199</v>
      </c>
      <c r="E21" s="328">
        <v>7656</v>
      </c>
      <c r="F21" s="318" t="s">
        <v>209</v>
      </c>
      <c r="G21" s="272"/>
      <c r="H21" s="287"/>
    </row>
    <row r="22" spans="1:13" x14ac:dyDescent="0.25">
      <c r="A22" s="272"/>
      <c r="B22" s="326" t="s">
        <v>200</v>
      </c>
      <c r="C22" s="327">
        <v>43008</v>
      </c>
      <c r="D22" s="326" t="s">
        <v>201</v>
      </c>
      <c r="E22" s="328">
        <v>8584</v>
      </c>
      <c r="F22" s="318" t="s">
        <v>209</v>
      </c>
      <c r="G22" s="272"/>
      <c r="H22" s="287"/>
    </row>
    <row r="23" spans="1:13" x14ac:dyDescent="0.25">
      <c r="A23" s="272"/>
      <c r="B23" s="326" t="s">
        <v>202</v>
      </c>
      <c r="C23" s="327">
        <v>43008</v>
      </c>
      <c r="D23" s="326" t="s">
        <v>203</v>
      </c>
      <c r="E23" s="328">
        <v>7145.48</v>
      </c>
      <c r="F23" s="318" t="s">
        <v>209</v>
      </c>
      <c r="G23" s="272"/>
      <c r="H23" s="287"/>
    </row>
    <row r="24" spans="1:13" x14ac:dyDescent="0.25">
      <c r="A24" s="272"/>
      <c r="B24" s="337" t="s">
        <v>211</v>
      </c>
      <c r="C24" s="338">
        <v>43020</v>
      </c>
      <c r="D24" s="337">
        <v>93484627</v>
      </c>
      <c r="E24" s="332">
        <v>76032.69</v>
      </c>
      <c r="F24" s="318"/>
      <c r="G24" s="272"/>
      <c r="H24" s="287"/>
    </row>
    <row r="25" spans="1:13" x14ac:dyDescent="0.25">
      <c r="A25" s="272"/>
      <c r="B25" s="337" t="s">
        <v>212</v>
      </c>
      <c r="C25" s="338">
        <v>43032</v>
      </c>
      <c r="D25" s="337" t="s">
        <v>213</v>
      </c>
      <c r="E25" s="332">
        <v>5337.62</v>
      </c>
      <c r="F25" s="318"/>
      <c r="G25" s="272"/>
      <c r="H25" s="287"/>
    </row>
    <row r="26" spans="1:13" x14ac:dyDescent="0.25">
      <c r="A26" s="272"/>
      <c r="B26" s="337" t="s">
        <v>214</v>
      </c>
      <c r="C26" s="338">
        <v>43032</v>
      </c>
      <c r="D26" s="337">
        <v>93505096</v>
      </c>
      <c r="E26" s="332">
        <v>72671.289999999994</v>
      </c>
      <c r="F26" s="318"/>
      <c r="G26" s="272"/>
      <c r="H26" s="287"/>
    </row>
    <row r="27" spans="1:13" x14ac:dyDescent="0.25">
      <c r="A27" s="272"/>
      <c r="B27" s="337" t="s">
        <v>215</v>
      </c>
      <c r="C27" s="338">
        <v>43036</v>
      </c>
      <c r="D27" s="337" t="s">
        <v>216</v>
      </c>
      <c r="E27" s="332">
        <v>13013.16</v>
      </c>
      <c r="F27" s="318"/>
      <c r="G27" s="272"/>
      <c r="H27" s="287"/>
    </row>
    <row r="28" spans="1:13" x14ac:dyDescent="0.25">
      <c r="A28" s="272"/>
      <c r="B28" s="337" t="s">
        <v>217</v>
      </c>
      <c r="C28" s="338">
        <v>43038</v>
      </c>
      <c r="D28" s="337" t="s">
        <v>218</v>
      </c>
      <c r="E28" s="332">
        <v>9420.3799999999992</v>
      </c>
      <c r="F28" s="318"/>
      <c r="G28" s="272"/>
      <c r="H28" s="287"/>
    </row>
    <row r="29" spans="1:13" x14ac:dyDescent="0.25">
      <c r="A29" s="272"/>
      <c r="B29" s="337" t="s">
        <v>219</v>
      </c>
      <c r="C29" s="338">
        <v>43039</v>
      </c>
      <c r="D29" s="337" t="s">
        <v>220</v>
      </c>
      <c r="E29" s="332">
        <v>67155.22</v>
      </c>
      <c r="F29" s="318"/>
      <c r="G29" s="272"/>
      <c r="H29" s="287"/>
    </row>
    <row r="30" spans="1:13" x14ac:dyDescent="0.25">
      <c r="A30" s="272"/>
      <c r="C30" s="286"/>
      <c r="D30" s="294"/>
      <c r="E30" s="322"/>
      <c r="F30" s="273"/>
      <c r="G30" s="272"/>
      <c r="H30" s="287"/>
    </row>
    <row r="31" spans="1:13" x14ac:dyDescent="0.25">
      <c r="A31" s="272"/>
      <c r="B31" s="266"/>
      <c r="C31" s="268"/>
      <c r="D31" s="266"/>
      <c r="E31" s="267"/>
      <c r="F31" s="273"/>
      <c r="G31" s="272"/>
    </row>
    <row r="32" spans="1:13" x14ac:dyDescent="0.25">
      <c r="A32" s="274"/>
      <c r="B32" s="263" t="s">
        <v>29</v>
      </c>
      <c r="C32" s="264"/>
      <c r="D32" s="265"/>
      <c r="E32" s="262"/>
      <c r="F32" s="273">
        <f>SUM(E33:E38)</f>
        <v>94067.199999999997</v>
      </c>
      <c r="G32" s="272"/>
      <c r="H32" s="271"/>
    </row>
    <row r="33" spans="1:8" x14ac:dyDescent="0.25">
      <c r="A33" s="274"/>
      <c r="B33" s="339">
        <v>57040</v>
      </c>
      <c r="C33" s="339" t="s">
        <v>225</v>
      </c>
      <c r="D33" s="340" t="s">
        <v>226</v>
      </c>
      <c r="E33" s="341">
        <v>5568</v>
      </c>
      <c r="F33" s="273"/>
      <c r="G33" s="272"/>
      <c r="H33" s="271"/>
    </row>
    <row r="34" spans="1:8" x14ac:dyDescent="0.25">
      <c r="A34" s="274"/>
      <c r="B34" s="339">
        <v>57040</v>
      </c>
      <c r="C34" s="339" t="s">
        <v>227</v>
      </c>
      <c r="D34" s="340" t="s">
        <v>228</v>
      </c>
      <c r="E34" s="341">
        <v>3332.24</v>
      </c>
      <c r="F34" s="273"/>
      <c r="G34" s="272"/>
      <c r="H34" s="271"/>
    </row>
    <row r="35" spans="1:8" x14ac:dyDescent="0.25">
      <c r="A35" s="274"/>
      <c r="B35" s="339">
        <v>57040</v>
      </c>
      <c r="C35" s="339" t="s">
        <v>229</v>
      </c>
      <c r="D35" s="340" t="s">
        <v>228</v>
      </c>
      <c r="E35" s="341">
        <v>63822.96</v>
      </c>
      <c r="F35" s="273"/>
      <c r="G35" s="272"/>
      <c r="H35" s="271"/>
    </row>
    <row r="36" spans="1:8" x14ac:dyDescent="0.25">
      <c r="A36" s="274"/>
      <c r="B36" s="339">
        <v>57040</v>
      </c>
      <c r="C36" s="339" t="s">
        <v>230</v>
      </c>
      <c r="D36" s="340" t="s">
        <v>228</v>
      </c>
      <c r="E36" s="341">
        <v>21344</v>
      </c>
      <c r="F36" s="273"/>
      <c r="G36" s="272"/>
      <c r="H36" s="271"/>
    </row>
    <row r="37" spans="1:8" x14ac:dyDescent="0.25">
      <c r="A37" s="274"/>
      <c r="B37" s="290"/>
      <c r="C37" s="290"/>
      <c r="D37" s="291"/>
      <c r="E37" s="292"/>
      <c r="F37" s="273"/>
      <c r="G37" s="272"/>
      <c r="H37" s="271"/>
    </row>
    <row r="38" spans="1:8" x14ac:dyDescent="0.25">
      <c r="A38" s="274"/>
      <c r="B38" s="291"/>
      <c r="C38" s="290"/>
      <c r="D38" s="336"/>
      <c r="E38" s="292"/>
      <c r="F38" s="273"/>
      <c r="G38" s="272"/>
      <c r="H38" s="271"/>
    </row>
    <row r="39" spans="1:8" x14ac:dyDescent="0.25">
      <c r="A39" s="227"/>
      <c r="B39" s="276"/>
      <c r="C39" s="276"/>
      <c r="D39" s="248"/>
      <c r="E39" s="228"/>
      <c r="F39" s="252"/>
      <c r="G39" s="253"/>
      <c r="H39" s="276"/>
    </row>
    <row r="40" spans="1:8" x14ac:dyDescent="0.25">
      <c r="A40" s="274"/>
      <c r="B40" s="238" t="s">
        <v>30</v>
      </c>
      <c r="C40" s="264"/>
      <c r="D40" s="265"/>
      <c r="E40" s="273"/>
      <c r="F40" s="273">
        <f>+SUM(E42:E44)</f>
        <v>1944.53</v>
      </c>
      <c r="G40" s="253"/>
      <c r="H40" s="272"/>
    </row>
    <row r="41" spans="1:8" x14ac:dyDescent="0.25">
      <c r="A41" s="274"/>
      <c r="B41" s="238"/>
      <c r="C41" s="264"/>
      <c r="D41" s="265"/>
      <c r="E41" s="273"/>
      <c r="F41" s="273"/>
      <c r="G41" s="253"/>
      <c r="H41" s="272"/>
    </row>
    <row r="42" spans="1:8" x14ac:dyDescent="0.25">
      <c r="A42" s="274"/>
      <c r="B42" s="307" t="s">
        <v>178</v>
      </c>
      <c r="C42" s="308" t="s">
        <v>179</v>
      </c>
      <c r="D42" s="321" t="s">
        <v>184</v>
      </c>
      <c r="E42" s="320">
        <v>1944.53</v>
      </c>
      <c r="F42" s="275"/>
      <c r="G42" s="253"/>
      <c r="H42" s="224"/>
    </row>
    <row r="43" spans="1:8" x14ac:dyDescent="0.25">
      <c r="A43" s="274"/>
      <c r="B43" s="291"/>
      <c r="C43" s="290"/>
      <c r="D43" s="291"/>
      <c r="E43" s="292"/>
      <c r="F43" s="292"/>
      <c r="G43" s="272"/>
      <c r="H43" s="271"/>
    </row>
    <row r="44" spans="1:8" x14ac:dyDescent="0.25">
      <c r="A44" s="274"/>
      <c r="B44" s="291"/>
      <c r="C44" s="290"/>
      <c r="D44" s="293"/>
      <c r="E44" s="292"/>
      <c r="F44" s="273"/>
      <c r="G44" s="272"/>
      <c r="H44" s="271"/>
    </row>
    <row r="45" spans="1:8" x14ac:dyDescent="0.25">
      <c r="A45" s="274"/>
      <c r="B45" s="276"/>
      <c r="C45" s="276"/>
      <c r="D45" s="247"/>
      <c r="E45" s="292"/>
      <c r="F45" s="275"/>
      <c r="G45" s="272"/>
      <c r="H45" s="271"/>
    </row>
    <row r="46" spans="1:8" x14ac:dyDescent="0.25">
      <c r="A46" s="274"/>
      <c r="B46" s="236"/>
      <c r="C46" s="274"/>
      <c r="D46" s="231"/>
      <c r="E46" s="232" t="s">
        <v>31</v>
      </c>
      <c r="F46" s="240">
        <f>+F8-F10+F19-F32+F40</f>
        <v>1323110.19</v>
      </c>
      <c r="G46" s="272"/>
      <c r="H46" s="271"/>
    </row>
    <row r="47" spans="1:8" x14ac:dyDescent="0.25">
      <c r="A47" s="274"/>
      <c r="B47" s="237"/>
      <c r="C47" s="226"/>
      <c r="D47" s="234"/>
      <c r="E47" s="232" t="s">
        <v>269</v>
      </c>
      <c r="F47" s="241">
        <f>+[1]OCT!$L$61</f>
        <v>-1323113.2300000007</v>
      </c>
      <c r="G47" s="272"/>
      <c r="H47" s="271"/>
    </row>
    <row r="48" spans="1:8" x14ac:dyDescent="0.25">
      <c r="A48" s="274"/>
      <c r="B48" s="365"/>
      <c r="C48" s="365"/>
      <c r="D48" s="365"/>
      <c r="E48" s="232" t="s">
        <v>33</v>
      </c>
      <c r="F48" s="233">
        <f>+F46+F47</f>
        <v>-3.0400000007357448</v>
      </c>
      <c r="G48" s="272"/>
      <c r="H48" s="271"/>
    </row>
    <row r="49" spans="1:8" x14ac:dyDescent="0.25">
      <c r="A49" s="214"/>
      <c r="B49" s="214"/>
      <c r="C49" s="214"/>
      <c r="D49" s="214"/>
      <c r="E49" s="215"/>
      <c r="F49" s="215"/>
      <c r="G49" s="271"/>
      <c r="H49" s="271"/>
    </row>
    <row r="50" spans="1:8" x14ac:dyDescent="0.25">
      <c r="A50" s="225"/>
      <c r="B50" s="225"/>
      <c r="C50" s="225"/>
      <c r="D50" s="225"/>
      <c r="E50" s="225"/>
      <c r="F50" s="225"/>
      <c r="G50" s="271"/>
      <c r="H50" s="271"/>
    </row>
  </sheetData>
  <mergeCells count="6">
    <mergeCell ref="B48:D48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3" workbookViewId="0">
      <selection activeCell="G41" sqref="G41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  <col min="7" max="7" width="16.710937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233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+[2]NOV!$D$3</f>
        <v>1187992.9399999995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+SUM(E11:E15)</f>
        <v>27061.1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42746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333" t="s">
        <v>175</v>
      </c>
      <c r="C12" s="353">
        <v>42957</v>
      </c>
      <c r="D12" s="333" t="s">
        <v>45</v>
      </c>
      <c r="E12" s="333">
        <v>9</v>
      </c>
      <c r="F12" s="318"/>
      <c r="G12" s="271"/>
      <c r="H12" s="271"/>
      <c r="J12" s="255"/>
      <c r="K12" s="254"/>
      <c r="L12" s="254"/>
      <c r="M12" s="278"/>
    </row>
    <row r="13" spans="1:13" x14ac:dyDescent="0.25">
      <c r="A13" s="214"/>
      <c r="B13" s="333" t="s">
        <v>182</v>
      </c>
      <c r="C13" s="353">
        <v>42957</v>
      </c>
      <c r="D13" s="333" t="s">
        <v>45</v>
      </c>
      <c r="E13" s="333">
        <v>425.64</v>
      </c>
      <c r="F13" s="318"/>
      <c r="G13" s="271"/>
      <c r="H13" s="271"/>
      <c r="J13" s="255"/>
      <c r="K13" s="254"/>
      <c r="L13" s="254"/>
      <c r="M13" s="278"/>
    </row>
    <row r="14" spans="1:13" x14ac:dyDescent="0.25">
      <c r="A14" s="214"/>
      <c r="B14" s="354" t="s">
        <v>204</v>
      </c>
      <c r="C14" s="355">
        <v>42984</v>
      </c>
      <c r="D14" s="354" t="s">
        <v>205</v>
      </c>
      <c r="E14" s="334">
        <v>7124.99</v>
      </c>
      <c r="F14" s="318" t="s">
        <v>209</v>
      </c>
      <c r="G14" s="271"/>
      <c r="H14" s="271"/>
      <c r="J14" s="255"/>
      <c r="K14" s="254"/>
      <c r="L14" s="254"/>
      <c r="M14" s="278"/>
    </row>
    <row r="15" spans="1:13" x14ac:dyDescent="0.25">
      <c r="A15" s="214"/>
      <c r="B15" s="356"/>
      <c r="C15" s="357"/>
      <c r="D15" s="356"/>
      <c r="E15" s="289"/>
      <c r="F15" s="318"/>
      <c r="G15" s="271"/>
      <c r="H15" s="271"/>
      <c r="J15" s="255"/>
      <c r="K15" s="254"/>
      <c r="L15" s="254"/>
      <c r="M15" s="278"/>
    </row>
    <row r="16" spans="1:13" x14ac:dyDescent="0.25">
      <c r="A16" s="214"/>
      <c r="B16" s="304"/>
      <c r="C16" s="305"/>
      <c r="D16" s="304"/>
      <c r="E16" s="281"/>
      <c r="F16" s="224"/>
      <c r="G16" s="271"/>
      <c r="H16" s="271"/>
      <c r="J16" s="255"/>
      <c r="K16" s="254"/>
      <c r="L16" s="254"/>
      <c r="M16" s="278"/>
    </row>
    <row r="17" spans="1:8" x14ac:dyDescent="0.25">
      <c r="A17" s="274"/>
      <c r="B17" s="263" t="s">
        <v>6</v>
      </c>
      <c r="C17" s="264"/>
      <c r="D17" s="265"/>
      <c r="E17" s="273"/>
      <c r="F17" s="273">
        <f>+SUM(E18:E25)</f>
        <v>284246.40999999997</v>
      </c>
      <c r="G17" s="272"/>
      <c r="H17" s="271"/>
    </row>
    <row r="18" spans="1:8" x14ac:dyDescent="0.25">
      <c r="A18" s="272"/>
      <c r="B18" s="304" t="s">
        <v>236</v>
      </c>
      <c r="C18" s="305">
        <v>43046</v>
      </c>
      <c r="D18" s="304" t="s">
        <v>237</v>
      </c>
      <c r="E18" s="281">
        <v>2407.21</v>
      </c>
      <c r="F18" s="318"/>
      <c r="G18" s="272"/>
      <c r="H18" s="287"/>
    </row>
    <row r="19" spans="1:8" x14ac:dyDescent="0.25">
      <c r="A19" s="272"/>
      <c r="B19" s="304" t="s">
        <v>238</v>
      </c>
      <c r="C19" s="305">
        <v>43061</v>
      </c>
      <c r="D19" s="304">
        <v>93556689</v>
      </c>
      <c r="E19" s="281">
        <v>82828.570000000007</v>
      </c>
      <c r="F19" s="318"/>
      <c r="G19" s="272"/>
      <c r="H19" s="287"/>
    </row>
    <row r="20" spans="1:8" x14ac:dyDescent="0.25">
      <c r="A20" s="272"/>
      <c r="B20" s="304" t="s">
        <v>119</v>
      </c>
      <c r="C20" s="305">
        <v>43068</v>
      </c>
      <c r="D20" s="304" t="s">
        <v>241</v>
      </c>
      <c r="E20" s="281">
        <v>123766.78</v>
      </c>
      <c r="F20" s="318" t="s">
        <v>248</v>
      </c>
      <c r="G20" s="272"/>
      <c r="H20" s="287"/>
    </row>
    <row r="21" spans="1:8" x14ac:dyDescent="0.25">
      <c r="A21" s="272"/>
      <c r="B21" s="304" t="s">
        <v>242</v>
      </c>
      <c r="C21" s="305">
        <v>43069</v>
      </c>
      <c r="D21" s="304" t="s">
        <v>243</v>
      </c>
      <c r="E21" s="281">
        <v>11161</v>
      </c>
      <c r="F21" s="318" t="s">
        <v>248</v>
      </c>
      <c r="G21" s="272"/>
      <c r="H21" s="287"/>
    </row>
    <row r="22" spans="1:8" x14ac:dyDescent="0.25">
      <c r="A22" s="272"/>
      <c r="B22" s="304" t="s">
        <v>244</v>
      </c>
      <c r="C22" s="305">
        <v>43069</v>
      </c>
      <c r="D22" s="304" t="s">
        <v>245</v>
      </c>
      <c r="E22" s="281">
        <v>64082.85</v>
      </c>
      <c r="F22" s="318" t="s">
        <v>248</v>
      </c>
      <c r="G22" s="272"/>
      <c r="H22" s="287"/>
    </row>
    <row r="23" spans="1:8" x14ac:dyDescent="0.25">
      <c r="A23" s="272"/>
      <c r="B23" s="290"/>
      <c r="C23" s="290"/>
      <c r="D23" s="291"/>
      <c r="E23" s="278"/>
      <c r="F23" s="318"/>
      <c r="G23" s="272"/>
      <c r="H23" s="287"/>
    </row>
    <row r="24" spans="1:8" x14ac:dyDescent="0.25">
      <c r="A24" s="272"/>
      <c r="B24" s="290"/>
      <c r="C24" s="290"/>
      <c r="D24" s="291"/>
      <c r="E24" s="278"/>
      <c r="F24" s="273"/>
      <c r="G24" s="272"/>
      <c r="H24" s="287"/>
    </row>
    <row r="25" spans="1:8" x14ac:dyDescent="0.25">
      <c r="A25" s="272"/>
      <c r="B25" s="244"/>
      <c r="C25" s="245"/>
      <c r="D25" s="244"/>
      <c r="E25" s="112"/>
      <c r="F25" s="273"/>
      <c r="G25" s="272"/>
    </row>
    <row r="26" spans="1:8" x14ac:dyDescent="0.25">
      <c r="A26" s="274"/>
      <c r="B26" s="263" t="s">
        <v>29</v>
      </c>
      <c r="C26" s="264"/>
      <c r="D26" s="265"/>
      <c r="E26" s="262"/>
      <c r="F26" s="273">
        <f>SUM(E27:E30)</f>
        <v>17850.37</v>
      </c>
      <c r="G26" s="272"/>
      <c r="H26" s="271"/>
    </row>
    <row r="27" spans="1:8" x14ac:dyDescent="0.25">
      <c r="A27" s="274"/>
      <c r="B27" s="290">
        <v>57040</v>
      </c>
      <c r="C27" s="290" t="s">
        <v>234</v>
      </c>
      <c r="D27" s="291" t="s">
        <v>235</v>
      </c>
      <c r="E27" s="303">
        <v>776.78</v>
      </c>
      <c r="F27" s="318" t="s">
        <v>248</v>
      </c>
      <c r="G27" s="272"/>
      <c r="H27" s="271"/>
    </row>
    <row r="28" spans="1:8" x14ac:dyDescent="0.25">
      <c r="A28" s="274"/>
      <c r="B28" s="356" t="s">
        <v>246</v>
      </c>
      <c r="C28" s="357">
        <v>43066</v>
      </c>
      <c r="D28" s="356" t="s">
        <v>247</v>
      </c>
      <c r="E28" s="356">
        <v>7603.11</v>
      </c>
      <c r="F28" s="273"/>
      <c r="G28" s="272"/>
      <c r="H28" s="271"/>
    </row>
    <row r="29" spans="1:8" x14ac:dyDescent="0.25">
      <c r="A29" s="274"/>
      <c r="B29" s="356" t="s">
        <v>239</v>
      </c>
      <c r="C29" s="357">
        <v>43066</v>
      </c>
      <c r="D29" s="356" t="s">
        <v>240</v>
      </c>
      <c r="E29" s="289">
        <v>9470.48</v>
      </c>
      <c r="F29" s="345"/>
      <c r="G29" s="272"/>
      <c r="H29" s="271"/>
    </row>
    <row r="30" spans="1:8" x14ac:dyDescent="0.25">
      <c r="A30" s="227"/>
      <c r="B30" s="323"/>
      <c r="C30" s="323"/>
      <c r="D30" s="324"/>
      <c r="E30" s="345"/>
      <c r="F30" s="345"/>
      <c r="G30" s="253"/>
      <c r="H30" s="276"/>
    </row>
    <row r="31" spans="1:8" x14ac:dyDescent="0.25">
      <c r="A31" s="227"/>
      <c r="B31" s="323"/>
      <c r="C31" s="323"/>
      <c r="D31" s="324"/>
      <c r="E31" s="345"/>
      <c r="F31" s="345"/>
      <c r="G31" s="253"/>
      <c r="H31" s="276"/>
    </row>
    <row r="32" spans="1:8" x14ac:dyDescent="0.25">
      <c r="A32" s="274"/>
      <c r="B32" s="238" t="s">
        <v>30</v>
      </c>
      <c r="C32" s="264"/>
      <c r="D32" s="265"/>
      <c r="E32" s="273"/>
      <c r="F32" s="273">
        <f>+SUM(E34:E36)</f>
        <v>1944.53</v>
      </c>
      <c r="G32" s="253"/>
      <c r="H32" s="272"/>
    </row>
    <row r="33" spans="1:8" x14ac:dyDescent="0.25">
      <c r="A33" s="274"/>
      <c r="B33" s="238"/>
      <c r="C33" s="264"/>
      <c r="D33" s="265"/>
      <c r="E33" s="273"/>
      <c r="F33" s="273"/>
      <c r="G33" s="253"/>
      <c r="H33" s="272"/>
    </row>
    <row r="34" spans="1:8" x14ac:dyDescent="0.25">
      <c r="A34" s="274"/>
      <c r="B34" s="307" t="s">
        <v>178</v>
      </c>
      <c r="C34" s="308" t="s">
        <v>179</v>
      </c>
      <c r="D34" s="321" t="s">
        <v>184</v>
      </c>
      <c r="E34" s="320">
        <v>1944.53</v>
      </c>
      <c r="F34" s="275"/>
      <c r="G34" s="253"/>
      <c r="H34" s="224"/>
    </row>
    <row r="35" spans="1:8" x14ac:dyDescent="0.25">
      <c r="A35" s="274"/>
      <c r="B35" s="291"/>
      <c r="C35" s="290"/>
      <c r="D35" s="291"/>
      <c r="E35" s="343"/>
      <c r="F35" s="292"/>
      <c r="G35" s="272"/>
      <c r="H35" s="271"/>
    </row>
    <row r="36" spans="1:8" x14ac:dyDescent="0.25">
      <c r="A36" s="274"/>
      <c r="B36" s="291"/>
      <c r="C36" s="290"/>
      <c r="D36" s="293"/>
      <c r="E36" s="292"/>
      <c r="F36" s="273"/>
      <c r="G36" s="272"/>
      <c r="H36" s="271"/>
    </row>
    <row r="37" spans="1:8" x14ac:dyDescent="0.25">
      <c r="A37" s="274"/>
      <c r="B37" s="276"/>
      <c r="C37" s="276"/>
      <c r="D37" s="247"/>
      <c r="E37" s="292"/>
      <c r="F37" s="275"/>
      <c r="G37" s="272"/>
      <c r="H37" s="271"/>
    </row>
    <row r="38" spans="1:8" x14ac:dyDescent="0.25">
      <c r="A38" s="274"/>
      <c r="B38" s="236"/>
      <c r="C38" s="274"/>
      <c r="D38" s="231"/>
      <c r="E38" s="232" t="s">
        <v>31</v>
      </c>
      <c r="F38" s="240">
        <f>+F8-F10+F17-F26+F32</f>
        <v>1429272.4099999992</v>
      </c>
      <c r="G38" s="272"/>
      <c r="H38" s="271"/>
    </row>
    <row r="39" spans="1:8" x14ac:dyDescent="0.25">
      <c r="A39" s="274"/>
      <c r="B39" s="237"/>
      <c r="C39" s="226"/>
      <c r="D39" s="234"/>
      <c r="E39" s="232" t="s">
        <v>32</v>
      </c>
      <c r="F39" s="241">
        <f>+[1]NOV!$L$71</f>
        <v>-1426866.4600000007</v>
      </c>
      <c r="G39" s="272"/>
      <c r="H39" s="271"/>
    </row>
    <row r="40" spans="1:8" x14ac:dyDescent="0.25">
      <c r="A40" s="274"/>
      <c r="B40" s="365"/>
      <c r="C40" s="365"/>
      <c r="D40" s="365"/>
      <c r="E40" s="232" t="s">
        <v>33</v>
      </c>
      <c r="F40" s="233">
        <f>+F38+F39</f>
        <v>2405.9499999985565</v>
      </c>
      <c r="G40" s="272"/>
      <c r="H40" s="271"/>
    </row>
    <row r="41" spans="1:8" x14ac:dyDescent="0.25">
      <c r="A41" s="214"/>
      <c r="B41" s="214"/>
      <c r="C41" s="214"/>
      <c r="D41" s="214"/>
      <c r="E41" s="215"/>
      <c r="F41" s="215"/>
      <c r="G41" s="271"/>
      <c r="H41" s="271"/>
    </row>
    <row r="42" spans="1:8" x14ac:dyDescent="0.25">
      <c r="A42" s="225"/>
      <c r="B42" s="225"/>
      <c r="C42" s="225"/>
      <c r="D42" s="225"/>
      <c r="E42" s="225"/>
      <c r="F42" s="225"/>
      <c r="G42" s="271"/>
      <c r="H42" s="271"/>
    </row>
  </sheetData>
  <mergeCells count="6">
    <mergeCell ref="B40:D40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0" workbookViewId="0">
      <selection activeCell="G18" sqref="G18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  <col min="7" max="7" width="16.710937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249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+[2]DIC!$D$7</f>
        <v>1183135.4699999997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+SUM(E11:E13)</f>
        <v>26626.46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358" t="s">
        <v>42</v>
      </c>
      <c r="C11" s="245">
        <v>42380</v>
      </c>
      <c r="D11" s="251" t="s">
        <v>43</v>
      </c>
      <c r="E11" s="118">
        <v>19501.47</v>
      </c>
      <c r="F11" s="224" t="s">
        <v>271</v>
      </c>
      <c r="G11" s="271"/>
      <c r="H11" s="271"/>
      <c r="J11" s="255"/>
      <c r="K11" s="254"/>
      <c r="L11" s="254"/>
      <c r="M11" s="278"/>
    </row>
    <row r="12" spans="1:13" x14ac:dyDescent="0.25">
      <c r="A12" s="214"/>
      <c r="B12" s="359" t="s">
        <v>204</v>
      </c>
      <c r="C12" s="360">
        <v>42984</v>
      </c>
      <c r="D12" s="359" t="s">
        <v>205</v>
      </c>
      <c r="E12" s="361">
        <v>7124.99</v>
      </c>
      <c r="F12" s="318" t="s">
        <v>209</v>
      </c>
      <c r="G12" s="334"/>
      <c r="H12" s="271"/>
      <c r="J12" s="255"/>
      <c r="K12" s="254"/>
      <c r="L12" s="254"/>
      <c r="M12" s="278"/>
    </row>
    <row r="13" spans="1:13" x14ac:dyDescent="0.25">
      <c r="A13" s="214"/>
      <c r="C13" s="286"/>
      <c r="E13" s="287"/>
      <c r="F13" s="318"/>
      <c r="G13" s="271"/>
      <c r="H13" s="271"/>
      <c r="J13" s="255"/>
      <c r="K13" s="254"/>
      <c r="L13" s="254"/>
      <c r="M13" s="278"/>
    </row>
    <row r="14" spans="1:13" x14ac:dyDescent="0.25">
      <c r="A14" s="214"/>
      <c r="C14" s="286"/>
      <c r="E14" s="287"/>
      <c r="F14" s="224"/>
      <c r="G14" s="271"/>
      <c r="H14" s="271"/>
      <c r="J14" s="255"/>
      <c r="K14" s="254"/>
      <c r="L14" s="254"/>
      <c r="M14" s="278"/>
    </row>
    <row r="15" spans="1:13" x14ac:dyDescent="0.25">
      <c r="A15" s="274"/>
      <c r="B15" s="263" t="s">
        <v>6</v>
      </c>
      <c r="C15" s="264"/>
      <c r="D15" s="265"/>
      <c r="E15" s="273"/>
      <c r="F15" s="273">
        <f>+SUM(E16:E27)</f>
        <v>131532.27000000002</v>
      </c>
      <c r="G15" s="272"/>
      <c r="H15" s="271"/>
    </row>
    <row r="16" spans="1:13" x14ac:dyDescent="0.25">
      <c r="A16" s="272"/>
      <c r="B16" s="346" t="s">
        <v>238</v>
      </c>
      <c r="C16" s="347">
        <v>43061</v>
      </c>
      <c r="D16" s="346">
        <v>93556689</v>
      </c>
      <c r="E16" s="344">
        <v>82828.570000000007</v>
      </c>
      <c r="F16" s="318"/>
      <c r="G16" s="272"/>
      <c r="H16" s="287"/>
    </row>
    <row r="17" spans="1:8" x14ac:dyDescent="0.25">
      <c r="A17" s="272"/>
      <c r="B17" s="337" t="s">
        <v>250</v>
      </c>
      <c r="C17" s="338">
        <v>43080</v>
      </c>
      <c r="D17" s="337" t="s">
        <v>251</v>
      </c>
      <c r="E17" s="332">
        <v>16021.03</v>
      </c>
      <c r="F17" s="318"/>
      <c r="G17" s="272"/>
      <c r="H17" s="287"/>
    </row>
    <row r="18" spans="1:8" x14ac:dyDescent="0.25">
      <c r="A18" s="272"/>
      <c r="B18" s="337" t="s">
        <v>252</v>
      </c>
      <c r="C18" s="338">
        <v>43083</v>
      </c>
      <c r="D18" s="337">
        <v>17703</v>
      </c>
      <c r="E18" s="332">
        <v>5309.71</v>
      </c>
      <c r="F18" s="318"/>
      <c r="G18" s="272"/>
      <c r="H18" s="287"/>
    </row>
    <row r="19" spans="1:8" x14ac:dyDescent="0.25">
      <c r="A19" s="272"/>
      <c r="B19" s="337" t="s">
        <v>253</v>
      </c>
      <c r="C19" s="338">
        <v>43088</v>
      </c>
      <c r="D19" s="337" t="s">
        <v>254</v>
      </c>
      <c r="E19" s="332">
        <v>11119.79</v>
      </c>
      <c r="F19" s="318"/>
      <c r="G19" s="272"/>
      <c r="H19" s="287"/>
    </row>
    <row r="20" spans="1:8" x14ac:dyDescent="0.25">
      <c r="A20" s="272"/>
      <c r="B20" s="337" t="s">
        <v>255</v>
      </c>
      <c r="C20" s="338">
        <v>43095</v>
      </c>
      <c r="D20" s="337" t="s">
        <v>256</v>
      </c>
      <c r="E20" s="332">
        <v>6273.85</v>
      </c>
      <c r="F20" s="318"/>
      <c r="G20" s="272"/>
      <c r="H20" s="287"/>
    </row>
    <row r="21" spans="1:8" x14ac:dyDescent="0.25">
      <c r="A21" s="272"/>
      <c r="B21" s="337" t="s">
        <v>257</v>
      </c>
      <c r="C21" s="338">
        <v>43096</v>
      </c>
      <c r="D21" s="337" t="s">
        <v>258</v>
      </c>
      <c r="E21" s="332">
        <v>3326.44</v>
      </c>
      <c r="F21" s="318"/>
      <c r="G21" s="272"/>
      <c r="H21" s="287"/>
    </row>
    <row r="22" spans="1:8" x14ac:dyDescent="0.25">
      <c r="A22" s="272"/>
      <c r="B22" s="337" t="s">
        <v>259</v>
      </c>
      <c r="C22" s="338">
        <v>43096</v>
      </c>
      <c r="D22" s="337" t="s">
        <v>260</v>
      </c>
      <c r="E22" s="332">
        <v>3326.44</v>
      </c>
      <c r="F22" s="318"/>
      <c r="G22" s="272"/>
      <c r="H22" s="287"/>
    </row>
    <row r="23" spans="1:8" x14ac:dyDescent="0.25">
      <c r="A23" s="272"/>
      <c r="B23" s="337" t="s">
        <v>261</v>
      </c>
      <c r="C23" s="338">
        <v>43096</v>
      </c>
      <c r="D23" s="337" t="s">
        <v>262</v>
      </c>
      <c r="E23" s="332">
        <v>3326.44</v>
      </c>
      <c r="F23" s="318"/>
      <c r="G23" s="272"/>
      <c r="H23" s="287"/>
    </row>
    <row r="24" spans="1:8" x14ac:dyDescent="0.25">
      <c r="A24" s="272"/>
      <c r="B24" s="337"/>
      <c r="C24" s="338"/>
      <c r="D24" s="337"/>
      <c r="E24" s="332"/>
      <c r="F24" s="318"/>
      <c r="G24" s="272"/>
      <c r="H24" s="287"/>
    </row>
    <row r="25" spans="1:8" x14ac:dyDescent="0.25">
      <c r="A25" s="272"/>
      <c r="C25" s="286"/>
      <c r="E25" s="287"/>
      <c r="F25" s="318"/>
      <c r="G25" s="272"/>
      <c r="H25" s="287"/>
    </row>
    <row r="26" spans="1:8" x14ac:dyDescent="0.25">
      <c r="A26" s="272"/>
      <c r="C26" s="286"/>
      <c r="D26" s="294"/>
      <c r="E26" s="322"/>
      <c r="F26" s="273"/>
      <c r="G26" s="272"/>
      <c r="H26" s="287"/>
    </row>
    <row r="27" spans="1:8" x14ac:dyDescent="0.25">
      <c r="A27" s="272"/>
      <c r="B27" s="266"/>
      <c r="C27" s="268"/>
      <c r="D27" s="266"/>
      <c r="E27" s="267"/>
      <c r="F27" s="273"/>
      <c r="G27" s="272"/>
    </row>
    <row r="28" spans="1:8" x14ac:dyDescent="0.25">
      <c r="A28" s="274"/>
      <c r="B28" s="263" t="s">
        <v>29</v>
      </c>
      <c r="C28" s="264"/>
      <c r="D28" s="265"/>
      <c r="E28" s="262"/>
      <c r="F28" s="273">
        <f>SUM(E29:E34)</f>
        <v>54402</v>
      </c>
      <c r="G28" s="272"/>
      <c r="H28" s="271"/>
    </row>
    <row r="29" spans="1:8" x14ac:dyDescent="0.25">
      <c r="A29" s="274"/>
      <c r="B29" s="348" t="s">
        <v>246</v>
      </c>
      <c r="C29" s="349">
        <v>43066</v>
      </c>
      <c r="D29" s="348" t="s">
        <v>247</v>
      </c>
      <c r="E29" s="348">
        <v>7603.11</v>
      </c>
      <c r="F29" s="273"/>
      <c r="G29" s="272"/>
      <c r="H29" s="271"/>
    </row>
    <row r="30" spans="1:8" x14ac:dyDescent="0.25">
      <c r="A30" s="227"/>
      <c r="B30" s="339">
        <v>57040</v>
      </c>
      <c r="C30" s="339" t="s">
        <v>263</v>
      </c>
      <c r="D30" s="340" t="s">
        <v>264</v>
      </c>
      <c r="E30" s="341">
        <v>13073.2</v>
      </c>
      <c r="F30" s="252" t="s">
        <v>270</v>
      </c>
      <c r="G30" s="253"/>
      <c r="H30" s="276"/>
    </row>
    <row r="31" spans="1:8" x14ac:dyDescent="0.25">
      <c r="A31" s="227"/>
      <c r="B31" s="339">
        <v>57040</v>
      </c>
      <c r="C31" s="339" t="s">
        <v>265</v>
      </c>
      <c r="D31" s="340" t="s">
        <v>264</v>
      </c>
      <c r="E31" s="341">
        <v>199.5</v>
      </c>
      <c r="F31" s="363"/>
      <c r="G31" s="345" t="s">
        <v>267</v>
      </c>
      <c r="H31" s="276"/>
    </row>
    <row r="32" spans="1:8" x14ac:dyDescent="0.25">
      <c r="A32" s="227"/>
      <c r="B32" s="339">
        <v>57040</v>
      </c>
      <c r="C32" s="339" t="s">
        <v>266</v>
      </c>
      <c r="D32" s="340" t="s">
        <v>264</v>
      </c>
      <c r="E32" s="341">
        <v>24055.71</v>
      </c>
      <c r="F32" s="363"/>
      <c r="G32" s="345" t="s">
        <v>267</v>
      </c>
      <c r="H32" s="276"/>
    </row>
    <row r="33" spans="1:8" x14ac:dyDescent="0.25">
      <c r="A33" s="227"/>
      <c r="B33" s="348" t="s">
        <v>239</v>
      </c>
      <c r="C33" s="349">
        <v>43066</v>
      </c>
      <c r="D33" s="348" t="s">
        <v>240</v>
      </c>
      <c r="E33" s="350">
        <v>9470.48</v>
      </c>
      <c r="F33" s="252"/>
      <c r="G33" s="253"/>
      <c r="H33" s="276"/>
    </row>
    <row r="34" spans="1:8" x14ac:dyDescent="0.25">
      <c r="A34" s="227"/>
      <c r="B34" s="290"/>
      <c r="C34" s="290"/>
      <c r="D34" s="291"/>
      <c r="E34" s="278"/>
      <c r="F34" s="252"/>
      <c r="G34" s="253"/>
      <c r="H34" s="276"/>
    </row>
    <row r="35" spans="1:8" x14ac:dyDescent="0.25">
      <c r="A35" s="274"/>
      <c r="B35" s="238" t="s">
        <v>30</v>
      </c>
      <c r="C35" s="264"/>
      <c r="D35" s="265"/>
      <c r="E35" s="273"/>
      <c r="F35" s="273">
        <f>+SUM(E37:E41)</f>
        <v>136083.47999999998</v>
      </c>
      <c r="G35" s="253"/>
      <c r="H35" s="272"/>
    </row>
    <row r="36" spans="1:8" x14ac:dyDescent="0.25">
      <c r="A36" s="274"/>
      <c r="B36" s="238"/>
      <c r="C36" s="264"/>
      <c r="D36" s="265"/>
      <c r="E36" s="273"/>
      <c r="F36" s="273"/>
      <c r="G36" s="253"/>
      <c r="H36" s="272"/>
    </row>
    <row r="37" spans="1:8" x14ac:dyDescent="0.25">
      <c r="A37" s="274"/>
      <c r="B37" s="307" t="s">
        <v>178</v>
      </c>
      <c r="C37" s="308" t="s">
        <v>179</v>
      </c>
      <c r="D37" s="321" t="s">
        <v>184</v>
      </c>
      <c r="E37" s="320">
        <f>1944.53-425.64-9</f>
        <v>1509.8899999999999</v>
      </c>
      <c r="F37" s="364" t="s">
        <v>272</v>
      </c>
      <c r="G37" s="362"/>
      <c r="H37" s="224"/>
    </row>
    <row r="38" spans="1:8" x14ac:dyDescent="0.25">
      <c r="A38" s="274"/>
      <c r="B38" s="291" t="s">
        <v>273</v>
      </c>
      <c r="C38" s="290" t="s">
        <v>274</v>
      </c>
      <c r="D38" s="321"/>
      <c r="E38" s="278">
        <v>79838.06</v>
      </c>
      <c r="F38" s="364"/>
      <c r="G38" s="362"/>
      <c r="H38" s="224"/>
    </row>
    <row r="39" spans="1:8" x14ac:dyDescent="0.25">
      <c r="A39" s="274"/>
      <c r="B39" s="291" t="s">
        <v>276</v>
      </c>
      <c r="C39" s="290" t="s">
        <v>275</v>
      </c>
      <c r="D39" s="321"/>
      <c r="E39" s="278">
        <v>54735.53</v>
      </c>
      <c r="F39" s="364"/>
      <c r="G39" s="362"/>
      <c r="H39" s="224"/>
    </row>
    <row r="40" spans="1:8" x14ac:dyDescent="0.25">
      <c r="A40" s="274"/>
      <c r="B40" s="290"/>
      <c r="C40" s="290"/>
      <c r="D40" s="291"/>
      <c r="E40" s="278"/>
      <c r="F40" s="292"/>
      <c r="G40" s="272"/>
      <c r="H40" s="271"/>
    </row>
    <row r="41" spans="1:8" x14ac:dyDescent="0.25">
      <c r="A41" s="274"/>
      <c r="B41" s="291"/>
      <c r="C41" s="290"/>
      <c r="D41" s="293"/>
      <c r="E41" s="292"/>
      <c r="F41" s="273"/>
      <c r="G41" s="272"/>
      <c r="H41" s="271"/>
    </row>
    <row r="42" spans="1:8" x14ac:dyDescent="0.25">
      <c r="A42" s="274"/>
      <c r="B42" s="276"/>
      <c r="C42" s="276"/>
      <c r="D42" s="247"/>
      <c r="E42" s="292"/>
      <c r="F42" s="275"/>
      <c r="G42" s="272"/>
      <c r="H42" s="271"/>
    </row>
    <row r="43" spans="1:8" x14ac:dyDescent="0.25">
      <c r="A43" s="274"/>
      <c r="B43" s="236"/>
      <c r="C43" s="274"/>
      <c r="D43" s="231"/>
      <c r="E43" s="232" t="s">
        <v>31</v>
      </c>
      <c r="F43" s="240">
        <f>+F8-F10+F15-F28+F35</f>
        <v>1369722.7599999998</v>
      </c>
      <c r="G43" s="272"/>
      <c r="H43" s="271"/>
    </row>
    <row r="44" spans="1:8" x14ac:dyDescent="0.25">
      <c r="A44" s="274"/>
      <c r="B44" s="237"/>
      <c r="C44" s="226"/>
      <c r="D44" s="234"/>
      <c r="E44" s="232" t="s">
        <v>268</v>
      </c>
      <c r="F44" s="241">
        <f>+[1]DIC!$K$65</f>
        <v>-1369725.3700000006</v>
      </c>
      <c r="G44" s="272"/>
      <c r="H44" s="271"/>
    </row>
    <row r="45" spans="1:8" x14ac:dyDescent="0.25">
      <c r="A45" s="274"/>
      <c r="B45" s="365"/>
      <c r="C45" s="365"/>
      <c r="D45" s="365"/>
      <c r="E45" s="232" t="s">
        <v>33</v>
      </c>
      <c r="F45" s="233">
        <f>+F43+F44</f>
        <v>-2.6100000008009374</v>
      </c>
      <c r="G45" s="272"/>
      <c r="H45" s="271"/>
    </row>
    <row r="46" spans="1:8" x14ac:dyDescent="0.25">
      <c r="A46" s="214"/>
      <c r="B46" s="214"/>
      <c r="C46" s="214"/>
      <c r="D46" s="214"/>
      <c r="E46" s="215"/>
      <c r="F46" s="215"/>
      <c r="G46" s="271"/>
      <c r="H46" s="271"/>
    </row>
    <row r="47" spans="1:8" x14ac:dyDescent="0.25">
      <c r="A47" s="225"/>
      <c r="B47" s="225"/>
      <c r="C47" s="225"/>
      <c r="D47" s="225"/>
      <c r="E47" s="225"/>
      <c r="F47" s="225"/>
      <c r="G47" s="271"/>
      <c r="H47" s="271"/>
    </row>
  </sheetData>
  <mergeCells count="6">
    <mergeCell ref="B45:D45"/>
    <mergeCell ref="A3:F3"/>
    <mergeCell ref="A4:F4"/>
    <mergeCell ref="A5:F5"/>
    <mergeCell ref="B8:D8"/>
    <mergeCell ref="B10:D10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46" workbookViewId="0">
      <selection activeCell="E65" sqref="E65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72" t="s">
        <v>0</v>
      </c>
      <c r="B1" s="72"/>
      <c r="C1" s="72"/>
      <c r="D1" s="72"/>
      <c r="E1" s="73"/>
      <c r="F1" s="73"/>
      <c r="G1" s="70"/>
      <c r="H1" s="70"/>
    </row>
    <row r="2" spans="1:13" x14ac:dyDescent="0.25">
      <c r="A2" s="72"/>
      <c r="B2" s="72"/>
      <c r="C2" s="72"/>
      <c r="D2" s="72"/>
      <c r="E2" s="73"/>
      <c r="F2" s="73"/>
      <c r="G2" s="70"/>
      <c r="H2" s="70"/>
    </row>
    <row r="3" spans="1:13" x14ac:dyDescent="0.25">
      <c r="A3" s="366" t="s">
        <v>1</v>
      </c>
      <c r="B3" s="366"/>
      <c r="C3" s="366"/>
      <c r="D3" s="366"/>
      <c r="E3" s="366"/>
      <c r="F3" s="366"/>
      <c r="G3" s="70"/>
      <c r="H3" s="70"/>
    </row>
    <row r="4" spans="1:13" x14ac:dyDescent="0.25">
      <c r="A4" s="366" t="s">
        <v>2</v>
      </c>
      <c r="B4" s="366"/>
      <c r="C4" s="366"/>
      <c r="D4" s="366"/>
      <c r="E4" s="366"/>
      <c r="F4" s="366"/>
      <c r="G4" s="70"/>
      <c r="H4" s="70"/>
    </row>
    <row r="5" spans="1:13" x14ac:dyDescent="0.25">
      <c r="A5" s="366" t="s">
        <v>46</v>
      </c>
      <c r="B5" s="366"/>
      <c r="C5" s="366"/>
      <c r="D5" s="366"/>
      <c r="E5" s="366"/>
      <c r="F5" s="366"/>
      <c r="G5" s="70"/>
      <c r="H5" s="70"/>
    </row>
    <row r="6" spans="1:13" x14ac:dyDescent="0.25">
      <c r="A6" s="95"/>
      <c r="B6" s="74"/>
      <c r="C6" s="74"/>
      <c r="D6" s="74"/>
      <c r="E6" s="75"/>
      <c r="F6" s="75"/>
      <c r="G6" s="70"/>
      <c r="H6" s="70"/>
    </row>
    <row r="7" spans="1:13" ht="15.75" thickBot="1" x14ac:dyDescent="0.3">
      <c r="A7" s="76"/>
      <c r="B7" s="77"/>
      <c r="C7" s="77"/>
      <c r="D7" s="77"/>
      <c r="E7" s="78"/>
      <c r="F7" s="78"/>
      <c r="G7" s="79"/>
      <c r="H7" s="79"/>
    </row>
    <row r="8" spans="1:13" ht="15.75" thickTop="1" x14ac:dyDescent="0.25">
      <c r="A8" s="72"/>
      <c r="B8" s="367" t="s">
        <v>4</v>
      </c>
      <c r="C8" s="367"/>
      <c r="D8" s="367"/>
      <c r="E8" s="81"/>
      <c r="F8" s="102">
        <f>+[2]FEB!$D$3</f>
        <v>881123.44</v>
      </c>
      <c r="G8" s="70"/>
      <c r="H8" s="70"/>
      <c r="J8" s="123"/>
      <c r="K8" s="122"/>
      <c r="L8" s="117"/>
      <c r="M8" s="108"/>
    </row>
    <row r="9" spans="1:13" x14ac:dyDescent="0.25">
      <c r="A9" s="72"/>
      <c r="B9" s="80"/>
      <c r="C9" s="80"/>
      <c r="D9" s="80"/>
      <c r="E9" s="81"/>
      <c r="F9" s="82"/>
      <c r="G9" s="70"/>
      <c r="H9" s="70"/>
      <c r="J9" s="123"/>
      <c r="K9" s="122"/>
      <c r="L9" s="117"/>
      <c r="M9" s="108"/>
    </row>
    <row r="10" spans="1:13" x14ac:dyDescent="0.25">
      <c r="A10" s="72"/>
      <c r="B10" s="367" t="s">
        <v>5</v>
      </c>
      <c r="C10" s="367"/>
      <c r="D10" s="367"/>
      <c r="E10" s="83"/>
      <c r="F10" s="82">
        <f>+SUM(E11:E14)</f>
        <v>19805.05</v>
      </c>
      <c r="G10" s="70"/>
      <c r="H10" s="70"/>
      <c r="J10" s="123"/>
      <c r="K10" s="122"/>
      <c r="L10" s="122"/>
      <c r="M10" s="108"/>
    </row>
    <row r="11" spans="1:13" x14ac:dyDescent="0.25">
      <c r="A11" s="72"/>
      <c r="B11" s="109" t="s">
        <v>42</v>
      </c>
      <c r="C11" s="110">
        <v>42380</v>
      </c>
      <c r="D11" s="119" t="s">
        <v>43</v>
      </c>
      <c r="E11" s="118">
        <v>19501.47</v>
      </c>
      <c r="F11" s="82"/>
      <c r="G11" s="70"/>
      <c r="H11" s="70"/>
      <c r="J11" s="123"/>
      <c r="K11" s="122"/>
      <c r="L11" s="122"/>
      <c r="M11" s="108"/>
    </row>
    <row r="12" spans="1:13" x14ac:dyDescent="0.25">
      <c r="A12" s="72"/>
      <c r="B12" s="113" t="s">
        <v>44</v>
      </c>
      <c r="C12" s="115">
        <v>42758</v>
      </c>
      <c r="D12" s="113" t="s">
        <v>45</v>
      </c>
      <c r="E12" s="244">
        <v>100.69</v>
      </c>
      <c r="F12" s="82"/>
      <c r="G12" s="70"/>
      <c r="H12" s="70"/>
      <c r="J12" s="123"/>
      <c r="K12" s="122"/>
      <c r="L12" s="122"/>
      <c r="M12" s="108"/>
    </row>
    <row r="13" spans="1:13" x14ac:dyDescent="0.25">
      <c r="A13" s="72"/>
      <c r="B13" s="126" t="s">
        <v>47</v>
      </c>
      <c r="C13" s="129">
        <v>42782</v>
      </c>
      <c r="D13" s="126" t="s">
        <v>48</v>
      </c>
      <c r="E13" s="212">
        <v>0.17</v>
      </c>
      <c r="F13" s="82"/>
      <c r="G13" s="70"/>
      <c r="H13" s="70"/>
      <c r="J13" s="123"/>
      <c r="K13" s="122"/>
      <c r="L13" s="122"/>
      <c r="M13" s="108"/>
    </row>
    <row r="14" spans="1:13" x14ac:dyDescent="0.25">
      <c r="A14" s="72"/>
      <c r="B14" s="126" t="s">
        <v>49</v>
      </c>
      <c r="C14" s="129">
        <v>42786</v>
      </c>
      <c r="D14" s="126" t="s">
        <v>50</v>
      </c>
      <c r="E14" s="270">
        <f>71128-70925.28</f>
        <v>202.72000000000116</v>
      </c>
      <c r="F14" s="82"/>
      <c r="G14" s="70"/>
      <c r="H14" s="70"/>
      <c r="J14" s="123"/>
      <c r="K14" s="122"/>
      <c r="L14" s="122"/>
      <c r="M14" s="108"/>
    </row>
    <row r="15" spans="1:13" x14ac:dyDescent="0.25">
      <c r="A15" s="72"/>
      <c r="B15" s="124"/>
      <c r="C15" s="124"/>
      <c r="D15" s="124"/>
      <c r="E15" s="83"/>
      <c r="F15" s="82"/>
      <c r="G15" s="70"/>
      <c r="H15" s="70"/>
      <c r="J15" s="123"/>
      <c r="K15" s="122"/>
      <c r="L15" s="122"/>
      <c r="M15" s="108"/>
    </row>
    <row r="16" spans="1:13" x14ac:dyDescent="0.25">
      <c r="A16" s="71"/>
      <c r="B16" s="109"/>
      <c r="C16" s="110"/>
      <c r="D16" s="119"/>
      <c r="E16" s="118"/>
      <c r="F16" s="94"/>
      <c r="G16" s="71"/>
      <c r="H16" s="70"/>
    </row>
    <row r="17" spans="1:12" x14ac:dyDescent="0.25">
      <c r="A17" s="71"/>
      <c r="B17" s="113"/>
      <c r="C17" s="115"/>
      <c r="D17" s="113"/>
      <c r="E17" s="114"/>
      <c r="F17" s="94"/>
      <c r="G17" s="71"/>
      <c r="H17" s="70"/>
    </row>
    <row r="18" spans="1:12" x14ac:dyDescent="0.25">
      <c r="A18" s="88"/>
      <c r="B18" s="98" t="s">
        <v>6</v>
      </c>
      <c r="C18" s="100"/>
      <c r="D18" s="101"/>
      <c r="E18" s="86"/>
      <c r="F18" s="86">
        <f>+SUM(E19:E38)</f>
        <v>361472.8600000001</v>
      </c>
      <c r="G18" s="71"/>
      <c r="H18" s="70"/>
    </row>
    <row r="19" spans="1:12" x14ac:dyDescent="0.25">
      <c r="A19" s="71"/>
      <c r="B19" s="113" t="s">
        <v>11</v>
      </c>
      <c r="C19" s="115">
        <v>42703</v>
      </c>
      <c r="D19" s="111">
        <v>92928000</v>
      </c>
      <c r="E19" s="112">
        <v>61329.2</v>
      </c>
      <c r="F19" s="86"/>
      <c r="G19" s="71"/>
      <c r="I19" s="113"/>
      <c r="J19" s="115"/>
      <c r="K19" s="113"/>
      <c r="L19" s="114"/>
    </row>
    <row r="20" spans="1:12" x14ac:dyDescent="0.25">
      <c r="A20" s="71"/>
      <c r="B20" s="113" t="s">
        <v>19</v>
      </c>
      <c r="C20" s="115">
        <v>42744</v>
      </c>
      <c r="D20" s="113">
        <v>93002931</v>
      </c>
      <c r="E20" s="267"/>
      <c r="F20" s="267">
        <v>1351.42</v>
      </c>
      <c r="G20" s="71"/>
    </row>
    <row r="21" spans="1:12" x14ac:dyDescent="0.25">
      <c r="A21" s="71"/>
      <c r="B21" s="113" t="s">
        <v>38</v>
      </c>
      <c r="C21" s="115">
        <v>42744</v>
      </c>
      <c r="D21" s="113">
        <v>93002139</v>
      </c>
      <c r="E21" s="112">
        <v>8749.2800000000007</v>
      </c>
      <c r="F21" s="86"/>
      <c r="G21" s="71"/>
    </row>
    <row r="22" spans="1:12" x14ac:dyDescent="0.25">
      <c r="A22" s="71"/>
      <c r="B22" s="113" t="s">
        <v>39</v>
      </c>
      <c r="C22" s="115">
        <v>42754</v>
      </c>
      <c r="D22" s="113">
        <v>8381</v>
      </c>
      <c r="E22" s="244">
        <v>968.6</v>
      </c>
      <c r="F22" s="86"/>
      <c r="G22" s="71"/>
    </row>
    <row r="23" spans="1:12" x14ac:dyDescent="0.25">
      <c r="A23" s="71"/>
      <c r="B23" s="113" t="s">
        <v>26</v>
      </c>
      <c r="C23" s="115">
        <v>42755</v>
      </c>
      <c r="D23" s="113">
        <v>93024880</v>
      </c>
      <c r="E23" s="112">
        <v>64907.34</v>
      </c>
      <c r="F23" s="86"/>
      <c r="G23" s="71"/>
    </row>
    <row r="24" spans="1:12" x14ac:dyDescent="0.25">
      <c r="A24" s="71"/>
      <c r="B24" s="113" t="s">
        <v>27</v>
      </c>
      <c r="C24" s="115">
        <v>42763</v>
      </c>
      <c r="D24" s="125" t="s">
        <v>28</v>
      </c>
      <c r="E24" s="112">
        <v>1454.23</v>
      </c>
      <c r="F24" s="86"/>
      <c r="G24" s="71"/>
    </row>
    <row r="25" spans="1:12" x14ac:dyDescent="0.25">
      <c r="A25" s="71"/>
      <c r="B25" s="113" t="s">
        <v>40</v>
      </c>
      <c r="C25" s="115" t="s">
        <v>3</v>
      </c>
      <c r="D25" s="111" t="s">
        <v>41</v>
      </c>
      <c r="E25" s="112">
        <v>-2542.38</v>
      </c>
      <c r="F25" s="86"/>
      <c r="G25" s="71"/>
    </row>
    <row r="26" spans="1:12" x14ac:dyDescent="0.25">
      <c r="A26" s="272"/>
      <c r="B26" s="284" t="s">
        <v>130</v>
      </c>
      <c r="C26" s="283">
        <v>42736</v>
      </c>
      <c r="D26" s="285" t="s">
        <v>131</v>
      </c>
      <c r="E26" s="282">
        <v>1909.85</v>
      </c>
      <c r="F26" s="273"/>
      <c r="G26" s="272"/>
    </row>
    <row r="27" spans="1:12" x14ac:dyDescent="0.25">
      <c r="A27" s="127"/>
      <c r="B27" s="134" t="s">
        <v>51</v>
      </c>
      <c r="C27" s="138">
        <v>42767</v>
      </c>
      <c r="D27" s="139">
        <v>80782987</v>
      </c>
      <c r="E27" s="212">
        <v>4230.54</v>
      </c>
      <c r="F27" s="128"/>
      <c r="G27" s="127"/>
    </row>
    <row r="28" spans="1:12" x14ac:dyDescent="0.25">
      <c r="A28" s="127"/>
      <c r="B28" s="134" t="s">
        <v>52</v>
      </c>
      <c r="C28" s="138">
        <v>42767</v>
      </c>
      <c r="D28" s="139">
        <v>93042321</v>
      </c>
      <c r="E28" s="212">
        <v>15843.26</v>
      </c>
      <c r="F28" s="273" t="s">
        <v>132</v>
      </c>
      <c r="G28" s="127"/>
    </row>
    <row r="29" spans="1:12" x14ac:dyDescent="0.25">
      <c r="A29" s="127"/>
      <c r="B29" s="134" t="s">
        <v>53</v>
      </c>
      <c r="C29" s="138">
        <v>42767</v>
      </c>
      <c r="D29" s="139">
        <v>93046543</v>
      </c>
      <c r="E29" s="212">
        <v>48082</v>
      </c>
      <c r="F29" s="273" t="s">
        <v>133</v>
      </c>
      <c r="G29" s="127"/>
    </row>
    <row r="30" spans="1:12" x14ac:dyDescent="0.25">
      <c r="A30" s="127"/>
      <c r="B30" s="134" t="s">
        <v>54</v>
      </c>
      <c r="C30" s="138">
        <v>42770</v>
      </c>
      <c r="D30" s="139">
        <v>80786276</v>
      </c>
      <c r="E30" s="212">
        <v>1979.39</v>
      </c>
      <c r="F30" s="128"/>
      <c r="G30" s="127"/>
    </row>
    <row r="31" spans="1:12" x14ac:dyDescent="0.25">
      <c r="A31" s="127"/>
      <c r="B31" s="134" t="s">
        <v>55</v>
      </c>
      <c r="C31" s="138">
        <v>42774</v>
      </c>
      <c r="D31" s="139" t="s">
        <v>56</v>
      </c>
      <c r="E31" s="212">
        <v>1382.94</v>
      </c>
      <c r="F31" s="128"/>
      <c r="G31" s="127"/>
    </row>
    <row r="32" spans="1:12" x14ac:dyDescent="0.25">
      <c r="A32" s="127"/>
      <c r="B32" s="134" t="s">
        <v>57</v>
      </c>
      <c r="C32" s="138">
        <v>42776</v>
      </c>
      <c r="D32" s="139">
        <v>8415</v>
      </c>
      <c r="E32" s="212">
        <v>1937.2</v>
      </c>
      <c r="F32" s="128"/>
      <c r="G32" s="127"/>
    </row>
    <row r="33" spans="1:8" x14ac:dyDescent="0.25">
      <c r="A33" s="127"/>
      <c r="B33" s="134" t="s">
        <v>58</v>
      </c>
      <c r="C33" s="138">
        <v>42776</v>
      </c>
      <c r="D33" s="139" t="s">
        <v>59</v>
      </c>
      <c r="E33" s="212">
        <v>2908.47</v>
      </c>
      <c r="F33" s="128"/>
      <c r="G33" s="127"/>
    </row>
    <row r="34" spans="1:8" x14ac:dyDescent="0.25">
      <c r="A34" s="127"/>
      <c r="B34" s="134" t="s">
        <v>60</v>
      </c>
      <c r="C34" s="138">
        <v>42780</v>
      </c>
      <c r="D34" s="139">
        <v>93064301</v>
      </c>
      <c r="E34" s="212">
        <v>74742.14</v>
      </c>
      <c r="F34" s="128"/>
      <c r="G34" s="127"/>
    </row>
    <row r="35" spans="1:8" x14ac:dyDescent="0.25">
      <c r="A35" s="127"/>
      <c r="B35" s="134" t="s">
        <v>61</v>
      </c>
      <c r="C35" s="138">
        <v>42783</v>
      </c>
      <c r="D35" s="139">
        <v>93071592</v>
      </c>
      <c r="E35" s="212">
        <v>48082</v>
      </c>
      <c r="F35" s="128"/>
      <c r="G35" s="127"/>
    </row>
    <row r="36" spans="1:8" x14ac:dyDescent="0.25">
      <c r="A36" s="127"/>
      <c r="B36" s="134" t="s">
        <v>62</v>
      </c>
      <c r="C36" s="138">
        <v>42783</v>
      </c>
      <c r="D36" s="139" t="s">
        <v>63</v>
      </c>
      <c r="E36" s="212">
        <v>15362.4</v>
      </c>
      <c r="F36" s="128"/>
      <c r="G36" s="127"/>
    </row>
    <row r="37" spans="1:8" x14ac:dyDescent="0.25">
      <c r="A37" s="127"/>
      <c r="B37" s="134" t="s">
        <v>64</v>
      </c>
      <c r="C37" s="138">
        <v>42790</v>
      </c>
      <c r="D37" s="139" t="s">
        <v>65</v>
      </c>
      <c r="E37" s="212">
        <v>5531.76</v>
      </c>
      <c r="F37" s="128"/>
      <c r="G37" s="127"/>
    </row>
    <row r="38" spans="1:8" x14ac:dyDescent="0.25">
      <c r="A38" s="127"/>
      <c r="B38" s="134" t="s">
        <v>66</v>
      </c>
      <c r="C38" s="138">
        <v>42791</v>
      </c>
      <c r="D38" s="139">
        <v>80799708</v>
      </c>
      <c r="E38" s="212">
        <v>4614.6400000000003</v>
      </c>
      <c r="F38" s="128"/>
      <c r="G38" s="127"/>
    </row>
    <row r="39" spans="1:8" x14ac:dyDescent="0.25">
      <c r="A39" s="127"/>
      <c r="B39" s="131"/>
      <c r="C39" s="133"/>
      <c r="D39" s="130"/>
      <c r="E39" s="132"/>
      <c r="F39" s="128"/>
      <c r="G39" s="127"/>
    </row>
    <row r="40" spans="1:8" x14ac:dyDescent="0.25">
      <c r="A40" s="127"/>
      <c r="B40" s="131"/>
      <c r="C40" s="133"/>
      <c r="D40" s="130"/>
      <c r="E40" s="132"/>
      <c r="F40" s="128"/>
      <c r="G40" s="127"/>
    </row>
    <row r="41" spans="1:8" x14ac:dyDescent="0.25">
      <c r="A41" s="127"/>
      <c r="B41" s="131"/>
      <c r="C41" s="133"/>
      <c r="D41" s="130"/>
      <c r="E41" s="132"/>
      <c r="F41" s="128"/>
      <c r="G41" s="127"/>
    </row>
    <row r="42" spans="1:8" x14ac:dyDescent="0.25">
      <c r="A42" s="71"/>
      <c r="B42" s="113"/>
      <c r="C42" s="115"/>
      <c r="D42" s="111"/>
      <c r="E42" s="114"/>
      <c r="F42" s="86"/>
      <c r="G42" s="71"/>
    </row>
    <row r="43" spans="1:8" x14ac:dyDescent="0.25">
      <c r="A43" s="71"/>
      <c r="B43" s="113"/>
      <c r="C43" s="115"/>
      <c r="D43" s="113"/>
      <c r="E43" s="114"/>
      <c r="F43" s="86"/>
      <c r="G43" s="71"/>
    </row>
    <row r="44" spans="1:8" x14ac:dyDescent="0.25">
      <c r="A44" s="88"/>
      <c r="B44" s="98" t="s">
        <v>29</v>
      </c>
      <c r="C44" s="100"/>
      <c r="D44" s="101"/>
      <c r="E44" s="262"/>
      <c r="F44" s="86">
        <f>+SUM(E45:E46)</f>
        <v>11366.480000000005</v>
      </c>
      <c r="G44" s="71"/>
      <c r="H44" s="70"/>
    </row>
    <row r="45" spans="1:8" x14ac:dyDescent="0.25">
      <c r="A45" s="88"/>
      <c r="B45" s="123">
        <v>42762</v>
      </c>
      <c r="C45" s="122" t="s">
        <v>34</v>
      </c>
      <c r="D45" s="117" t="s">
        <v>35</v>
      </c>
      <c r="E45" s="278">
        <v>9456.6299999999992</v>
      </c>
      <c r="F45" s="86"/>
      <c r="G45" s="71"/>
      <c r="H45" s="70"/>
    </row>
    <row r="46" spans="1:8" x14ac:dyDescent="0.25">
      <c r="A46" s="137"/>
      <c r="B46" s="143" t="s">
        <v>67</v>
      </c>
      <c r="C46" s="142" t="s">
        <v>68</v>
      </c>
      <c r="D46" s="142" t="s">
        <v>69</v>
      </c>
      <c r="E46" s="256">
        <v>1909.8500000000058</v>
      </c>
      <c r="F46" s="136"/>
      <c r="G46" s="135"/>
      <c r="H46" s="134"/>
    </row>
    <row r="47" spans="1:8" x14ac:dyDescent="0.25">
      <c r="A47" s="137"/>
      <c r="B47" s="141"/>
      <c r="C47" s="140"/>
      <c r="D47" s="140"/>
      <c r="E47" s="278"/>
      <c r="F47" s="136"/>
      <c r="G47" s="135"/>
      <c r="H47" s="134"/>
    </row>
    <row r="48" spans="1:8" x14ac:dyDescent="0.25">
      <c r="A48" s="137"/>
      <c r="B48" s="141"/>
      <c r="C48" s="140"/>
      <c r="D48" s="140"/>
      <c r="E48" s="278"/>
      <c r="F48" s="136"/>
      <c r="G48" s="135"/>
      <c r="H48" s="134"/>
    </row>
    <row r="49" spans="1:8" x14ac:dyDescent="0.25">
      <c r="A49" s="137"/>
      <c r="B49" s="141"/>
      <c r="C49" s="140"/>
      <c r="D49" s="140"/>
      <c r="E49" s="278"/>
      <c r="F49" s="136"/>
      <c r="G49" s="135"/>
      <c r="H49" s="134"/>
    </row>
    <row r="50" spans="1:8" x14ac:dyDescent="0.25">
      <c r="A50" s="137"/>
      <c r="B50" s="141"/>
      <c r="C50" s="140"/>
      <c r="D50" s="140"/>
      <c r="E50" s="278"/>
      <c r="F50" s="136"/>
      <c r="G50" s="135"/>
      <c r="H50" s="134"/>
    </row>
    <row r="51" spans="1:8" x14ac:dyDescent="0.25">
      <c r="A51" s="88"/>
      <c r="B51" s="98"/>
      <c r="C51" s="100"/>
      <c r="D51" s="101"/>
      <c r="E51" s="262"/>
      <c r="F51" s="86"/>
      <c r="G51" s="71"/>
      <c r="H51" s="70"/>
    </row>
    <row r="52" spans="1:8" x14ac:dyDescent="0.25">
      <c r="A52" s="87"/>
      <c r="B52" s="105"/>
      <c r="C52" s="105"/>
      <c r="D52" s="116"/>
      <c r="E52" s="228"/>
      <c r="F52" s="120"/>
      <c r="G52" s="121"/>
      <c r="H52" s="105"/>
    </row>
    <row r="53" spans="1:8" x14ac:dyDescent="0.25">
      <c r="A53" s="88"/>
      <c r="B53" s="99" t="s">
        <v>30</v>
      </c>
      <c r="C53" s="100"/>
      <c r="D53" s="101"/>
      <c r="E53" s="273"/>
      <c r="F53" s="86">
        <f>+E55+E56</f>
        <v>0</v>
      </c>
      <c r="G53" s="121"/>
      <c r="H53" s="71"/>
    </row>
    <row r="54" spans="1:8" x14ac:dyDescent="0.25">
      <c r="A54" s="88"/>
      <c r="B54" s="99"/>
      <c r="C54" s="100"/>
      <c r="D54" s="101"/>
      <c r="E54" s="273"/>
      <c r="F54" s="86"/>
      <c r="G54" s="121"/>
      <c r="H54" s="71"/>
    </row>
    <row r="55" spans="1:8" x14ac:dyDescent="0.25">
      <c r="A55" s="88"/>
      <c r="B55" s="122"/>
      <c r="C55" s="122"/>
      <c r="D55" s="249"/>
      <c r="E55" s="250"/>
      <c r="F55" s="86"/>
      <c r="G55" s="121"/>
      <c r="H55" s="71"/>
    </row>
    <row r="56" spans="1:8" x14ac:dyDescent="0.25">
      <c r="A56" s="88"/>
      <c r="B56" s="277"/>
      <c r="C56" s="276"/>
      <c r="D56" s="249"/>
      <c r="E56" s="258"/>
      <c r="F56" s="86"/>
      <c r="G56" s="121"/>
      <c r="H56" s="71"/>
    </row>
    <row r="57" spans="1:8" x14ac:dyDescent="0.25">
      <c r="A57" s="88"/>
      <c r="B57" s="99"/>
      <c r="C57" s="100"/>
      <c r="D57" s="101"/>
      <c r="E57" s="273"/>
      <c r="F57" s="86"/>
      <c r="G57" s="121"/>
      <c r="H57" s="71"/>
    </row>
    <row r="58" spans="1:8" x14ac:dyDescent="0.25">
      <c r="A58" s="88"/>
      <c r="B58" s="99"/>
      <c r="C58" s="100"/>
      <c r="D58" s="101"/>
      <c r="E58" s="86"/>
      <c r="F58" s="86"/>
      <c r="G58" s="121"/>
      <c r="H58" s="71"/>
    </row>
    <row r="59" spans="1:8" x14ac:dyDescent="0.25">
      <c r="A59" s="88"/>
      <c r="B59" s="99"/>
      <c r="C59" s="100"/>
      <c r="D59" s="101"/>
      <c r="E59" s="86"/>
      <c r="F59" s="86"/>
      <c r="G59" s="121"/>
      <c r="H59" s="71"/>
    </row>
    <row r="60" spans="1:8" x14ac:dyDescent="0.25">
      <c r="A60" s="88"/>
      <c r="B60" s="99"/>
      <c r="C60" s="100"/>
      <c r="D60" s="101"/>
      <c r="E60" s="86"/>
      <c r="F60" s="86"/>
      <c r="G60" s="121"/>
      <c r="H60" s="71"/>
    </row>
    <row r="61" spans="1:8" x14ac:dyDescent="0.25">
      <c r="A61" s="88"/>
      <c r="B61" s="99"/>
      <c r="C61" s="100"/>
      <c r="D61" s="101"/>
      <c r="E61" s="86"/>
      <c r="F61" s="86"/>
      <c r="G61" s="121"/>
      <c r="H61" s="71"/>
    </row>
    <row r="62" spans="1:8" x14ac:dyDescent="0.25">
      <c r="A62" s="88"/>
      <c r="B62" s="105"/>
      <c r="C62" s="105"/>
      <c r="D62" s="106"/>
      <c r="E62" s="107"/>
      <c r="F62" s="89"/>
      <c r="G62" s="71"/>
      <c r="H62" s="70"/>
    </row>
    <row r="63" spans="1:8" x14ac:dyDescent="0.25">
      <c r="A63" s="88"/>
      <c r="B63" s="96"/>
      <c r="C63" s="88"/>
      <c r="D63" s="90"/>
      <c r="E63" s="91" t="s">
        <v>31</v>
      </c>
      <c r="F63" s="103">
        <f>+F8-F10+F18-F44+F53</f>
        <v>1211424.77</v>
      </c>
      <c r="G63" s="71"/>
      <c r="H63" s="70"/>
    </row>
    <row r="64" spans="1:8" x14ac:dyDescent="0.25">
      <c r="A64" s="88"/>
      <c r="B64" s="97"/>
      <c r="C64" s="85"/>
      <c r="D64" s="93"/>
      <c r="E64" s="91" t="s">
        <v>268</v>
      </c>
      <c r="F64" s="104">
        <f>+[1]FEB!$K$63</f>
        <v>-1211425.3399999994</v>
      </c>
      <c r="G64" s="71"/>
      <c r="H64" s="70"/>
    </row>
    <row r="65" spans="1:8" x14ac:dyDescent="0.25">
      <c r="A65" s="88"/>
      <c r="B65" s="365"/>
      <c r="C65" s="365"/>
      <c r="D65" s="365"/>
      <c r="E65" s="91" t="s">
        <v>33</v>
      </c>
      <c r="F65" s="92">
        <f>+F63+F64</f>
        <v>-0.56999999936670065</v>
      </c>
      <c r="G65" s="71"/>
      <c r="H65" s="70"/>
    </row>
    <row r="66" spans="1:8" x14ac:dyDescent="0.25">
      <c r="A66" s="72"/>
      <c r="B66" s="72"/>
      <c r="C66" s="72"/>
      <c r="D66" s="72"/>
      <c r="E66" s="73"/>
      <c r="F66" s="73"/>
      <c r="G66" s="70"/>
      <c r="H66" s="70"/>
    </row>
    <row r="67" spans="1:8" x14ac:dyDescent="0.25">
      <c r="A67" s="84"/>
      <c r="B67" s="84"/>
      <c r="C67" s="84"/>
      <c r="D67" s="84"/>
      <c r="E67" s="84"/>
      <c r="F67" s="84"/>
      <c r="G67" s="70"/>
      <c r="H67" s="70"/>
    </row>
  </sheetData>
  <mergeCells count="6">
    <mergeCell ref="B65:D65"/>
    <mergeCell ref="A3:F3"/>
    <mergeCell ref="A4:F4"/>
    <mergeCell ref="A5:F5"/>
    <mergeCell ref="B8:D8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34" workbookViewId="0">
      <selection activeCell="F48" sqref="F48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70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+[2]MAR!$D$6</f>
        <v>1458980.0799999996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+SUM(E11:E14)</f>
        <v>19805.05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42380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266" t="s">
        <v>44</v>
      </c>
      <c r="C12" s="268">
        <v>42758</v>
      </c>
      <c r="D12" s="266" t="s">
        <v>45</v>
      </c>
      <c r="E12" s="244">
        <v>100.69</v>
      </c>
      <c r="F12" s="224"/>
      <c r="G12" s="271"/>
      <c r="H12" s="271"/>
      <c r="J12" s="255"/>
      <c r="K12" s="254"/>
      <c r="L12" s="254"/>
      <c r="M12" s="278"/>
    </row>
    <row r="13" spans="1:13" x14ac:dyDescent="0.25">
      <c r="A13" s="214"/>
      <c r="B13" s="271" t="s">
        <v>47</v>
      </c>
      <c r="C13" s="269">
        <v>42782</v>
      </c>
      <c r="D13" s="271" t="s">
        <v>48</v>
      </c>
      <c r="E13" s="212">
        <v>0.17</v>
      </c>
      <c r="F13" s="224"/>
      <c r="G13" s="271"/>
      <c r="H13" s="271"/>
      <c r="J13" s="255"/>
      <c r="K13" s="254"/>
      <c r="L13" s="254"/>
      <c r="M13" s="278"/>
    </row>
    <row r="14" spans="1:13" x14ac:dyDescent="0.25">
      <c r="A14" s="214"/>
      <c r="B14" s="271" t="s">
        <v>49</v>
      </c>
      <c r="C14" s="269">
        <v>42786</v>
      </c>
      <c r="D14" s="271" t="s">
        <v>50</v>
      </c>
      <c r="E14" s="270">
        <f>71128-70925.28</f>
        <v>202.72000000000116</v>
      </c>
      <c r="F14" s="224"/>
      <c r="G14" s="271"/>
      <c r="H14" s="271"/>
      <c r="J14" s="255"/>
      <c r="K14" s="254"/>
      <c r="L14" s="254"/>
      <c r="M14" s="278"/>
    </row>
    <row r="15" spans="1:13" x14ac:dyDescent="0.25">
      <c r="A15" s="272"/>
      <c r="B15" s="266"/>
      <c r="C15" s="268"/>
      <c r="D15" s="266"/>
      <c r="E15" s="267"/>
      <c r="F15" s="94"/>
      <c r="G15" s="272"/>
      <c r="H15" s="271"/>
    </row>
    <row r="16" spans="1:13" x14ac:dyDescent="0.25">
      <c r="A16" s="274"/>
      <c r="B16" s="263" t="s">
        <v>6</v>
      </c>
      <c r="C16" s="264"/>
      <c r="D16" s="265"/>
      <c r="E16" s="273"/>
      <c r="F16" s="273">
        <f>+SUM(E17:E25)</f>
        <v>40275.150000000009</v>
      </c>
      <c r="G16" s="272"/>
      <c r="H16" s="271"/>
    </row>
    <row r="17" spans="1:8" x14ac:dyDescent="0.25">
      <c r="A17" s="272"/>
      <c r="B17" s="266" t="s">
        <v>38</v>
      </c>
      <c r="C17" s="268">
        <v>42744</v>
      </c>
      <c r="D17" s="266">
        <v>93002139</v>
      </c>
      <c r="E17" s="112">
        <f>8749.28</f>
        <v>8749.2800000000007</v>
      </c>
      <c r="F17" s="288" t="s">
        <v>134</v>
      </c>
      <c r="G17" s="272"/>
    </row>
    <row r="18" spans="1:8" x14ac:dyDescent="0.25">
      <c r="A18" s="272"/>
      <c r="B18" s="266" t="s">
        <v>39</v>
      </c>
      <c r="C18" s="268">
        <v>42754</v>
      </c>
      <c r="D18" s="266">
        <v>8381</v>
      </c>
      <c r="E18" s="244">
        <v>968.6</v>
      </c>
      <c r="F18" s="273"/>
      <c r="G18" s="272"/>
    </row>
    <row r="19" spans="1:8" x14ac:dyDescent="0.25">
      <c r="A19" s="272"/>
      <c r="B19" s="266" t="s">
        <v>40</v>
      </c>
      <c r="C19" s="268" t="s">
        <v>3</v>
      </c>
      <c r="D19" s="246" t="s">
        <v>41</v>
      </c>
      <c r="E19" s="112">
        <v>-2542.38</v>
      </c>
      <c r="F19" s="273"/>
      <c r="G19" s="272"/>
    </row>
    <row r="20" spans="1:8" x14ac:dyDescent="0.25">
      <c r="A20" s="272"/>
      <c r="B20" s="284" t="s">
        <v>130</v>
      </c>
      <c r="C20" s="283">
        <v>42736</v>
      </c>
      <c r="D20" s="285" t="s">
        <v>131</v>
      </c>
      <c r="E20" s="282">
        <v>1909.85</v>
      </c>
      <c r="F20" s="273"/>
      <c r="G20" s="272"/>
    </row>
    <row r="21" spans="1:8" x14ac:dyDescent="0.25">
      <c r="A21" s="272"/>
      <c r="B21" s="271" t="s">
        <v>52</v>
      </c>
      <c r="C21" s="269">
        <v>42767</v>
      </c>
      <c r="D21" s="279">
        <v>93042321</v>
      </c>
      <c r="E21" s="212">
        <f>63925.26-58289.63</f>
        <v>5635.6300000000047</v>
      </c>
      <c r="F21" s="273"/>
      <c r="G21" s="272"/>
    </row>
    <row r="22" spans="1:8" x14ac:dyDescent="0.25">
      <c r="A22" s="272"/>
      <c r="B22" t="s">
        <v>71</v>
      </c>
      <c r="C22" s="286">
        <v>42797</v>
      </c>
      <c r="D22" t="s">
        <v>72</v>
      </c>
      <c r="E22" s="289">
        <v>7210.27</v>
      </c>
      <c r="F22" s="273"/>
      <c r="G22" s="272"/>
    </row>
    <row r="23" spans="1:8" x14ac:dyDescent="0.25">
      <c r="A23" s="272"/>
      <c r="B23" t="s">
        <v>73</v>
      </c>
      <c r="C23" s="286">
        <v>42811</v>
      </c>
      <c r="D23" t="s">
        <v>74</v>
      </c>
      <c r="E23" s="289">
        <v>16406.7</v>
      </c>
      <c r="F23" s="273"/>
      <c r="G23" s="272"/>
    </row>
    <row r="24" spans="1:8" x14ac:dyDescent="0.25">
      <c r="A24" s="272"/>
      <c r="B24" t="s">
        <v>75</v>
      </c>
      <c r="C24" s="286">
        <v>42823</v>
      </c>
      <c r="D24">
        <v>8533</v>
      </c>
      <c r="E24" s="289">
        <v>1937.2</v>
      </c>
      <c r="F24" s="273"/>
      <c r="G24" s="272"/>
    </row>
    <row r="25" spans="1:8" x14ac:dyDescent="0.25">
      <c r="A25" s="272"/>
      <c r="B25" s="271"/>
      <c r="C25" s="269"/>
      <c r="D25" s="279"/>
      <c r="E25" s="212"/>
      <c r="F25" s="273"/>
      <c r="G25" s="272"/>
    </row>
    <row r="26" spans="1:8" x14ac:dyDescent="0.25">
      <c r="A26" s="272"/>
      <c r="B26" s="266"/>
      <c r="C26" s="268"/>
      <c r="D26" s="266"/>
      <c r="E26" s="267"/>
      <c r="F26" s="273"/>
      <c r="G26" s="272"/>
    </row>
    <row r="27" spans="1:8" x14ac:dyDescent="0.25">
      <c r="A27" s="274"/>
      <c r="B27" s="263" t="s">
        <v>29</v>
      </c>
      <c r="C27" s="264"/>
      <c r="D27" s="265"/>
      <c r="E27" s="262"/>
      <c r="F27" s="273">
        <f>+SUM(ABR!E35:E36)</f>
        <v>11366.480000000005</v>
      </c>
      <c r="G27" s="272"/>
      <c r="H27" s="271"/>
    </row>
    <row r="28" spans="1:8" x14ac:dyDescent="0.25">
      <c r="A28" s="274"/>
      <c r="F28" s="273"/>
      <c r="G28" s="272"/>
      <c r="H28" s="271"/>
    </row>
    <row r="29" spans="1:8" x14ac:dyDescent="0.25">
      <c r="A29" s="274"/>
      <c r="F29" s="273"/>
      <c r="G29" s="272"/>
      <c r="H29" s="271"/>
    </row>
    <row r="30" spans="1:8" x14ac:dyDescent="0.25">
      <c r="A30" s="274"/>
      <c r="B30" s="255"/>
      <c r="C30" s="254"/>
      <c r="D30" s="254"/>
      <c r="E30" s="278"/>
      <c r="F30" s="273"/>
      <c r="G30" s="272"/>
      <c r="H30" s="271"/>
    </row>
    <row r="31" spans="1:8" x14ac:dyDescent="0.25">
      <c r="A31" s="274"/>
      <c r="B31" s="255"/>
      <c r="C31" s="254"/>
      <c r="D31" s="254"/>
      <c r="E31" s="278"/>
      <c r="F31" s="273"/>
      <c r="G31" s="272"/>
      <c r="H31" s="271"/>
    </row>
    <row r="32" spans="1:8" x14ac:dyDescent="0.25">
      <c r="A32" s="274"/>
      <c r="B32" s="255"/>
      <c r="C32" s="254"/>
      <c r="D32" s="254"/>
      <c r="E32" s="278"/>
      <c r="F32" s="273"/>
      <c r="G32" s="272"/>
      <c r="H32" s="271"/>
    </row>
    <row r="33" spans="1:8" x14ac:dyDescent="0.25">
      <c r="A33" s="274"/>
      <c r="B33" s="255"/>
      <c r="C33" s="254"/>
      <c r="D33" s="254"/>
      <c r="E33" s="278"/>
      <c r="F33" s="273"/>
      <c r="G33" s="272"/>
      <c r="H33" s="271"/>
    </row>
    <row r="34" spans="1:8" x14ac:dyDescent="0.25">
      <c r="A34" s="274"/>
      <c r="B34" s="263"/>
      <c r="C34" s="264"/>
      <c r="D34" s="265"/>
      <c r="E34" s="262"/>
      <c r="F34" s="273"/>
      <c r="G34" s="272"/>
      <c r="H34" s="271"/>
    </row>
    <row r="35" spans="1:8" x14ac:dyDescent="0.25">
      <c r="A35" s="227"/>
      <c r="B35" s="276"/>
      <c r="C35" s="276"/>
      <c r="D35" s="248"/>
      <c r="E35" s="228"/>
      <c r="F35" s="252"/>
      <c r="G35" s="253"/>
      <c r="H35" s="276"/>
    </row>
    <row r="36" spans="1:8" x14ac:dyDescent="0.25">
      <c r="A36" s="274"/>
      <c r="B36" s="238" t="s">
        <v>30</v>
      </c>
      <c r="C36" s="264"/>
      <c r="D36" s="265"/>
      <c r="E36" s="273"/>
      <c r="F36" s="273">
        <f>+E38+E39</f>
        <v>0</v>
      </c>
      <c r="G36" s="253"/>
      <c r="H36" s="272"/>
    </row>
    <row r="37" spans="1:8" x14ac:dyDescent="0.25">
      <c r="A37" s="274"/>
      <c r="B37" s="238"/>
      <c r="C37" s="264"/>
      <c r="D37" s="265"/>
      <c r="E37" s="273"/>
      <c r="F37" s="273"/>
      <c r="G37" s="253"/>
      <c r="H37" s="272"/>
    </row>
    <row r="38" spans="1:8" x14ac:dyDescent="0.25">
      <c r="A38" s="274"/>
      <c r="B38" s="254"/>
      <c r="C38" s="254"/>
      <c r="D38" s="249"/>
      <c r="E38" s="250"/>
      <c r="F38" s="273"/>
      <c r="G38" s="253"/>
      <c r="H38" s="272"/>
    </row>
    <row r="39" spans="1:8" x14ac:dyDescent="0.25">
      <c r="A39" s="274"/>
      <c r="B39" s="277"/>
      <c r="C39" s="276"/>
      <c r="D39" s="249"/>
      <c r="E39" s="258"/>
      <c r="F39" s="273"/>
      <c r="G39" s="253"/>
      <c r="H39" s="272"/>
    </row>
    <row r="40" spans="1:8" x14ac:dyDescent="0.25">
      <c r="A40" s="274"/>
      <c r="B40" s="238"/>
      <c r="C40" s="264"/>
      <c r="D40" s="265"/>
      <c r="E40" s="273"/>
      <c r="F40" s="273"/>
      <c r="G40" s="253"/>
      <c r="H40" s="272"/>
    </row>
    <row r="41" spans="1:8" x14ac:dyDescent="0.25">
      <c r="A41" s="274"/>
      <c r="B41" s="238"/>
      <c r="C41" s="264"/>
      <c r="D41" s="265"/>
      <c r="E41" s="273"/>
      <c r="F41" s="273"/>
      <c r="G41" s="253"/>
      <c r="H41" s="272"/>
    </row>
    <row r="42" spans="1:8" x14ac:dyDescent="0.25">
      <c r="A42" s="274"/>
      <c r="B42" s="238"/>
      <c r="C42" s="264"/>
      <c r="D42" s="265"/>
      <c r="E42" s="273"/>
      <c r="F42" s="273"/>
      <c r="G42" s="253"/>
      <c r="H42" s="272"/>
    </row>
    <row r="43" spans="1:8" x14ac:dyDescent="0.25">
      <c r="A43" s="274"/>
      <c r="B43" s="238"/>
      <c r="C43" s="264"/>
      <c r="D43" s="265"/>
      <c r="E43" s="273"/>
      <c r="F43" s="273"/>
      <c r="G43" s="253"/>
      <c r="H43" s="272"/>
    </row>
    <row r="44" spans="1:8" x14ac:dyDescent="0.25">
      <c r="A44" s="274"/>
      <c r="B44" s="238"/>
      <c r="C44" s="264"/>
      <c r="D44" s="265"/>
      <c r="E44" s="273"/>
      <c r="F44" s="273"/>
      <c r="G44" s="253"/>
      <c r="H44" s="272"/>
    </row>
    <row r="45" spans="1:8" x14ac:dyDescent="0.25">
      <c r="A45" s="274"/>
      <c r="B45" s="276"/>
      <c r="C45" s="276"/>
      <c r="D45" s="277"/>
      <c r="E45" s="144"/>
      <c r="F45" s="275"/>
      <c r="G45" s="272"/>
      <c r="H45" s="271"/>
    </row>
    <row r="46" spans="1:8" x14ac:dyDescent="0.25">
      <c r="A46" s="274"/>
      <c r="B46" s="236"/>
      <c r="C46" s="274"/>
      <c r="D46" s="231"/>
      <c r="E46" s="232" t="s">
        <v>31</v>
      </c>
      <c r="F46" s="240">
        <f>+F8-F10+F16-F27+F36</f>
        <v>1468083.6999999995</v>
      </c>
      <c r="G46" s="272"/>
      <c r="H46" s="271"/>
    </row>
    <row r="47" spans="1:8" x14ac:dyDescent="0.25">
      <c r="A47" s="274"/>
      <c r="B47" s="237"/>
      <c r="C47" s="226"/>
      <c r="D47" s="234"/>
      <c r="E47" s="232" t="s">
        <v>269</v>
      </c>
      <c r="F47" s="241">
        <f>+[1]MAR!$M$64</f>
        <v>-1468085.5199999982</v>
      </c>
      <c r="G47" s="272"/>
      <c r="H47" s="271"/>
    </row>
    <row r="48" spans="1:8" x14ac:dyDescent="0.25">
      <c r="A48" s="274"/>
      <c r="B48" s="365"/>
      <c r="C48" s="365"/>
      <c r="D48" s="365"/>
      <c r="E48" s="232" t="s">
        <v>33</v>
      </c>
      <c r="F48" s="233">
        <f>+F46+F47</f>
        <v>-1.8199999986682087</v>
      </c>
      <c r="G48" s="272"/>
      <c r="H48" s="271"/>
    </row>
    <row r="49" spans="1:8" x14ac:dyDescent="0.25">
      <c r="A49" s="214"/>
      <c r="B49" s="214"/>
      <c r="C49" s="214"/>
      <c r="D49" s="214"/>
      <c r="E49" s="215"/>
      <c r="F49" s="215"/>
      <c r="G49" s="271"/>
      <c r="H49" s="271"/>
    </row>
    <row r="50" spans="1:8" x14ac:dyDescent="0.25">
      <c r="A50" s="225"/>
      <c r="B50" s="225"/>
      <c r="C50" s="225"/>
      <c r="D50" s="225"/>
      <c r="E50" s="225"/>
      <c r="F50" s="225"/>
      <c r="G50" s="271"/>
      <c r="H50" s="271"/>
    </row>
  </sheetData>
  <mergeCells count="6">
    <mergeCell ref="B48:D48"/>
    <mergeCell ref="A3:F3"/>
    <mergeCell ref="A4:F4"/>
    <mergeCell ref="A5:F5"/>
    <mergeCell ref="B8:D8"/>
    <mergeCell ref="B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0" workbookViewId="0">
      <selection activeCell="F52" sqref="F52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148" t="s">
        <v>0</v>
      </c>
      <c r="B1" s="148"/>
      <c r="C1" s="148"/>
      <c r="D1" s="148"/>
      <c r="E1" s="149"/>
      <c r="F1" s="149"/>
      <c r="G1" s="145"/>
      <c r="H1" s="145"/>
    </row>
    <row r="2" spans="1:13" x14ac:dyDescent="0.25">
      <c r="A2" s="148"/>
      <c r="B2" s="148"/>
      <c r="C2" s="148"/>
      <c r="D2" s="148"/>
      <c r="E2" s="149"/>
      <c r="F2" s="149"/>
      <c r="G2" s="145"/>
      <c r="H2" s="145"/>
    </row>
    <row r="3" spans="1:13" x14ac:dyDescent="0.25">
      <c r="A3" s="366" t="s">
        <v>1</v>
      </c>
      <c r="B3" s="366"/>
      <c r="C3" s="366"/>
      <c r="D3" s="366"/>
      <c r="E3" s="366"/>
      <c r="F3" s="366"/>
      <c r="G3" s="145"/>
      <c r="H3" s="145"/>
    </row>
    <row r="4" spans="1:13" x14ac:dyDescent="0.25">
      <c r="A4" s="366" t="s">
        <v>2</v>
      </c>
      <c r="B4" s="366"/>
      <c r="C4" s="366"/>
      <c r="D4" s="366"/>
      <c r="E4" s="366"/>
      <c r="F4" s="366"/>
      <c r="G4" s="145"/>
      <c r="H4" s="145"/>
    </row>
    <row r="5" spans="1:13" x14ac:dyDescent="0.25">
      <c r="A5" s="366" t="s">
        <v>76</v>
      </c>
      <c r="B5" s="366"/>
      <c r="C5" s="366"/>
      <c r="D5" s="366"/>
      <c r="E5" s="366"/>
      <c r="F5" s="366"/>
      <c r="G5" s="145"/>
      <c r="H5" s="145"/>
    </row>
    <row r="6" spans="1:13" x14ac:dyDescent="0.25">
      <c r="A6" s="171"/>
      <c r="B6" s="150"/>
      <c r="C6" s="150"/>
      <c r="D6" s="150"/>
      <c r="E6" s="151"/>
      <c r="F6" s="151"/>
      <c r="G6" s="145"/>
      <c r="H6" s="145"/>
    </row>
    <row r="7" spans="1:13" ht="15.75" thickBot="1" x14ac:dyDescent="0.3">
      <c r="A7" s="152"/>
      <c r="B7" s="153"/>
      <c r="C7" s="153"/>
      <c r="D7" s="153"/>
      <c r="E7" s="154"/>
      <c r="F7" s="154"/>
      <c r="G7" s="155"/>
      <c r="H7" s="155"/>
    </row>
    <row r="8" spans="1:13" ht="15.75" thickTop="1" x14ac:dyDescent="0.25">
      <c r="A8" s="148"/>
      <c r="B8" s="367" t="s">
        <v>4</v>
      </c>
      <c r="C8" s="367"/>
      <c r="D8" s="367"/>
      <c r="E8" s="157"/>
      <c r="F8" s="178">
        <v>834597.77</v>
      </c>
      <c r="G8" s="145"/>
      <c r="H8" s="145"/>
      <c r="J8" s="196"/>
      <c r="K8" s="195"/>
      <c r="L8" s="191"/>
      <c r="M8" s="184"/>
    </row>
    <row r="9" spans="1:13" x14ac:dyDescent="0.25">
      <c r="A9" s="148"/>
      <c r="B9" s="156"/>
      <c r="C9" s="156"/>
      <c r="D9" s="156"/>
      <c r="E9" s="157"/>
      <c r="F9" s="158"/>
      <c r="G9" s="145"/>
      <c r="H9" s="145"/>
      <c r="J9" s="196"/>
      <c r="K9" s="195"/>
      <c r="L9" s="191"/>
      <c r="M9" s="184"/>
    </row>
    <row r="10" spans="1:13" x14ac:dyDescent="0.25">
      <c r="A10" s="148"/>
      <c r="B10" s="367" t="s">
        <v>5</v>
      </c>
      <c r="C10" s="367"/>
      <c r="D10" s="367"/>
      <c r="E10" s="159"/>
      <c r="F10" s="158">
        <f>+SUM(E11:E17)</f>
        <v>96593.290000000008</v>
      </c>
      <c r="G10" s="145"/>
      <c r="H10" s="145"/>
      <c r="J10" s="196"/>
      <c r="K10" s="195"/>
      <c r="L10" s="195"/>
      <c r="M10" s="184"/>
    </row>
    <row r="11" spans="1:13" x14ac:dyDescent="0.25">
      <c r="A11" s="148"/>
      <c r="B11" s="244" t="s">
        <v>42</v>
      </c>
      <c r="C11" s="245">
        <v>42380</v>
      </c>
      <c r="D11" s="251" t="s">
        <v>43</v>
      </c>
      <c r="E11" s="118">
        <v>19501.47</v>
      </c>
      <c r="F11" s="158"/>
      <c r="G11" s="145"/>
      <c r="H11" s="145"/>
      <c r="J11" s="196"/>
      <c r="K11" s="195"/>
      <c r="L11" s="195"/>
      <c r="M11" s="184"/>
    </row>
    <row r="12" spans="1:13" x14ac:dyDescent="0.25">
      <c r="A12" s="148"/>
      <c r="B12" s="266" t="s">
        <v>44</v>
      </c>
      <c r="C12" s="268">
        <v>42758</v>
      </c>
      <c r="D12" s="266" t="s">
        <v>45</v>
      </c>
      <c r="E12" s="244">
        <v>100.69</v>
      </c>
      <c r="F12" s="158"/>
      <c r="G12" s="145"/>
      <c r="H12" s="145"/>
      <c r="J12" s="196"/>
      <c r="K12" s="195"/>
      <c r="L12" s="195"/>
      <c r="M12" s="184"/>
    </row>
    <row r="13" spans="1:13" x14ac:dyDescent="0.25">
      <c r="A13" s="148"/>
      <c r="B13" s="271" t="s">
        <v>47</v>
      </c>
      <c r="C13" s="269">
        <v>42782</v>
      </c>
      <c r="D13" s="271" t="s">
        <v>48</v>
      </c>
      <c r="E13" s="212">
        <v>0.17</v>
      </c>
      <c r="F13" s="158"/>
      <c r="G13" s="145"/>
      <c r="H13" s="145"/>
      <c r="J13" s="196"/>
      <c r="K13" s="195"/>
      <c r="L13" s="195"/>
      <c r="M13" s="184"/>
    </row>
    <row r="14" spans="1:13" x14ac:dyDescent="0.25">
      <c r="A14" s="148"/>
      <c r="B14" s="271" t="s">
        <v>49</v>
      </c>
      <c r="C14" s="269">
        <v>42786</v>
      </c>
      <c r="D14" s="271" t="s">
        <v>50</v>
      </c>
      <c r="E14" s="270">
        <f>71128-70925.28</f>
        <v>202.72000000000116</v>
      </c>
      <c r="F14" s="158"/>
      <c r="G14" s="145"/>
      <c r="H14" s="145"/>
      <c r="J14" s="196"/>
      <c r="K14" s="195"/>
      <c r="L14" s="195"/>
      <c r="M14" s="184"/>
    </row>
    <row r="15" spans="1:13" x14ac:dyDescent="0.25">
      <c r="A15" s="148"/>
      <c r="B15" s="199" t="s">
        <v>77</v>
      </c>
      <c r="C15" s="201">
        <v>42840</v>
      </c>
      <c r="D15" s="199" t="s">
        <v>48</v>
      </c>
      <c r="E15" s="202">
        <v>11678.96</v>
      </c>
      <c r="F15" s="158"/>
      <c r="G15" s="145"/>
      <c r="H15" s="145"/>
      <c r="J15" s="196"/>
      <c r="K15" s="195"/>
      <c r="L15" s="195"/>
      <c r="M15" s="184"/>
    </row>
    <row r="16" spans="1:13" x14ac:dyDescent="0.25">
      <c r="A16" s="148"/>
      <c r="B16" s="199" t="s">
        <v>78</v>
      </c>
      <c r="C16" s="201">
        <v>42828</v>
      </c>
      <c r="D16" s="199" t="s">
        <v>48</v>
      </c>
      <c r="E16" s="200">
        <v>64707.68</v>
      </c>
      <c r="F16" s="158"/>
      <c r="G16" s="145"/>
      <c r="H16" s="145"/>
      <c r="J16" s="196"/>
      <c r="K16" s="195"/>
      <c r="L16" s="195"/>
      <c r="M16" s="184"/>
    </row>
    <row r="17" spans="1:13" x14ac:dyDescent="0.25">
      <c r="A17" s="148"/>
      <c r="B17" s="199" t="s">
        <v>79</v>
      </c>
      <c r="C17" s="201">
        <v>42854</v>
      </c>
      <c r="D17" s="199" t="s">
        <v>80</v>
      </c>
      <c r="E17" s="199">
        <v>401.6</v>
      </c>
      <c r="F17" s="158"/>
      <c r="G17" s="145"/>
      <c r="H17" s="145"/>
      <c r="J17" s="196"/>
      <c r="K17" s="195"/>
      <c r="L17" s="195"/>
      <c r="M17" s="184"/>
    </row>
    <row r="18" spans="1:13" x14ac:dyDescent="0.25">
      <c r="A18" s="148"/>
      <c r="B18" s="145"/>
      <c r="C18" s="183"/>
      <c r="D18" s="145"/>
      <c r="E18" s="198"/>
      <c r="F18" s="158"/>
      <c r="G18" s="145"/>
      <c r="H18" s="145"/>
      <c r="J18" s="196"/>
      <c r="K18" s="195"/>
      <c r="L18" s="195"/>
      <c r="M18" s="184"/>
    </row>
    <row r="19" spans="1:13" x14ac:dyDescent="0.25">
      <c r="A19" s="165"/>
      <c r="B19" s="174" t="s">
        <v>6</v>
      </c>
      <c r="C19" s="176"/>
      <c r="D19" s="177"/>
      <c r="E19" s="162"/>
      <c r="F19" s="162">
        <f>+SUM(E20:E30)</f>
        <v>146550.96000000002</v>
      </c>
      <c r="G19" s="147"/>
      <c r="H19" s="145"/>
    </row>
    <row r="20" spans="1:13" x14ac:dyDescent="0.25">
      <c r="A20" s="147"/>
      <c r="B20" s="266" t="s">
        <v>38</v>
      </c>
      <c r="C20" s="268">
        <v>42744</v>
      </c>
      <c r="D20" s="266">
        <v>93002139</v>
      </c>
      <c r="E20" s="112">
        <f>8749.28</f>
        <v>8749.2800000000007</v>
      </c>
      <c r="F20" s="162"/>
      <c r="G20" s="147"/>
    </row>
    <row r="21" spans="1:13" x14ac:dyDescent="0.25">
      <c r="A21" s="147"/>
      <c r="B21" s="266" t="s">
        <v>39</v>
      </c>
      <c r="C21" s="268">
        <v>42754</v>
      </c>
      <c r="D21" s="266">
        <v>8381</v>
      </c>
      <c r="E21" s="244">
        <v>968.6</v>
      </c>
      <c r="F21" s="162"/>
      <c r="G21" s="147"/>
    </row>
    <row r="22" spans="1:13" x14ac:dyDescent="0.25">
      <c r="A22" s="147"/>
      <c r="B22" s="266" t="s">
        <v>40</v>
      </c>
      <c r="C22" s="268" t="s">
        <v>3</v>
      </c>
      <c r="D22" s="246" t="s">
        <v>41</v>
      </c>
      <c r="E22" s="112">
        <v>-2542.38</v>
      </c>
      <c r="F22" s="162"/>
      <c r="G22" s="147"/>
    </row>
    <row r="23" spans="1:13" x14ac:dyDescent="0.25">
      <c r="A23" s="147"/>
      <c r="B23" s="284" t="s">
        <v>130</v>
      </c>
      <c r="C23" s="283">
        <v>42736</v>
      </c>
      <c r="D23" s="285" t="s">
        <v>131</v>
      </c>
      <c r="E23" s="282">
        <v>1909.85</v>
      </c>
      <c r="F23" s="162"/>
      <c r="G23" s="147"/>
    </row>
    <row r="24" spans="1:13" x14ac:dyDescent="0.25">
      <c r="A24" s="147"/>
      <c r="B24" s="271" t="s">
        <v>52</v>
      </c>
      <c r="C24" s="269">
        <v>42767</v>
      </c>
      <c r="D24" s="279">
        <v>93042321</v>
      </c>
      <c r="E24" s="212">
        <f>63925.26-58289.63</f>
        <v>5635.6300000000047</v>
      </c>
      <c r="F24" s="162"/>
      <c r="G24" s="147"/>
    </row>
    <row r="25" spans="1:13" x14ac:dyDescent="0.25">
      <c r="A25" s="147"/>
      <c r="B25" s="203" t="s">
        <v>81</v>
      </c>
      <c r="C25" s="204">
        <v>42828</v>
      </c>
      <c r="D25" s="205" t="s">
        <v>82</v>
      </c>
      <c r="E25" s="206">
        <v>10903.8</v>
      </c>
      <c r="F25" s="162"/>
      <c r="G25" s="147"/>
    </row>
    <row r="26" spans="1:13" x14ac:dyDescent="0.25">
      <c r="A26" s="147"/>
      <c r="B26" s="203" t="s">
        <v>83</v>
      </c>
      <c r="C26" s="204">
        <v>42835</v>
      </c>
      <c r="D26" s="205" t="s">
        <v>84</v>
      </c>
      <c r="E26" s="206">
        <v>3234.2</v>
      </c>
      <c r="F26" s="162"/>
      <c r="G26" s="147"/>
    </row>
    <row r="27" spans="1:13" x14ac:dyDescent="0.25">
      <c r="A27" s="147"/>
      <c r="B27" s="203" t="s">
        <v>85</v>
      </c>
      <c r="C27" s="204">
        <v>42844</v>
      </c>
      <c r="D27" s="205" t="s">
        <v>86</v>
      </c>
      <c r="E27" s="206">
        <v>13790.76</v>
      </c>
      <c r="F27" s="162"/>
      <c r="G27" s="147"/>
    </row>
    <row r="28" spans="1:13" x14ac:dyDescent="0.25">
      <c r="A28" s="147"/>
      <c r="B28" s="203" t="s">
        <v>87</v>
      </c>
      <c r="C28" s="204">
        <v>42846</v>
      </c>
      <c r="D28" s="205">
        <v>93179991</v>
      </c>
      <c r="E28" s="206">
        <v>67120.52</v>
      </c>
      <c r="F28" s="162"/>
      <c r="G28" s="147"/>
    </row>
    <row r="29" spans="1:13" x14ac:dyDescent="0.25">
      <c r="A29" s="147"/>
      <c r="B29" s="203" t="s">
        <v>88</v>
      </c>
      <c r="C29" s="204">
        <v>42850</v>
      </c>
      <c r="D29" s="205">
        <v>80837758</v>
      </c>
      <c r="E29" s="206">
        <v>8461.09</v>
      </c>
      <c r="F29" s="162"/>
      <c r="G29" s="147"/>
    </row>
    <row r="30" spans="1:13" x14ac:dyDescent="0.25">
      <c r="A30" s="147"/>
      <c r="B30" s="203" t="s">
        <v>89</v>
      </c>
      <c r="C30" s="204">
        <v>42854</v>
      </c>
      <c r="D30" s="205" t="s">
        <v>90</v>
      </c>
      <c r="E30" s="206">
        <v>28319.61</v>
      </c>
      <c r="F30" s="162"/>
      <c r="G30" s="147"/>
    </row>
    <row r="31" spans="1:13" x14ac:dyDescent="0.25">
      <c r="A31" s="147"/>
      <c r="B31" s="145"/>
      <c r="C31" s="183"/>
      <c r="D31" s="185"/>
      <c r="E31" s="146"/>
      <c r="F31" s="162"/>
      <c r="G31" s="147"/>
    </row>
    <row r="32" spans="1:13" x14ac:dyDescent="0.25">
      <c r="A32" s="147"/>
      <c r="B32" s="145"/>
      <c r="C32" s="183"/>
      <c r="D32" s="185"/>
      <c r="E32" s="146"/>
      <c r="F32" s="162"/>
      <c r="G32" s="147"/>
    </row>
    <row r="33" spans="1:8" x14ac:dyDescent="0.25">
      <c r="A33" s="147"/>
      <c r="B33" s="186"/>
      <c r="C33" s="188"/>
      <c r="D33" s="186"/>
      <c r="E33" s="187"/>
      <c r="F33" s="162"/>
      <c r="G33" s="147"/>
    </row>
    <row r="34" spans="1:8" x14ac:dyDescent="0.25">
      <c r="A34" s="165"/>
      <c r="B34" s="174" t="s">
        <v>29</v>
      </c>
      <c r="C34" s="176"/>
      <c r="D34" s="177"/>
      <c r="E34" s="159"/>
      <c r="F34" s="162">
        <f>+SUM(E35:E37)</f>
        <v>13707.360000000004</v>
      </c>
      <c r="G34" s="147"/>
      <c r="H34" s="145"/>
    </row>
    <row r="35" spans="1:8" x14ac:dyDescent="0.25">
      <c r="A35" s="165"/>
      <c r="B35" s="255">
        <v>42762</v>
      </c>
      <c r="C35" s="254" t="s">
        <v>34</v>
      </c>
      <c r="D35" s="249" t="s">
        <v>35</v>
      </c>
      <c r="E35" s="278">
        <v>9456.6299999999992</v>
      </c>
      <c r="F35" s="162"/>
      <c r="G35" s="147"/>
      <c r="H35" s="145"/>
    </row>
    <row r="36" spans="1:8" x14ac:dyDescent="0.25">
      <c r="A36" s="165"/>
      <c r="B36" s="277" t="s">
        <v>67</v>
      </c>
      <c r="C36" s="276" t="s">
        <v>68</v>
      </c>
      <c r="D36" s="276" t="s">
        <v>69</v>
      </c>
      <c r="E36" s="256">
        <v>1909.8500000000058</v>
      </c>
      <c r="F36" s="162"/>
      <c r="G36" s="147"/>
      <c r="H36" s="145"/>
    </row>
    <row r="37" spans="1:8" ht="16.5" customHeight="1" x14ac:dyDescent="0.25">
      <c r="A37" s="165"/>
      <c r="B37" s="208" t="s">
        <v>91</v>
      </c>
      <c r="C37" s="207" t="s">
        <v>92</v>
      </c>
      <c r="D37" s="209" t="s">
        <v>93</v>
      </c>
      <c r="E37" s="210">
        <v>2340.88</v>
      </c>
      <c r="F37" s="162"/>
      <c r="G37" s="147"/>
      <c r="H37" s="145"/>
    </row>
    <row r="38" spans="1:8" x14ac:dyDescent="0.25">
      <c r="A38" s="165"/>
      <c r="B38" s="190"/>
      <c r="C38" s="189"/>
      <c r="D38" s="191"/>
      <c r="E38" s="192"/>
      <c r="F38" s="162"/>
      <c r="G38" s="147"/>
      <c r="H38" s="145"/>
    </row>
    <row r="39" spans="1:8" x14ac:dyDescent="0.25">
      <c r="A39" s="165"/>
      <c r="B39" s="182"/>
      <c r="C39" s="181"/>
      <c r="D39" s="181"/>
      <c r="E39" s="197"/>
      <c r="F39" s="162"/>
      <c r="G39" s="147"/>
      <c r="H39" s="145"/>
    </row>
    <row r="40" spans="1:8" x14ac:dyDescent="0.25">
      <c r="A40" s="163"/>
      <c r="B40" s="181"/>
      <c r="C40" s="181"/>
      <c r="D40" s="190"/>
      <c r="E40" s="164"/>
      <c r="F40" s="193"/>
      <c r="G40" s="194"/>
      <c r="H40" s="181"/>
    </row>
    <row r="41" spans="1:8" x14ac:dyDescent="0.25">
      <c r="A41" s="165"/>
      <c r="B41" s="175" t="s">
        <v>30</v>
      </c>
      <c r="C41" s="176"/>
      <c r="D41" s="177"/>
      <c r="E41" s="162"/>
      <c r="F41" s="162">
        <f>+SUM(E43:E47)</f>
        <v>1517248.48</v>
      </c>
      <c r="G41" s="194"/>
      <c r="H41" s="147"/>
    </row>
    <row r="42" spans="1:8" x14ac:dyDescent="0.25">
      <c r="A42" s="165"/>
      <c r="B42" s="175"/>
      <c r="C42" s="176"/>
      <c r="D42" s="177"/>
      <c r="E42" s="162"/>
      <c r="F42" s="162"/>
      <c r="G42" s="194"/>
      <c r="H42" s="147"/>
    </row>
    <row r="43" spans="1:8" x14ac:dyDescent="0.25">
      <c r="A43" s="165"/>
      <c r="B43" s="243" t="s">
        <v>94</v>
      </c>
      <c r="C43" s="242" t="s">
        <v>95</v>
      </c>
      <c r="D43" s="259" t="s">
        <v>96</v>
      </c>
      <c r="E43" s="256">
        <v>401.59</v>
      </c>
      <c r="F43" s="162"/>
      <c r="G43" s="194"/>
      <c r="H43" s="147"/>
    </row>
    <row r="44" spans="1:8" x14ac:dyDescent="0.25">
      <c r="A44" s="165"/>
      <c r="B44" s="243" t="s">
        <v>97</v>
      </c>
      <c r="C44" s="242" t="s">
        <v>98</v>
      </c>
      <c r="D44" s="259" t="s">
        <v>99</v>
      </c>
      <c r="E44" s="256">
        <v>11678.87</v>
      </c>
      <c r="F44" s="162"/>
      <c r="G44" s="194"/>
      <c r="H44" s="147"/>
    </row>
    <row r="45" spans="1:8" x14ac:dyDescent="0.25">
      <c r="A45" s="165"/>
      <c r="B45" s="243" t="s">
        <v>100</v>
      </c>
      <c r="C45" s="242" t="s">
        <v>101</v>
      </c>
      <c r="D45" s="259" t="s">
        <v>102</v>
      </c>
      <c r="E45" s="256">
        <v>1805.1</v>
      </c>
      <c r="F45" s="162"/>
      <c r="G45" s="194"/>
      <c r="H45" s="147"/>
    </row>
    <row r="46" spans="1:8" x14ac:dyDescent="0.25">
      <c r="A46" s="165"/>
      <c r="B46" s="248" t="s">
        <v>103</v>
      </c>
      <c r="C46" s="247" t="s">
        <v>104</v>
      </c>
      <c r="D46" s="261" t="s">
        <v>105</v>
      </c>
      <c r="E46" s="258">
        <v>44382.84</v>
      </c>
      <c r="F46" s="162"/>
      <c r="G46" s="194"/>
      <c r="H46" s="147"/>
    </row>
    <row r="47" spans="1:8" x14ac:dyDescent="0.25">
      <c r="A47" s="165"/>
      <c r="B47" s="242"/>
      <c r="C47" s="242"/>
      <c r="D47" s="247" t="s">
        <v>106</v>
      </c>
      <c r="E47" s="257">
        <v>1458980.08</v>
      </c>
      <c r="F47" s="166"/>
      <c r="G47" s="147"/>
      <c r="H47" s="145"/>
    </row>
    <row r="48" spans="1:8" x14ac:dyDescent="0.25">
      <c r="A48" s="229"/>
      <c r="B48" s="242"/>
      <c r="C48" s="242"/>
      <c r="D48" s="247"/>
      <c r="E48" s="257"/>
      <c r="F48" s="230"/>
      <c r="G48" s="213"/>
      <c r="H48" s="211"/>
    </row>
    <row r="49" spans="1:8" x14ac:dyDescent="0.25">
      <c r="A49" s="229"/>
      <c r="B49" s="242"/>
      <c r="C49" s="242"/>
      <c r="D49" s="247"/>
      <c r="E49" s="257"/>
      <c r="F49" s="230"/>
      <c r="G49" s="213"/>
      <c r="H49" s="211"/>
    </row>
    <row r="50" spans="1:8" x14ac:dyDescent="0.25">
      <c r="A50" s="165"/>
      <c r="B50" s="172"/>
      <c r="C50" s="165"/>
      <c r="D50" s="167"/>
      <c r="E50" s="168" t="s">
        <v>31</v>
      </c>
      <c r="F50" s="179">
        <f>+F8-F10+F19-F34+F41</f>
        <v>2388096.56</v>
      </c>
      <c r="G50" s="147"/>
      <c r="H50" s="145"/>
    </row>
    <row r="51" spans="1:8" x14ac:dyDescent="0.25">
      <c r="A51" s="165"/>
      <c r="B51" s="173"/>
      <c r="C51" s="161"/>
      <c r="D51" s="170"/>
      <c r="E51" s="168" t="s">
        <v>269</v>
      </c>
      <c r="F51" s="180">
        <f>+[1]ABR!$L$51</f>
        <v>-2388098.509999997</v>
      </c>
      <c r="G51" s="147"/>
      <c r="H51" s="145"/>
    </row>
    <row r="52" spans="1:8" x14ac:dyDescent="0.25">
      <c r="A52" s="165"/>
      <c r="B52" s="365"/>
      <c r="C52" s="365"/>
      <c r="D52" s="365"/>
      <c r="E52" s="168" t="s">
        <v>33</v>
      </c>
      <c r="F52" s="169">
        <f>+F50+F51</f>
        <v>-1.9499999969266355</v>
      </c>
      <c r="G52" s="147"/>
      <c r="H52" s="145"/>
    </row>
    <row r="53" spans="1:8" x14ac:dyDescent="0.25">
      <c r="A53" s="148"/>
      <c r="B53" s="148"/>
      <c r="C53" s="148"/>
      <c r="D53" s="148"/>
      <c r="E53" s="149"/>
      <c r="F53" s="149"/>
      <c r="G53" s="145"/>
      <c r="H53" s="145"/>
    </row>
    <row r="54" spans="1:8" x14ac:dyDescent="0.25">
      <c r="A54" s="160"/>
      <c r="B54" s="160"/>
      <c r="C54" s="160"/>
      <c r="D54" s="160"/>
      <c r="E54" s="160"/>
      <c r="F54" s="160"/>
      <c r="G54" s="145"/>
      <c r="H54" s="145"/>
    </row>
  </sheetData>
  <mergeCells count="6">
    <mergeCell ref="B52:D52"/>
    <mergeCell ref="A3:F3"/>
    <mergeCell ref="A4:F4"/>
    <mergeCell ref="A5:F5"/>
    <mergeCell ref="B8:D8"/>
    <mergeCell ref="B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40" workbookViewId="0">
      <selection activeCell="F47" sqref="F47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107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+[2]MAY!$D$7</f>
        <v>1371040.3099999998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+SUM(E11:E16)</f>
        <v>86143.54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42380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266" t="s">
        <v>44</v>
      </c>
      <c r="C12" s="268">
        <v>42758</v>
      </c>
      <c r="D12" s="266" t="s">
        <v>45</v>
      </c>
      <c r="E12" s="244">
        <v>100.69</v>
      </c>
      <c r="F12" s="224"/>
      <c r="G12" s="271"/>
      <c r="H12" s="271"/>
      <c r="J12" s="255"/>
      <c r="K12" s="254"/>
      <c r="L12" s="254"/>
      <c r="M12" s="278"/>
    </row>
    <row r="13" spans="1:13" x14ac:dyDescent="0.25">
      <c r="A13" s="214"/>
      <c r="B13" s="271" t="s">
        <v>47</v>
      </c>
      <c r="C13" s="269">
        <v>42782</v>
      </c>
      <c r="D13" s="271" t="s">
        <v>48</v>
      </c>
      <c r="E13" s="212">
        <v>0.17</v>
      </c>
      <c r="F13" s="224"/>
      <c r="G13" s="271"/>
      <c r="H13" s="271"/>
      <c r="J13" s="255"/>
      <c r="K13" s="254"/>
      <c r="L13" s="254"/>
      <c r="M13" s="278"/>
    </row>
    <row r="14" spans="1:13" x14ac:dyDescent="0.25">
      <c r="A14" s="214"/>
      <c r="B14" s="271" t="s">
        <v>49</v>
      </c>
      <c r="C14" s="269">
        <v>42786</v>
      </c>
      <c r="D14" s="271" t="s">
        <v>50</v>
      </c>
      <c r="E14" s="270">
        <f>71128-70925.28</f>
        <v>202.72000000000116</v>
      </c>
      <c r="F14" s="224"/>
      <c r="G14" s="271"/>
      <c r="H14" s="271"/>
      <c r="J14" s="255"/>
      <c r="K14" s="254"/>
      <c r="L14" s="254"/>
      <c r="M14" s="278"/>
    </row>
    <row r="15" spans="1:13" x14ac:dyDescent="0.25">
      <c r="A15" s="214"/>
      <c r="B15" s="271" t="s">
        <v>78</v>
      </c>
      <c r="C15" s="269">
        <v>42828</v>
      </c>
      <c r="D15" s="271" t="s">
        <v>48</v>
      </c>
      <c r="E15" s="212">
        <v>64707.68</v>
      </c>
      <c r="F15" s="224" t="s">
        <v>137</v>
      </c>
      <c r="G15" s="271"/>
      <c r="H15" s="271"/>
      <c r="J15" s="255"/>
      <c r="K15" s="254"/>
      <c r="L15" s="254"/>
      <c r="M15" s="278"/>
    </row>
    <row r="16" spans="1:13" x14ac:dyDescent="0.25">
      <c r="A16" s="214"/>
      <c r="B16" t="s">
        <v>108</v>
      </c>
      <c r="C16" s="286">
        <v>42884</v>
      </c>
      <c r="D16" t="s">
        <v>109</v>
      </c>
      <c r="E16" s="287">
        <v>1630.81</v>
      </c>
      <c r="F16" s="224"/>
      <c r="G16" s="271"/>
      <c r="H16" s="271"/>
      <c r="J16" s="255"/>
      <c r="K16" s="254"/>
      <c r="L16" s="254"/>
      <c r="M16" s="278"/>
    </row>
    <row r="17" spans="1:13" x14ac:dyDescent="0.25">
      <c r="A17" s="214"/>
      <c r="C17" s="286"/>
      <c r="E17" s="287"/>
      <c r="F17" s="224"/>
      <c r="G17" s="271"/>
      <c r="H17" s="271"/>
      <c r="J17" s="255"/>
      <c r="K17" s="254"/>
      <c r="L17" s="254"/>
      <c r="M17" s="278"/>
    </row>
    <row r="18" spans="1:13" x14ac:dyDescent="0.25">
      <c r="A18" s="274"/>
      <c r="B18" s="263" t="s">
        <v>6</v>
      </c>
      <c r="C18" s="264"/>
      <c r="D18" s="265"/>
      <c r="E18" s="273"/>
      <c r="F18" s="273">
        <f>+SUM(E19:E30)</f>
        <v>173219.65</v>
      </c>
      <c r="G18" s="272"/>
      <c r="H18" s="271"/>
    </row>
    <row r="19" spans="1:13" x14ac:dyDescent="0.25">
      <c r="A19" s="272"/>
      <c r="B19" s="266" t="s">
        <v>38</v>
      </c>
      <c r="C19" s="268">
        <v>42744</v>
      </c>
      <c r="D19" s="266">
        <v>93002139</v>
      </c>
      <c r="E19" s="112">
        <f>8749.28</f>
        <v>8749.2800000000007</v>
      </c>
      <c r="F19" s="273"/>
      <c r="G19" s="272"/>
    </row>
    <row r="20" spans="1:13" x14ac:dyDescent="0.25">
      <c r="A20" s="272"/>
      <c r="B20" s="266" t="s">
        <v>39</v>
      </c>
      <c r="C20" s="268">
        <v>42754</v>
      </c>
      <c r="D20" s="266">
        <v>8381</v>
      </c>
      <c r="E20" s="244">
        <v>968.6</v>
      </c>
      <c r="F20" s="273"/>
      <c r="G20" s="272"/>
    </row>
    <row r="21" spans="1:13" x14ac:dyDescent="0.25">
      <c r="A21" s="272"/>
      <c r="B21" s="266" t="s">
        <v>40</v>
      </c>
      <c r="C21" s="268" t="s">
        <v>3</v>
      </c>
      <c r="D21" s="246" t="s">
        <v>41</v>
      </c>
      <c r="E21" s="112">
        <v>-2542.38</v>
      </c>
      <c r="F21" s="273"/>
      <c r="G21" s="272"/>
    </row>
    <row r="22" spans="1:13" x14ac:dyDescent="0.25">
      <c r="A22" s="272"/>
      <c r="B22" s="271" t="s">
        <v>52</v>
      </c>
      <c r="C22" s="269">
        <v>42767</v>
      </c>
      <c r="D22" s="279">
        <v>93042321</v>
      </c>
      <c r="E22" s="212">
        <f>63925.26-58289.63</f>
        <v>5635.6300000000047</v>
      </c>
      <c r="F22" s="273"/>
      <c r="G22" s="272"/>
    </row>
    <row r="23" spans="1:13" x14ac:dyDescent="0.25">
      <c r="A23" s="272"/>
      <c r="B23" t="s">
        <v>110</v>
      </c>
      <c r="C23" s="286">
        <v>42859</v>
      </c>
      <c r="D23" s="294">
        <v>8594</v>
      </c>
      <c r="E23" s="287">
        <v>1937.2</v>
      </c>
      <c r="F23" s="273"/>
      <c r="G23" s="272"/>
    </row>
    <row r="24" spans="1:13" x14ac:dyDescent="0.25">
      <c r="A24" s="272"/>
      <c r="B24" t="s">
        <v>111</v>
      </c>
      <c r="C24" s="286">
        <v>42864</v>
      </c>
      <c r="D24" s="294">
        <v>8602</v>
      </c>
      <c r="E24" s="287">
        <v>1937.2</v>
      </c>
      <c r="F24" s="273"/>
      <c r="G24" s="272"/>
    </row>
    <row r="25" spans="1:13" x14ac:dyDescent="0.25">
      <c r="A25" s="272"/>
      <c r="B25" t="s">
        <v>112</v>
      </c>
      <c r="C25" s="286">
        <v>42882</v>
      </c>
      <c r="D25" s="294" t="s">
        <v>113</v>
      </c>
      <c r="E25" s="287">
        <v>1171.5999999999999</v>
      </c>
      <c r="F25" s="273"/>
      <c r="G25" s="272"/>
    </row>
    <row r="26" spans="1:13" x14ac:dyDescent="0.25">
      <c r="A26" s="272"/>
      <c r="B26" t="s">
        <v>114</v>
      </c>
      <c r="C26" s="286">
        <v>42884</v>
      </c>
      <c r="D26" s="294" t="s">
        <v>115</v>
      </c>
      <c r="E26" s="287">
        <v>1537.87</v>
      </c>
      <c r="F26" s="273"/>
      <c r="G26" s="272"/>
    </row>
    <row r="27" spans="1:13" x14ac:dyDescent="0.25">
      <c r="A27" s="272"/>
      <c r="B27" t="s">
        <v>116</v>
      </c>
      <c r="C27" s="286">
        <v>42884</v>
      </c>
      <c r="D27" s="294" t="s">
        <v>117</v>
      </c>
      <c r="E27" s="287">
        <v>12737.01</v>
      </c>
      <c r="F27" s="273"/>
      <c r="G27" s="272"/>
    </row>
    <row r="28" spans="1:13" x14ac:dyDescent="0.25">
      <c r="A28" s="272"/>
      <c r="B28" t="s">
        <v>118</v>
      </c>
      <c r="C28" s="286">
        <v>42884</v>
      </c>
      <c r="D28" s="294">
        <v>93241001</v>
      </c>
      <c r="E28" s="287">
        <v>60443.17</v>
      </c>
      <c r="F28" s="273"/>
      <c r="G28" s="272"/>
    </row>
    <row r="29" spans="1:13" x14ac:dyDescent="0.25">
      <c r="A29" s="272"/>
      <c r="B29" t="s">
        <v>119</v>
      </c>
      <c r="C29" s="286">
        <v>42886</v>
      </c>
      <c r="D29" s="294">
        <v>80859647</v>
      </c>
      <c r="E29" s="287">
        <v>19834.79</v>
      </c>
      <c r="F29" s="273"/>
      <c r="G29" s="272"/>
    </row>
    <row r="30" spans="1:13" x14ac:dyDescent="0.25">
      <c r="A30" s="272"/>
      <c r="B30" t="s">
        <v>120</v>
      </c>
      <c r="C30" s="286">
        <v>42866</v>
      </c>
      <c r="D30" s="294">
        <v>93213381</v>
      </c>
      <c r="E30" s="281">
        <v>60809.68</v>
      </c>
      <c r="F30" s="273"/>
      <c r="G30" s="272"/>
    </row>
    <row r="31" spans="1:13" x14ac:dyDescent="0.25">
      <c r="A31" s="272"/>
      <c r="B31" s="266"/>
      <c r="C31" s="268"/>
      <c r="D31" s="266"/>
      <c r="E31" s="267"/>
      <c r="F31" s="273"/>
      <c r="G31" s="272"/>
    </row>
    <row r="32" spans="1:13" x14ac:dyDescent="0.25">
      <c r="A32" s="274"/>
      <c r="B32" s="263" t="s">
        <v>29</v>
      </c>
      <c r="C32" s="264"/>
      <c r="D32" s="265"/>
      <c r="E32" s="262"/>
      <c r="F32" s="273">
        <f>+SUM(E33:E33)</f>
        <v>9456.6299999999992</v>
      </c>
      <c r="G32" s="272"/>
      <c r="H32" s="271"/>
    </row>
    <row r="33" spans="1:8" x14ac:dyDescent="0.25">
      <c r="A33" s="274"/>
      <c r="B33" s="255">
        <v>42762</v>
      </c>
      <c r="C33" s="254" t="s">
        <v>34</v>
      </c>
      <c r="D33" s="249" t="s">
        <v>35</v>
      </c>
      <c r="E33" s="278">
        <v>9456.6299999999992</v>
      </c>
      <c r="F33" s="273"/>
      <c r="G33" s="272"/>
      <c r="H33" s="271"/>
    </row>
    <row r="34" spans="1:8" x14ac:dyDescent="0.25">
      <c r="A34" s="274"/>
      <c r="B34" s="248"/>
      <c r="C34" s="247"/>
      <c r="D34" s="249"/>
      <c r="E34" s="250"/>
      <c r="F34" s="273"/>
      <c r="G34" s="272"/>
      <c r="H34" s="271"/>
    </row>
    <row r="35" spans="1:8" x14ac:dyDescent="0.25">
      <c r="A35" s="274"/>
      <c r="B35" s="277"/>
      <c r="C35" s="276"/>
      <c r="D35" s="276"/>
      <c r="E35" s="256"/>
      <c r="F35" s="273"/>
      <c r="G35" s="272"/>
      <c r="H35" s="271"/>
    </row>
    <row r="36" spans="1:8" x14ac:dyDescent="0.25">
      <c r="A36" s="227"/>
      <c r="B36" s="276"/>
      <c r="C36" s="276"/>
      <c r="D36" s="248"/>
      <c r="E36" s="228"/>
      <c r="F36" s="252"/>
      <c r="G36" s="253"/>
      <c r="H36" s="276"/>
    </row>
    <row r="37" spans="1:8" x14ac:dyDescent="0.25">
      <c r="A37" s="274"/>
      <c r="B37" s="238" t="s">
        <v>30</v>
      </c>
      <c r="C37" s="264"/>
      <c r="D37" s="265"/>
      <c r="E37" s="273"/>
      <c r="F37" s="273">
        <f>+SUM(E39:E43)</f>
        <v>300299.78000000003</v>
      </c>
      <c r="G37" s="253"/>
      <c r="H37" s="272"/>
    </row>
    <row r="38" spans="1:8" x14ac:dyDescent="0.25">
      <c r="A38" s="274"/>
      <c r="B38" s="238"/>
      <c r="C38" s="264"/>
      <c r="D38" s="265"/>
      <c r="E38" s="273"/>
      <c r="F38" s="273"/>
      <c r="G38" s="253"/>
      <c r="H38" s="272"/>
    </row>
    <row r="39" spans="1:8" x14ac:dyDescent="0.25">
      <c r="A39" s="274"/>
      <c r="B39" s="248" t="s">
        <v>103</v>
      </c>
      <c r="C39" s="247" t="s">
        <v>104</v>
      </c>
      <c r="D39" s="261" t="s">
        <v>105</v>
      </c>
      <c r="E39" s="258">
        <v>44382.84</v>
      </c>
      <c r="F39" s="273" t="s">
        <v>136</v>
      </c>
      <c r="G39" s="253"/>
      <c r="H39" s="272"/>
    </row>
    <row r="40" spans="1:8" x14ac:dyDescent="0.25">
      <c r="A40" s="274"/>
      <c r="B40" s="291" t="s">
        <v>121</v>
      </c>
      <c r="C40" s="290" t="s">
        <v>122</v>
      </c>
      <c r="D40" s="280" t="s">
        <v>127</v>
      </c>
      <c r="E40" s="292">
        <v>55704.3</v>
      </c>
      <c r="F40" s="273" t="s">
        <v>136</v>
      </c>
      <c r="G40" s="272"/>
      <c r="H40" s="271"/>
    </row>
    <row r="41" spans="1:8" x14ac:dyDescent="0.25">
      <c r="A41" s="274"/>
      <c r="B41" s="291" t="s">
        <v>123</v>
      </c>
      <c r="C41" s="290" t="s">
        <v>124</v>
      </c>
      <c r="D41" s="280" t="s">
        <v>128</v>
      </c>
      <c r="E41" s="292">
        <v>461.54</v>
      </c>
      <c r="F41" s="275"/>
      <c r="G41" s="272"/>
      <c r="H41" s="271"/>
    </row>
    <row r="42" spans="1:8" x14ac:dyDescent="0.25">
      <c r="A42" s="274"/>
      <c r="B42" s="291" t="s">
        <v>125</v>
      </c>
      <c r="C42" s="290" t="s">
        <v>126</v>
      </c>
      <c r="D42" s="280" t="s">
        <v>129</v>
      </c>
      <c r="E42" s="292">
        <v>199751.1</v>
      </c>
      <c r="F42" s="273" t="s">
        <v>136</v>
      </c>
      <c r="G42" s="272"/>
      <c r="H42" s="271"/>
    </row>
    <row r="43" spans="1:8" x14ac:dyDescent="0.25">
      <c r="A43" s="274"/>
      <c r="B43" s="291"/>
      <c r="C43" s="290"/>
      <c r="D43" s="293"/>
      <c r="E43" s="292"/>
      <c r="F43" s="273"/>
      <c r="G43" s="272"/>
      <c r="H43" s="271"/>
    </row>
    <row r="44" spans="1:8" x14ac:dyDescent="0.25">
      <c r="A44" s="274"/>
      <c r="B44" s="276"/>
      <c r="C44" s="276"/>
      <c r="D44" s="247"/>
      <c r="E44" s="292"/>
      <c r="F44" s="275"/>
      <c r="G44" s="272"/>
      <c r="H44" s="271"/>
    </row>
    <row r="45" spans="1:8" x14ac:dyDescent="0.25">
      <c r="A45" s="274"/>
      <c r="B45" s="236"/>
      <c r="C45" s="274"/>
      <c r="D45" s="231"/>
      <c r="E45" s="232" t="s">
        <v>31</v>
      </c>
      <c r="F45" s="240">
        <f>+F8-F10+F18-F32+F37</f>
        <v>1748959.5699999998</v>
      </c>
      <c r="G45" s="272"/>
      <c r="H45" s="271"/>
    </row>
    <row r="46" spans="1:8" x14ac:dyDescent="0.25">
      <c r="A46" s="274"/>
      <c r="B46" s="237"/>
      <c r="C46" s="226"/>
      <c r="D46" s="234"/>
      <c r="E46" s="232" t="s">
        <v>269</v>
      </c>
      <c r="F46" s="241">
        <f>+[1]MAY!$L$79</f>
        <v>-1748965.0799999977</v>
      </c>
      <c r="G46" s="272"/>
      <c r="H46" s="271"/>
    </row>
    <row r="47" spans="1:8" x14ac:dyDescent="0.25">
      <c r="A47" s="274"/>
      <c r="B47" s="365"/>
      <c r="C47" s="365"/>
      <c r="D47" s="365"/>
      <c r="E47" s="232" t="s">
        <v>33</v>
      </c>
      <c r="F47" s="233">
        <f>+F45+F46</f>
        <v>-5.5099999979138374</v>
      </c>
      <c r="G47" s="272"/>
      <c r="H47" s="271"/>
    </row>
    <row r="48" spans="1:8" x14ac:dyDescent="0.25">
      <c r="A48" s="214"/>
      <c r="B48" s="214"/>
      <c r="C48" s="214"/>
      <c r="D48" s="214"/>
      <c r="E48" s="215"/>
      <c r="F48" s="215"/>
      <c r="G48" s="271"/>
      <c r="H48" s="271"/>
    </row>
    <row r="49" spans="1:8" x14ac:dyDescent="0.25">
      <c r="A49" s="225"/>
      <c r="B49" s="225"/>
      <c r="C49" s="225"/>
      <c r="D49" s="225"/>
      <c r="E49" s="225"/>
      <c r="F49" s="225"/>
      <c r="G49" s="271"/>
      <c r="H49" s="271"/>
    </row>
  </sheetData>
  <mergeCells count="6">
    <mergeCell ref="B47:D47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3" workbookViewId="0">
      <selection activeCell="F50" sqref="F50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135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+[2]JUN!$D$7</f>
        <v>1480227.0699999998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+SUM(E11:E17)</f>
        <v>85342.76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42380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297" t="s">
        <v>44</v>
      </c>
      <c r="C12" s="298">
        <v>42758</v>
      </c>
      <c r="D12" s="297" t="s">
        <v>45</v>
      </c>
      <c r="E12" s="299">
        <v>100.69</v>
      </c>
      <c r="F12" s="224"/>
      <c r="G12" s="271"/>
      <c r="H12" s="271"/>
      <c r="J12" s="255"/>
      <c r="K12" s="254"/>
      <c r="L12" s="254"/>
      <c r="M12" s="278"/>
    </row>
    <row r="13" spans="1:13" x14ac:dyDescent="0.25">
      <c r="A13" s="214"/>
      <c r="B13" s="271" t="s">
        <v>47</v>
      </c>
      <c r="C13" s="269">
        <v>42782</v>
      </c>
      <c r="D13" s="271" t="s">
        <v>48</v>
      </c>
      <c r="E13" s="212">
        <v>0.17</v>
      </c>
      <c r="F13" s="224" t="s">
        <v>33</v>
      </c>
      <c r="G13" s="271"/>
      <c r="H13" s="271"/>
      <c r="J13" s="255"/>
      <c r="K13" s="254"/>
      <c r="L13" s="254"/>
      <c r="M13" s="278"/>
    </row>
    <row r="14" spans="1:13" x14ac:dyDescent="0.25">
      <c r="A14" s="214"/>
      <c r="B14" s="271" t="s">
        <v>49</v>
      </c>
      <c r="C14" s="269">
        <v>42786</v>
      </c>
      <c r="D14" s="271" t="s">
        <v>50</v>
      </c>
      <c r="E14" s="270">
        <f>71128-70925.28</f>
        <v>202.72000000000116</v>
      </c>
      <c r="F14" s="224" t="s">
        <v>33</v>
      </c>
      <c r="G14" s="271"/>
      <c r="H14" s="271"/>
      <c r="J14" s="255"/>
      <c r="K14" s="254"/>
      <c r="L14" s="254"/>
      <c r="M14" s="278"/>
    </row>
    <row r="15" spans="1:13" x14ac:dyDescent="0.25">
      <c r="A15" s="214"/>
      <c r="B15" s="300" t="s">
        <v>78</v>
      </c>
      <c r="C15" s="301">
        <v>42828</v>
      </c>
      <c r="D15" s="300" t="s">
        <v>48</v>
      </c>
      <c r="E15" s="302">
        <v>64707.68</v>
      </c>
      <c r="F15" s="224" t="s">
        <v>138</v>
      </c>
      <c r="G15" s="271"/>
      <c r="H15" s="271"/>
      <c r="J15" s="255"/>
      <c r="K15" s="254"/>
      <c r="L15" s="254"/>
      <c r="M15" s="278"/>
    </row>
    <row r="16" spans="1:13" x14ac:dyDescent="0.25">
      <c r="A16" s="214"/>
      <c r="B16" s="295" t="s">
        <v>139</v>
      </c>
      <c r="C16" s="296">
        <v>42916</v>
      </c>
      <c r="D16" s="295" t="s">
        <v>45</v>
      </c>
      <c r="E16" s="311">
        <v>224.61</v>
      </c>
      <c r="F16" s="224" t="s">
        <v>161</v>
      </c>
      <c r="G16" s="271"/>
      <c r="H16" s="271"/>
      <c r="J16" s="255"/>
      <c r="K16" s="254"/>
      <c r="L16" s="254"/>
      <c r="M16" s="278"/>
    </row>
    <row r="17" spans="1:13" x14ac:dyDescent="0.25">
      <c r="A17" s="214"/>
      <c r="B17" s="295" t="s">
        <v>140</v>
      </c>
      <c r="C17" s="296">
        <v>42916</v>
      </c>
      <c r="D17" s="295" t="s">
        <v>45</v>
      </c>
      <c r="E17" s="295">
        <v>605.41999999999996</v>
      </c>
      <c r="F17" s="224" t="s">
        <v>160</v>
      </c>
      <c r="G17" s="271"/>
      <c r="H17" s="271"/>
      <c r="J17" s="255"/>
      <c r="K17" s="254"/>
      <c r="L17" s="254"/>
      <c r="M17" s="278"/>
    </row>
    <row r="18" spans="1:13" x14ac:dyDescent="0.25">
      <c r="A18" s="214"/>
      <c r="C18" s="286"/>
      <c r="E18" s="287"/>
      <c r="F18" s="224"/>
      <c r="G18" s="271"/>
      <c r="H18" s="271"/>
      <c r="J18" s="255"/>
      <c r="K18" s="254"/>
      <c r="L18" s="254"/>
      <c r="M18" s="278"/>
    </row>
    <row r="19" spans="1:13" x14ac:dyDescent="0.25">
      <c r="A19" s="274"/>
      <c r="B19" s="263" t="s">
        <v>6</v>
      </c>
      <c r="C19" s="264"/>
      <c r="D19" s="265"/>
      <c r="E19" s="273"/>
      <c r="F19" s="273">
        <f>+SUM(E20:E31)</f>
        <v>264337.91000000003</v>
      </c>
      <c r="G19" s="272"/>
      <c r="H19" s="271"/>
    </row>
    <row r="20" spans="1:13" x14ac:dyDescent="0.25">
      <c r="A20" s="272"/>
      <c r="B20" s="266" t="s">
        <v>38</v>
      </c>
      <c r="C20" s="268">
        <v>42744</v>
      </c>
      <c r="D20" s="266">
        <v>93002139</v>
      </c>
      <c r="E20" s="112">
        <f>8749.28</f>
        <v>8749.2800000000007</v>
      </c>
      <c r="F20" s="273"/>
      <c r="G20" s="272"/>
    </row>
    <row r="21" spans="1:13" x14ac:dyDescent="0.25">
      <c r="A21" s="272"/>
      <c r="B21" s="266" t="s">
        <v>39</v>
      </c>
      <c r="C21" s="268">
        <v>42754</v>
      </c>
      <c r="D21" s="266">
        <v>8381</v>
      </c>
      <c r="E21" s="244">
        <v>968.6</v>
      </c>
      <c r="F21" s="273"/>
      <c r="G21" s="272"/>
    </row>
    <row r="22" spans="1:13" x14ac:dyDescent="0.25">
      <c r="A22" s="272"/>
      <c r="B22" s="266" t="s">
        <v>40</v>
      </c>
      <c r="C22" s="268" t="s">
        <v>3</v>
      </c>
      <c r="D22" s="246" t="s">
        <v>41</v>
      </c>
      <c r="E22" s="112">
        <v>-2542.38</v>
      </c>
      <c r="F22" s="273" t="s">
        <v>158</v>
      </c>
      <c r="G22" s="272"/>
    </row>
    <row r="23" spans="1:13" x14ac:dyDescent="0.25">
      <c r="A23" s="272"/>
      <c r="B23" s="271" t="s">
        <v>52</v>
      </c>
      <c r="C23" s="269">
        <v>42767</v>
      </c>
      <c r="D23" s="279">
        <v>93042321</v>
      </c>
      <c r="E23" s="212">
        <f>63925.26-58289.63</f>
        <v>5635.6300000000047</v>
      </c>
      <c r="F23" s="273"/>
      <c r="G23" s="272"/>
    </row>
    <row r="24" spans="1:13" x14ac:dyDescent="0.25">
      <c r="A24" s="272"/>
      <c r="B24" t="s">
        <v>120</v>
      </c>
      <c r="C24" s="286">
        <v>42866</v>
      </c>
      <c r="D24" s="294">
        <v>93213381</v>
      </c>
      <c r="E24" s="281">
        <v>60809.68</v>
      </c>
      <c r="F24" s="273"/>
      <c r="G24" s="272"/>
    </row>
    <row r="25" spans="1:13" x14ac:dyDescent="0.25">
      <c r="A25" s="272"/>
      <c r="B25" s="304" t="s">
        <v>141</v>
      </c>
      <c r="C25" s="305">
        <v>42891</v>
      </c>
      <c r="D25" s="304" t="s">
        <v>142</v>
      </c>
      <c r="E25" s="306">
        <f>18685.63-17675.47</f>
        <v>1010.1599999999999</v>
      </c>
      <c r="F25" s="273" t="s">
        <v>33</v>
      </c>
      <c r="G25" s="306"/>
    </row>
    <row r="26" spans="1:13" x14ac:dyDescent="0.25">
      <c r="A26" s="272"/>
      <c r="B26" s="304" t="s">
        <v>143</v>
      </c>
      <c r="C26" s="305">
        <v>42898</v>
      </c>
      <c r="D26" s="304" t="s">
        <v>144</v>
      </c>
      <c r="E26">
        <f>7481.9-7364.79</f>
        <v>117.10999999999967</v>
      </c>
      <c r="F26" s="273" t="s">
        <v>33</v>
      </c>
    </row>
    <row r="27" spans="1:13" x14ac:dyDescent="0.25">
      <c r="A27" s="272"/>
      <c r="B27" t="s">
        <v>145</v>
      </c>
      <c r="C27" s="286">
        <v>42906</v>
      </c>
      <c r="D27" t="s">
        <v>146</v>
      </c>
      <c r="E27" s="287">
        <v>6055.18</v>
      </c>
      <c r="F27" s="273"/>
      <c r="G27" s="272"/>
    </row>
    <row r="28" spans="1:13" x14ac:dyDescent="0.25">
      <c r="A28" s="272"/>
      <c r="B28" t="s">
        <v>147</v>
      </c>
      <c r="C28" s="286">
        <v>42909</v>
      </c>
      <c r="D28" t="s">
        <v>148</v>
      </c>
      <c r="E28" s="287">
        <v>2340.88</v>
      </c>
      <c r="F28" s="273"/>
      <c r="G28" s="272"/>
    </row>
    <row r="29" spans="1:13" x14ac:dyDescent="0.25">
      <c r="A29" s="272"/>
      <c r="B29" t="s">
        <v>149</v>
      </c>
      <c r="C29" s="286">
        <v>42913</v>
      </c>
      <c r="D29">
        <v>93294643</v>
      </c>
      <c r="E29" s="287">
        <v>56545.57</v>
      </c>
      <c r="F29" s="273"/>
      <c r="G29" s="272"/>
    </row>
    <row r="30" spans="1:13" x14ac:dyDescent="0.25">
      <c r="A30" s="272"/>
      <c r="B30" t="s">
        <v>150</v>
      </c>
      <c r="C30" s="286">
        <v>42914</v>
      </c>
      <c r="D30" t="s">
        <v>151</v>
      </c>
      <c r="E30" s="287">
        <v>4471.07</v>
      </c>
      <c r="F30" s="273"/>
      <c r="G30" s="272"/>
      <c r="H30" s="287"/>
    </row>
    <row r="31" spans="1:13" x14ac:dyDescent="0.25">
      <c r="A31" s="272"/>
      <c r="B31" t="s">
        <v>152</v>
      </c>
      <c r="C31" s="286">
        <v>42916</v>
      </c>
      <c r="D31" t="s">
        <v>153</v>
      </c>
      <c r="E31" s="287">
        <v>120177.13</v>
      </c>
      <c r="F31" s="273" t="s">
        <v>157</v>
      </c>
      <c r="G31" s="272"/>
      <c r="H31" s="287"/>
    </row>
    <row r="32" spans="1:13" x14ac:dyDescent="0.25">
      <c r="A32" s="272"/>
      <c r="C32" s="286"/>
      <c r="D32" s="294"/>
      <c r="E32" s="281"/>
      <c r="F32" s="273"/>
      <c r="G32" s="272"/>
      <c r="H32" s="287"/>
    </row>
    <row r="33" spans="1:8" x14ac:dyDescent="0.25">
      <c r="A33" s="272"/>
      <c r="B33" s="266"/>
      <c r="C33" s="268"/>
      <c r="D33" s="266"/>
      <c r="E33" s="267"/>
      <c r="F33" s="273"/>
      <c r="G33" s="272"/>
    </row>
    <row r="34" spans="1:8" x14ac:dyDescent="0.25">
      <c r="A34" s="274"/>
      <c r="B34" s="263" t="s">
        <v>29</v>
      </c>
      <c r="C34" s="264"/>
      <c r="D34" s="265"/>
      <c r="E34" s="262"/>
      <c r="F34" s="273">
        <f>+SUM(E35:E36)</f>
        <v>9456.6299999999992</v>
      </c>
      <c r="G34" s="272"/>
      <c r="H34" s="271"/>
    </row>
    <row r="35" spans="1:8" x14ac:dyDescent="0.25">
      <c r="A35" s="274"/>
      <c r="B35" s="255">
        <v>42762</v>
      </c>
      <c r="C35" s="254" t="s">
        <v>34</v>
      </c>
      <c r="D35" s="249" t="s">
        <v>35</v>
      </c>
      <c r="E35" s="278">
        <v>9456.6299999999992</v>
      </c>
      <c r="F35" s="273" t="s">
        <v>159</v>
      </c>
      <c r="G35" s="272"/>
      <c r="H35" s="271"/>
    </row>
    <row r="36" spans="1:8" x14ac:dyDescent="0.25">
      <c r="A36" s="274"/>
      <c r="B36" s="291"/>
      <c r="C36" s="290"/>
      <c r="D36" s="280"/>
      <c r="E36" s="303"/>
      <c r="F36" s="303"/>
      <c r="G36" s="272"/>
      <c r="H36" s="271"/>
    </row>
    <row r="37" spans="1:8" x14ac:dyDescent="0.25">
      <c r="A37" s="274"/>
      <c r="B37" s="277"/>
      <c r="C37" s="276"/>
      <c r="D37" s="247"/>
      <c r="E37" s="256"/>
      <c r="F37" s="273"/>
      <c r="G37" s="272"/>
      <c r="H37" s="271"/>
    </row>
    <row r="38" spans="1:8" x14ac:dyDescent="0.25">
      <c r="A38" s="227"/>
      <c r="B38" s="276"/>
      <c r="C38" s="276"/>
      <c r="D38" s="248"/>
      <c r="E38" s="228"/>
      <c r="F38" s="252"/>
      <c r="G38" s="253"/>
      <c r="H38" s="276"/>
    </row>
    <row r="39" spans="1:8" x14ac:dyDescent="0.25">
      <c r="A39" s="274"/>
      <c r="B39" s="238" t="s">
        <v>30</v>
      </c>
      <c r="C39" s="264"/>
      <c r="D39" s="265"/>
      <c r="E39" s="273"/>
      <c r="F39" s="273">
        <f>+SUM(E41:E46)</f>
        <v>513.28</v>
      </c>
      <c r="G39" s="253"/>
      <c r="H39" s="272"/>
    </row>
    <row r="40" spans="1:8" x14ac:dyDescent="0.25">
      <c r="A40" s="274"/>
      <c r="B40" s="238"/>
      <c r="C40" s="264"/>
      <c r="D40" s="265"/>
      <c r="E40" s="273"/>
      <c r="F40" s="273"/>
      <c r="G40" s="253"/>
      <c r="H40" s="272"/>
    </row>
    <row r="41" spans="1:8" x14ac:dyDescent="0.25">
      <c r="A41" s="274"/>
      <c r="B41" s="307" t="s">
        <v>123</v>
      </c>
      <c r="C41" s="308" t="s">
        <v>124</v>
      </c>
      <c r="D41" s="309" t="s">
        <v>128</v>
      </c>
      <c r="E41" s="312">
        <v>461.54</v>
      </c>
      <c r="F41" s="275" t="s">
        <v>163</v>
      </c>
      <c r="G41" s="253"/>
      <c r="H41" s="272"/>
    </row>
    <row r="42" spans="1:8" x14ac:dyDescent="0.25">
      <c r="A42" s="274"/>
      <c r="B42" s="307" t="s">
        <v>155</v>
      </c>
      <c r="C42" s="308" t="s">
        <v>154</v>
      </c>
      <c r="D42" s="309" t="s">
        <v>156</v>
      </c>
      <c r="E42" s="310">
        <v>51.74</v>
      </c>
      <c r="F42" s="303" t="s">
        <v>162</v>
      </c>
      <c r="G42" s="272"/>
      <c r="H42" s="271"/>
    </row>
    <row r="43" spans="1:8" x14ac:dyDescent="0.25">
      <c r="A43" s="274"/>
      <c r="B43" s="291"/>
      <c r="C43" s="290"/>
      <c r="D43" s="291"/>
      <c r="E43" s="292"/>
      <c r="F43" s="292"/>
      <c r="G43" s="272"/>
      <c r="H43" s="271"/>
    </row>
    <row r="44" spans="1:8" x14ac:dyDescent="0.25">
      <c r="A44" s="274"/>
      <c r="B44" s="291"/>
      <c r="C44" s="290"/>
      <c r="D44" s="291"/>
      <c r="E44" s="292"/>
      <c r="F44" s="292"/>
      <c r="G44" s="272"/>
      <c r="H44" s="271"/>
    </row>
    <row r="45" spans="1:8" x14ac:dyDescent="0.25">
      <c r="A45" s="274"/>
      <c r="B45" s="291"/>
      <c r="C45" s="290"/>
      <c r="D45" s="291"/>
      <c r="E45" s="292"/>
      <c r="F45" s="292"/>
      <c r="G45" s="272"/>
      <c r="H45" s="271"/>
    </row>
    <row r="46" spans="1:8" x14ac:dyDescent="0.25">
      <c r="A46" s="274"/>
      <c r="B46" s="291"/>
      <c r="C46" s="290"/>
      <c r="D46" s="293"/>
      <c r="E46" s="292"/>
      <c r="F46" s="273"/>
      <c r="G46" s="272"/>
      <c r="H46" s="271"/>
    </row>
    <row r="47" spans="1:8" x14ac:dyDescent="0.25">
      <c r="A47" s="274"/>
      <c r="B47" s="276"/>
      <c r="C47" s="276"/>
      <c r="D47" s="247"/>
      <c r="E47" s="292"/>
      <c r="F47" s="275"/>
      <c r="G47" s="272"/>
      <c r="H47" s="271"/>
    </row>
    <row r="48" spans="1:8" x14ac:dyDescent="0.25">
      <c r="A48" s="274"/>
      <c r="B48" s="236"/>
      <c r="C48" s="274"/>
      <c r="D48" s="231"/>
      <c r="E48" s="232" t="s">
        <v>31</v>
      </c>
      <c r="F48" s="240">
        <f>+F8-F10+F19-F34+F39</f>
        <v>1650278.8699999999</v>
      </c>
      <c r="G48" s="272"/>
      <c r="H48" s="271"/>
    </row>
    <row r="49" spans="1:8" x14ac:dyDescent="0.25">
      <c r="A49" s="274"/>
      <c r="B49" s="237"/>
      <c r="C49" s="226"/>
      <c r="D49" s="234"/>
      <c r="E49" s="232" t="s">
        <v>268</v>
      </c>
      <c r="F49" s="241">
        <f>+[1]JUN!$L$62</f>
        <v>-1650283.6699999978</v>
      </c>
      <c r="G49" s="272"/>
      <c r="H49" s="271"/>
    </row>
    <row r="50" spans="1:8" x14ac:dyDescent="0.25">
      <c r="A50" s="274"/>
      <c r="B50" s="365"/>
      <c r="C50" s="365"/>
      <c r="D50" s="365"/>
      <c r="E50" s="232" t="s">
        <v>33</v>
      </c>
      <c r="F50" s="233">
        <f>+F48+F49</f>
        <v>-4.7999999979510903</v>
      </c>
      <c r="G50" s="272"/>
      <c r="H50" s="271"/>
    </row>
    <row r="51" spans="1:8" x14ac:dyDescent="0.25">
      <c r="A51" s="214"/>
      <c r="B51" s="214"/>
      <c r="C51" s="214"/>
      <c r="D51" s="214"/>
      <c r="E51" s="215"/>
      <c r="F51" s="215"/>
      <c r="G51" s="271"/>
      <c r="H51" s="271"/>
    </row>
    <row r="52" spans="1:8" x14ac:dyDescent="0.25">
      <c r="A52" s="225"/>
      <c r="B52" s="225"/>
      <c r="C52" s="225"/>
      <c r="D52" s="225"/>
      <c r="E52" s="225"/>
      <c r="F52" s="225"/>
      <c r="G52" s="271"/>
      <c r="H52" s="271"/>
    </row>
  </sheetData>
  <mergeCells count="6">
    <mergeCell ref="B50:D50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25" workbookViewId="0">
      <selection activeCell="F31" sqref="F31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164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+[2]JUL!$D$7</f>
        <v>1536832.4299999995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+SUM(E11:E11)</f>
        <v>19501.47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42746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C12" s="286"/>
      <c r="E12" s="287"/>
      <c r="F12" s="224"/>
      <c r="G12" s="271"/>
      <c r="H12" s="271"/>
      <c r="J12" s="255"/>
      <c r="K12" s="254"/>
      <c r="L12" s="254"/>
      <c r="M12" s="278"/>
    </row>
    <row r="13" spans="1:13" x14ac:dyDescent="0.25">
      <c r="A13" s="274"/>
      <c r="B13" s="263" t="s">
        <v>6</v>
      </c>
      <c r="C13" s="264"/>
      <c r="D13" s="265"/>
      <c r="E13" s="273"/>
      <c r="F13" s="273">
        <f>+SUM(E14:E18)</f>
        <v>80898.049999999988</v>
      </c>
      <c r="G13" s="272"/>
      <c r="H13" s="271"/>
    </row>
    <row r="14" spans="1:13" x14ac:dyDescent="0.25">
      <c r="A14" s="272"/>
      <c r="B14" s="313" t="s">
        <v>165</v>
      </c>
      <c r="C14" s="314">
        <v>42922</v>
      </c>
      <c r="D14" s="315">
        <v>8723</v>
      </c>
      <c r="E14" s="316">
        <v>3874.4</v>
      </c>
      <c r="F14" s="273"/>
      <c r="G14" s="335"/>
      <c r="H14" s="287"/>
    </row>
    <row r="15" spans="1:13" x14ac:dyDescent="0.25">
      <c r="A15" s="272"/>
      <c r="B15" s="313" t="s">
        <v>166</v>
      </c>
      <c r="C15" s="314">
        <v>42928</v>
      </c>
      <c r="D15" s="315">
        <v>80888101</v>
      </c>
      <c r="E15" s="316">
        <v>2998.9</v>
      </c>
      <c r="F15" s="273"/>
      <c r="G15" s="272"/>
      <c r="H15" s="287"/>
    </row>
    <row r="16" spans="1:13" x14ac:dyDescent="0.25">
      <c r="A16" s="272"/>
      <c r="B16" s="313" t="s">
        <v>167</v>
      </c>
      <c r="C16" s="314">
        <v>42940</v>
      </c>
      <c r="D16" s="315">
        <v>93341851</v>
      </c>
      <c r="E16" s="316">
        <v>64751.29</v>
      </c>
      <c r="F16" s="273"/>
      <c r="G16" s="272"/>
      <c r="H16" s="287"/>
    </row>
    <row r="17" spans="1:8" x14ac:dyDescent="0.25">
      <c r="A17" s="272"/>
      <c r="B17" s="313" t="s">
        <v>168</v>
      </c>
      <c r="C17" s="314">
        <v>42947</v>
      </c>
      <c r="D17" s="315" t="s">
        <v>169</v>
      </c>
      <c r="E17" s="316">
        <v>9273.4599999999991</v>
      </c>
      <c r="F17" s="273"/>
      <c r="G17" s="272"/>
      <c r="H17" s="287"/>
    </row>
    <row r="18" spans="1:8" x14ac:dyDescent="0.25">
      <c r="A18" s="272"/>
      <c r="C18" s="286"/>
      <c r="E18" s="287"/>
      <c r="F18" s="273"/>
      <c r="G18" s="272"/>
      <c r="H18" s="287"/>
    </row>
    <row r="19" spans="1:8" x14ac:dyDescent="0.25">
      <c r="A19" s="272"/>
      <c r="C19" s="286"/>
      <c r="D19" s="294"/>
      <c r="E19" s="281"/>
      <c r="F19" s="273"/>
      <c r="G19" s="272"/>
      <c r="H19" s="287"/>
    </row>
    <row r="20" spans="1:8" x14ac:dyDescent="0.25">
      <c r="A20" s="272"/>
      <c r="B20" s="266"/>
      <c r="C20" s="268"/>
      <c r="D20" s="266"/>
      <c r="E20" s="267"/>
      <c r="F20" s="273"/>
      <c r="G20" s="272"/>
    </row>
    <row r="21" spans="1:8" x14ac:dyDescent="0.25">
      <c r="A21" s="274"/>
      <c r="B21" s="263" t="s">
        <v>29</v>
      </c>
      <c r="C21" s="264"/>
      <c r="D21" s="265"/>
      <c r="E21" s="262"/>
      <c r="F21" s="273">
        <f>+SUM(E22:E22)</f>
        <v>0</v>
      </c>
      <c r="G21" s="272"/>
      <c r="H21" s="271"/>
    </row>
    <row r="22" spans="1:8" x14ac:dyDescent="0.25">
      <c r="A22" s="227"/>
      <c r="B22" s="276"/>
      <c r="C22" s="276"/>
      <c r="D22" s="248"/>
      <c r="E22" s="228"/>
      <c r="F22" s="252"/>
      <c r="G22" s="253"/>
      <c r="H22" s="276"/>
    </row>
    <row r="23" spans="1:8" x14ac:dyDescent="0.25">
      <c r="A23" s="274"/>
      <c r="B23" s="238" t="s">
        <v>30</v>
      </c>
      <c r="C23" s="264"/>
      <c r="D23" s="265"/>
      <c r="E23" s="273"/>
      <c r="F23" s="273">
        <f>+SUM(E25:E27)</f>
        <v>136.24</v>
      </c>
      <c r="G23" s="253"/>
      <c r="H23" s="272"/>
    </row>
    <row r="24" spans="1:8" x14ac:dyDescent="0.25">
      <c r="A24" s="274"/>
      <c r="B24" s="238"/>
      <c r="C24" s="264"/>
      <c r="D24" s="265"/>
      <c r="E24" s="273"/>
      <c r="F24" s="273"/>
      <c r="G24" s="253"/>
      <c r="H24" s="272"/>
    </row>
    <row r="25" spans="1:8" x14ac:dyDescent="0.25">
      <c r="A25" s="274"/>
      <c r="B25" s="307" t="s">
        <v>123</v>
      </c>
      <c r="C25" s="308" t="s">
        <v>124</v>
      </c>
      <c r="D25" s="309" t="s">
        <v>128</v>
      </c>
      <c r="E25" s="312">
        <f>461.54-224.61-100.69</f>
        <v>136.24</v>
      </c>
      <c r="F25" s="275" t="s">
        <v>163</v>
      </c>
      <c r="G25" s="253"/>
      <c r="H25" s="224" t="s">
        <v>161</v>
      </c>
    </row>
    <row r="26" spans="1:8" x14ac:dyDescent="0.25">
      <c r="A26" s="274"/>
      <c r="B26" s="291"/>
      <c r="C26" s="290"/>
      <c r="D26" s="291"/>
      <c r="E26" s="292"/>
      <c r="F26" s="292"/>
      <c r="G26" s="272"/>
      <c r="H26" s="271"/>
    </row>
    <row r="27" spans="1:8" x14ac:dyDescent="0.25">
      <c r="A27" s="274"/>
      <c r="B27" s="291"/>
      <c r="C27" s="290"/>
      <c r="D27" s="293"/>
      <c r="E27" s="292"/>
      <c r="F27" s="273"/>
      <c r="G27" s="272"/>
      <c r="H27" s="271"/>
    </row>
    <row r="28" spans="1:8" x14ac:dyDescent="0.25">
      <c r="A28" s="274"/>
      <c r="B28" s="276"/>
      <c r="C28" s="276"/>
      <c r="D28" s="247"/>
      <c r="E28" s="292"/>
      <c r="F28" s="275"/>
      <c r="G28" s="272"/>
      <c r="H28" s="271"/>
    </row>
    <row r="29" spans="1:8" x14ac:dyDescent="0.25">
      <c r="A29" s="274"/>
      <c r="B29" s="236"/>
      <c r="C29" s="274"/>
      <c r="D29" s="231"/>
      <c r="E29" s="232" t="s">
        <v>31</v>
      </c>
      <c r="F29" s="240">
        <f>+F8-F10+F13-F21+F23</f>
        <v>1598365.2499999995</v>
      </c>
      <c r="G29" s="272"/>
      <c r="H29" s="271"/>
    </row>
    <row r="30" spans="1:8" x14ac:dyDescent="0.25">
      <c r="A30" s="274"/>
      <c r="B30" s="237"/>
      <c r="C30" s="226"/>
      <c r="D30" s="234"/>
      <c r="E30" s="232" t="s">
        <v>269</v>
      </c>
      <c r="F30" s="241">
        <f>+[1]JUL!$L$63</f>
        <v>-1598332.5299999979</v>
      </c>
      <c r="G30" s="272"/>
      <c r="H30" s="271"/>
    </row>
    <row r="31" spans="1:8" x14ac:dyDescent="0.25">
      <c r="A31" s="274"/>
      <c r="B31" s="365"/>
      <c r="C31" s="365"/>
      <c r="D31" s="365"/>
      <c r="E31" s="232" t="s">
        <v>33</v>
      </c>
      <c r="F31" s="233">
        <f>+F29+F30</f>
        <v>32.720000001601875</v>
      </c>
      <c r="G31" s="272"/>
      <c r="H31" s="271"/>
    </row>
    <row r="32" spans="1:8" x14ac:dyDescent="0.25">
      <c r="A32" s="214"/>
      <c r="B32" s="214"/>
      <c r="C32" s="214"/>
      <c r="D32" s="214"/>
      <c r="E32" s="215"/>
      <c r="F32" s="215"/>
      <c r="G32" s="271"/>
      <c r="H32" s="271"/>
    </row>
    <row r="33" spans="1:8" x14ac:dyDescent="0.25">
      <c r="A33" s="225"/>
      <c r="B33" s="225"/>
      <c r="C33" s="225"/>
      <c r="D33" s="225"/>
      <c r="E33" s="225"/>
      <c r="F33" s="225"/>
      <c r="G33" s="271"/>
      <c r="H33" s="271"/>
    </row>
  </sheetData>
  <mergeCells count="6">
    <mergeCell ref="B31:D31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8" workbookViewId="0">
      <selection activeCell="F37" sqref="F37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170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+[2]AGO!$D$7</f>
        <v>1675590.8699999999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+SUM(E11:E13)</f>
        <v>19936.11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42746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t="s">
        <v>175</v>
      </c>
      <c r="C12" s="286">
        <v>42957</v>
      </c>
      <c r="D12" t="s">
        <v>45</v>
      </c>
      <c r="E12">
        <v>9</v>
      </c>
      <c r="F12" s="318"/>
      <c r="G12" s="271"/>
      <c r="H12" s="271"/>
      <c r="J12" s="255"/>
      <c r="K12" s="254"/>
      <c r="L12" s="254"/>
      <c r="M12" s="278"/>
    </row>
    <row r="13" spans="1:13" x14ac:dyDescent="0.25">
      <c r="A13" s="214"/>
      <c r="B13" t="s">
        <v>182</v>
      </c>
      <c r="C13" s="286">
        <v>42957</v>
      </c>
      <c r="D13" t="s">
        <v>45</v>
      </c>
      <c r="E13" s="313">
        <v>425.64</v>
      </c>
      <c r="F13" s="318"/>
      <c r="G13" s="271"/>
      <c r="H13" s="271"/>
      <c r="J13" s="255"/>
      <c r="K13" s="254"/>
      <c r="L13" s="254"/>
      <c r="M13" s="278"/>
    </row>
    <row r="14" spans="1:13" x14ac:dyDescent="0.25">
      <c r="A14" s="214"/>
      <c r="C14" s="286"/>
      <c r="E14" s="287"/>
      <c r="F14" s="224"/>
      <c r="G14" s="271"/>
      <c r="H14" s="271"/>
      <c r="J14" s="255"/>
      <c r="K14" s="254"/>
      <c r="L14" s="254"/>
      <c r="M14" s="278"/>
    </row>
    <row r="15" spans="1:13" x14ac:dyDescent="0.25">
      <c r="A15" s="274"/>
      <c r="B15" s="263" t="s">
        <v>6</v>
      </c>
      <c r="C15" s="264"/>
      <c r="D15" s="265"/>
      <c r="E15" s="273"/>
      <c r="F15" s="273">
        <f>+SUM(E16:E20)</f>
        <v>95484.28</v>
      </c>
      <c r="G15" s="272"/>
      <c r="H15" s="271"/>
    </row>
    <row r="16" spans="1:13" x14ac:dyDescent="0.25">
      <c r="A16" s="272"/>
      <c r="B16" s="313" t="s">
        <v>166</v>
      </c>
      <c r="C16" s="314">
        <v>42928</v>
      </c>
      <c r="D16" s="315">
        <v>80888101</v>
      </c>
      <c r="E16" s="316">
        <v>2998.9</v>
      </c>
      <c r="F16" s="317"/>
      <c r="G16" s="272"/>
      <c r="H16" s="287"/>
    </row>
    <row r="17" spans="1:8" x14ac:dyDescent="0.25">
      <c r="A17" s="272"/>
      <c r="B17" t="s">
        <v>171</v>
      </c>
      <c r="C17" s="286">
        <v>42970</v>
      </c>
      <c r="D17">
        <v>93395814</v>
      </c>
      <c r="E17" s="319">
        <v>60632.71</v>
      </c>
      <c r="F17" s="273"/>
      <c r="G17" s="272"/>
      <c r="H17" s="287"/>
    </row>
    <row r="18" spans="1:8" x14ac:dyDescent="0.25">
      <c r="A18" s="272"/>
      <c r="B18" t="s">
        <v>172</v>
      </c>
      <c r="C18" s="286">
        <v>42970</v>
      </c>
      <c r="D18">
        <v>80909936</v>
      </c>
      <c r="E18" s="319">
        <v>19834.79</v>
      </c>
      <c r="F18" s="273"/>
      <c r="G18" s="272"/>
      <c r="H18" s="287"/>
    </row>
    <row r="19" spans="1:8" x14ac:dyDescent="0.25">
      <c r="A19" s="272"/>
      <c r="B19" t="s">
        <v>173</v>
      </c>
      <c r="C19" s="286">
        <v>42975</v>
      </c>
      <c r="D19" s="294" t="s">
        <v>174</v>
      </c>
      <c r="E19" s="319">
        <v>12017.88</v>
      </c>
      <c r="F19" s="273"/>
      <c r="G19" s="272"/>
      <c r="H19" s="287"/>
    </row>
    <row r="20" spans="1:8" x14ac:dyDescent="0.25">
      <c r="A20" s="272"/>
      <c r="B20" s="266"/>
      <c r="C20" s="268"/>
      <c r="D20" s="266"/>
      <c r="E20" s="267"/>
      <c r="F20" s="273"/>
      <c r="G20" s="272"/>
    </row>
    <row r="21" spans="1:8" x14ac:dyDescent="0.25">
      <c r="A21" s="274"/>
      <c r="B21" s="263" t="s">
        <v>29</v>
      </c>
      <c r="C21" s="264"/>
      <c r="D21" s="265"/>
      <c r="E21" s="262"/>
      <c r="F21" s="273">
        <f>+E22</f>
        <v>0</v>
      </c>
      <c r="G21" s="272"/>
      <c r="H21" s="271"/>
    </row>
    <row r="22" spans="1:8" x14ac:dyDescent="0.25">
      <c r="A22" s="274"/>
      <c r="B22" s="290"/>
      <c r="C22" s="291"/>
      <c r="D22" s="290"/>
      <c r="E22" s="292"/>
      <c r="F22" s="273"/>
      <c r="G22" s="272"/>
      <c r="H22" s="271"/>
    </row>
    <row r="23" spans="1:8" x14ac:dyDescent="0.25">
      <c r="A23" s="274"/>
      <c r="B23" s="263"/>
      <c r="C23" s="264"/>
      <c r="D23" s="265"/>
      <c r="E23" s="262"/>
      <c r="F23" s="273"/>
      <c r="G23" s="272"/>
      <c r="H23" s="271"/>
    </row>
    <row r="24" spans="1:8" x14ac:dyDescent="0.25">
      <c r="A24" s="227"/>
      <c r="B24" s="276"/>
      <c r="C24" s="276"/>
      <c r="D24" s="248"/>
      <c r="E24" s="228"/>
      <c r="F24" s="252"/>
      <c r="G24" s="253"/>
      <c r="H24" s="276"/>
    </row>
    <row r="25" spans="1:8" x14ac:dyDescent="0.25">
      <c r="A25" s="274"/>
      <c r="B25" s="238" t="s">
        <v>30</v>
      </c>
      <c r="C25" s="264"/>
      <c r="D25" s="265"/>
      <c r="E25" s="273"/>
      <c r="F25" s="273">
        <f>+SUM(E27:E33)</f>
        <v>27701.39</v>
      </c>
      <c r="G25" s="253"/>
      <c r="H25" s="272"/>
    </row>
    <row r="26" spans="1:8" x14ac:dyDescent="0.25">
      <c r="A26" s="274"/>
      <c r="B26" s="238"/>
      <c r="C26" s="264"/>
      <c r="D26" s="265"/>
      <c r="E26" s="273"/>
      <c r="F26" s="273"/>
      <c r="G26" s="253"/>
      <c r="H26" s="272"/>
    </row>
    <row r="27" spans="1:8" x14ac:dyDescent="0.25">
      <c r="A27" s="274"/>
      <c r="B27" s="307" t="s">
        <v>123</v>
      </c>
      <c r="C27" s="308" t="s">
        <v>124</v>
      </c>
      <c r="D27" s="309" t="s">
        <v>128</v>
      </c>
      <c r="E27" s="312">
        <f>461.54-224.61-100.69</f>
        <v>136.24</v>
      </c>
      <c r="F27" s="275" t="s">
        <v>163</v>
      </c>
      <c r="G27" s="253"/>
      <c r="H27" s="224" t="s">
        <v>161</v>
      </c>
    </row>
    <row r="28" spans="1:8" x14ac:dyDescent="0.25">
      <c r="A28" s="274"/>
      <c r="B28" s="291" t="s">
        <v>177</v>
      </c>
      <c r="C28" s="290" t="s">
        <v>176</v>
      </c>
      <c r="D28" s="280" t="s">
        <v>183</v>
      </c>
      <c r="E28" s="351">
        <v>24854.44</v>
      </c>
      <c r="F28" s="275" t="s">
        <v>186</v>
      </c>
      <c r="G28" s="253"/>
      <c r="H28" s="224"/>
    </row>
    <row r="29" spans="1:8" x14ac:dyDescent="0.25">
      <c r="A29" s="274"/>
      <c r="B29" s="307" t="s">
        <v>178</v>
      </c>
      <c r="C29" s="308" t="s">
        <v>179</v>
      </c>
      <c r="D29" s="321" t="s">
        <v>184</v>
      </c>
      <c r="E29" s="320">
        <v>1944.53</v>
      </c>
      <c r="F29" s="275"/>
      <c r="G29" s="253"/>
      <c r="H29" s="224"/>
    </row>
    <row r="30" spans="1:8" x14ac:dyDescent="0.25">
      <c r="A30" s="274"/>
      <c r="B30" s="307" t="s">
        <v>180</v>
      </c>
      <c r="C30" s="308" t="s">
        <v>181</v>
      </c>
      <c r="D30" s="309" t="s">
        <v>185</v>
      </c>
      <c r="E30" s="352">
        <v>766.18</v>
      </c>
      <c r="F30" s="275" t="s">
        <v>186</v>
      </c>
      <c r="G30" s="253"/>
      <c r="H30" s="224"/>
    </row>
    <row r="31" spans="1:8" x14ac:dyDescent="0.25">
      <c r="A31" s="274"/>
      <c r="B31" s="307"/>
      <c r="C31" s="308"/>
      <c r="D31" s="309"/>
      <c r="E31" s="320"/>
      <c r="F31" s="275"/>
      <c r="G31" s="253"/>
      <c r="H31" s="224"/>
    </row>
    <row r="32" spans="1:8" x14ac:dyDescent="0.25">
      <c r="A32" s="274"/>
      <c r="B32" s="291"/>
      <c r="C32" s="290"/>
      <c r="D32" s="291"/>
      <c r="E32" s="292"/>
      <c r="F32" s="292"/>
      <c r="G32" s="272"/>
      <c r="H32" s="271"/>
    </row>
    <row r="33" spans="1:8" x14ac:dyDescent="0.25">
      <c r="A33" s="274"/>
      <c r="B33" s="291"/>
      <c r="C33" s="290"/>
      <c r="D33" s="293"/>
      <c r="E33" s="292"/>
      <c r="F33" s="273"/>
      <c r="G33" s="272"/>
      <c r="H33" s="271"/>
    </row>
    <row r="34" spans="1:8" x14ac:dyDescent="0.25">
      <c r="A34" s="274"/>
      <c r="B34" s="276"/>
      <c r="C34" s="276"/>
      <c r="D34" s="247"/>
      <c r="E34" s="292"/>
      <c r="F34" s="275"/>
      <c r="G34" s="272"/>
      <c r="H34" s="271"/>
    </row>
    <row r="35" spans="1:8" x14ac:dyDescent="0.25">
      <c r="A35" s="274"/>
      <c r="B35" s="236"/>
      <c r="C35" s="274"/>
      <c r="D35" s="231"/>
      <c r="E35" s="232" t="s">
        <v>31</v>
      </c>
      <c r="F35" s="240">
        <f>+F8-F10+F15-F21+F25</f>
        <v>1778840.4299999997</v>
      </c>
      <c r="G35" s="272"/>
      <c r="H35" s="271"/>
    </row>
    <row r="36" spans="1:8" x14ac:dyDescent="0.25">
      <c r="A36" s="274"/>
      <c r="B36" s="237"/>
      <c r="C36" s="226"/>
      <c r="D36" s="234"/>
      <c r="E36" s="232" t="s">
        <v>269</v>
      </c>
      <c r="F36" s="241">
        <f>+[1]AGO!$K$68</f>
        <v>-1778871.9399999997</v>
      </c>
      <c r="G36" s="272"/>
      <c r="H36" s="271"/>
    </row>
    <row r="37" spans="1:8" x14ac:dyDescent="0.25">
      <c r="A37" s="274"/>
      <c r="B37" s="365"/>
      <c r="C37" s="365"/>
      <c r="D37" s="365"/>
      <c r="E37" s="232" t="s">
        <v>33</v>
      </c>
      <c r="F37" s="233">
        <f>+F35+F36</f>
        <v>-31.510000000009313</v>
      </c>
      <c r="G37" s="272"/>
      <c r="H37" s="271"/>
    </row>
    <row r="38" spans="1:8" x14ac:dyDescent="0.25">
      <c r="A38" s="214"/>
      <c r="B38" s="214"/>
      <c r="C38" s="214"/>
      <c r="D38" s="214"/>
      <c r="E38" s="215"/>
      <c r="F38" s="215"/>
      <c r="G38" s="271"/>
      <c r="H38" s="271"/>
    </row>
    <row r="39" spans="1:8" x14ac:dyDescent="0.25">
      <c r="A39" s="225"/>
      <c r="B39" s="225"/>
      <c r="C39" s="225"/>
      <c r="D39" s="225"/>
      <c r="E39" s="225"/>
      <c r="F39" s="225"/>
      <c r="G39" s="271"/>
      <c r="H39" s="271"/>
    </row>
  </sheetData>
  <mergeCells count="6">
    <mergeCell ref="B37:D37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37" workbookViewId="0">
      <selection activeCell="F43" sqref="F43"/>
    </sheetView>
  </sheetViews>
  <sheetFormatPr baseColWidth="10" defaultRowHeight="15" x14ac:dyDescent="0.25"/>
  <cols>
    <col min="3" max="3" width="10.7109375" bestFit="1" customWidth="1"/>
    <col min="4" max="4" width="28.140625" customWidth="1"/>
    <col min="6" max="6" width="13.140625" bestFit="1" customWidth="1"/>
  </cols>
  <sheetData>
    <row r="1" spans="1:13" x14ac:dyDescent="0.25">
      <c r="A1" s="214" t="s">
        <v>0</v>
      </c>
      <c r="B1" s="214"/>
      <c r="C1" s="214"/>
      <c r="D1" s="214"/>
      <c r="E1" s="215"/>
      <c r="F1" s="215"/>
      <c r="G1" s="271"/>
      <c r="H1" s="271"/>
    </row>
    <row r="2" spans="1:13" x14ac:dyDescent="0.25">
      <c r="A2" s="214"/>
      <c r="B2" s="214"/>
      <c r="C2" s="214"/>
      <c r="D2" s="214"/>
      <c r="E2" s="215"/>
      <c r="F2" s="215"/>
      <c r="G2" s="271"/>
      <c r="H2" s="271"/>
    </row>
    <row r="3" spans="1:13" x14ac:dyDescent="0.25">
      <c r="A3" s="366" t="s">
        <v>1</v>
      </c>
      <c r="B3" s="366"/>
      <c r="C3" s="366"/>
      <c r="D3" s="366"/>
      <c r="E3" s="366"/>
      <c r="F3" s="366"/>
      <c r="G3" s="271"/>
      <c r="H3" s="271"/>
    </row>
    <row r="4" spans="1:13" x14ac:dyDescent="0.25">
      <c r="A4" s="366" t="s">
        <v>2</v>
      </c>
      <c r="B4" s="366"/>
      <c r="C4" s="366"/>
      <c r="D4" s="366"/>
      <c r="E4" s="366"/>
      <c r="F4" s="366"/>
      <c r="G4" s="271"/>
      <c r="H4" s="271"/>
    </row>
    <row r="5" spans="1:13" x14ac:dyDescent="0.25">
      <c r="A5" s="366" t="s">
        <v>210</v>
      </c>
      <c r="B5" s="366"/>
      <c r="C5" s="366"/>
      <c r="D5" s="366"/>
      <c r="E5" s="366"/>
      <c r="F5" s="366"/>
      <c r="G5" s="271"/>
      <c r="H5" s="271"/>
    </row>
    <row r="6" spans="1:13" x14ac:dyDescent="0.25">
      <c r="A6" s="235"/>
      <c r="B6" s="216"/>
      <c r="C6" s="216"/>
      <c r="D6" s="216"/>
      <c r="E6" s="217"/>
      <c r="F6" s="217"/>
      <c r="G6" s="271"/>
      <c r="H6" s="271"/>
    </row>
    <row r="7" spans="1:13" ht="15.75" thickBot="1" x14ac:dyDescent="0.3">
      <c r="A7" s="218"/>
      <c r="B7" s="219"/>
      <c r="C7" s="219"/>
      <c r="D7" s="219"/>
      <c r="E7" s="220"/>
      <c r="F7" s="220"/>
      <c r="G7" s="221"/>
      <c r="H7" s="221"/>
    </row>
    <row r="8" spans="1:13" ht="15.75" thickTop="1" x14ac:dyDescent="0.25">
      <c r="A8" s="214"/>
      <c r="B8" s="367" t="s">
        <v>4</v>
      </c>
      <c r="C8" s="367"/>
      <c r="D8" s="367"/>
      <c r="E8" s="223"/>
      <c r="F8" s="239">
        <f>+[2]SEP!$D$7</f>
        <v>1224363.9999999998</v>
      </c>
      <c r="G8" s="271"/>
      <c r="H8" s="271"/>
      <c r="J8" s="255"/>
      <c r="K8" s="254"/>
      <c r="L8" s="249"/>
      <c r="M8" s="278"/>
    </row>
    <row r="9" spans="1:13" x14ac:dyDescent="0.25">
      <c r="A9" s="214"/>
      <c r="B9" s="222"/>
      <c r="C9" s="222"/>
      <c r="D9" s="222"/>
      <c r="E9" s="223"/>
      <c r="F9" s="224"/>
      <c r="G9" s="271"/>
      <c r="H9" s="271"/>
      <c r="J9" s="255"/>
      <c r="K9" s="254"/>
      <c r="L9" s="249"/>
      <c r="M9" s="278"/>
    </row>
    <row r="10" spans="1:13" x14ac:dyDescent="0.25">
      <c r="A10" s="214"/>
      <c r="B10" s="367" t="s">
        <v>5</v>
      </c>
      <c r="C10" s="367"/>
      <c r="D10" s="367"/>
      <c r="E10" s="262"/>
      <c r="F10" s="224">
        <f>+SUM(E11:E14)</f>
        <v>27061.1</v>
      </c>
      <c r="G10" s="271"/>
      <c r="H10" s="271"/>
      <c r="J10" s="255"/>
      <c r="K10" s="254"/>
      <c r="L10" s="254"/>
      <c r="M10" s="278"/>
    </row>
    <row r="11" spans="1:13" x14ac:dyDescent="0.25">
      <c r="A11" s="214"/>
      <c r="B11" s="244" t="s">
        <v>42</v>
      </c>
      <c r="C11" s="245">
        <v>42746</v>
      </c>
      <c r="D11" s="251" t="s">
        <v>43</v>
      </c>
      <c r="E11" s="118">
        <v>19501.47</v>
      </c>
      <c r="F11" s="224"/>
      <c r="G11" s="271"/>
      <c r="H11" s="271"/>
      <c r="J11" s="255"/>
      <c r="K11" s="254"/>
      <c r="L11" s="254"/>
      <c r="M11" s="278"/>
    </row>
    <row r="12" spans="1:13" x14ac:dyDescent="0.25">
      <c r="A12" s="214"/>
      <c r="B12" s="295" t="s">
        <v>175</v>
      </c>
      <c r="C12" s="296">
        <v>42957</v>
      </c>
      <c r="D12" s="295" t="s">
        <v>45</v>
      </c>
      <c r="E12" s="295">
        <v>9</v>
      </c>
      <c r="F12" s="318"/>
      <c r="G12" s="271"/>
      <c r="H12" s="271"/>
      <c r="J12" s="255"/>
      <c r="K12" s="254"/>
      <c r="L12" s="254"/>
      <c r="M12" s="278"/>
    </row>
    <row r="13" spans="1:13" x14ac:dyDescent="0.25">
      <c r="A13" s="214"/>
      <c r="B13" s="295" t="s">
        <v>182</v>
      </c>
      <c r="C13" s="296">
        <v>42957</v>
      </c>
      <c r="D13" s="295" t="s">
        <v>45</v>
      </c>
      <c r="E13" s="333">
        <v>425.64</v>
      </c>
      <c r="F13" s="318"/>
      <c r="G13" s="271"/>
      <c r="H13" s="271"/>
      <c r="J13" s="255"/>
      <c r="K13" s="254"/>
      <c r="L13" s="254"/>
      <c r="M13" s="278"/>
    </row>
    <row r="14" spans="1:13" x14ac:dyDescent="0.25">
      <c r="A14" s="214"/>
      <c r="B14" s="326" t="s">
        <v>204</v>
      </c>
      <c r="C14" s="327">
        <v>42984</v>
      </c>
      <c r="D14" s="326" t="s">
        <v>205</v>
      </c>
      <c r="E14" s="334">
        <v>7124.99</v>
      </c>
      <c r="F14" s="318" t="s">
        <v>209</v>
      </c>
      <c r="G14" s="271"/>
      <c r="H14" s="271"/>
      <c r="J14" s="255"/>
      <c r="K14" s="254"/>
      <c r="L14" s="254"/>
      <c r="M14" s="278"/>
    </row>
    <row r="15" spans="1:13" x14ac:dyDescent="0.25">
      <c r="A15" s="214"/>
      <c r="C15" s="286"/>
      <c r="E15" s="304"/>
      <c r="F15" s="318"/>
      <c r="G15" s="271"/>
      <c r="H15" s="271"/>
      <c r="J15" s="255"/>
      <c r="K15" s="254"/>
      <c r="L15" s="254"/>
      <c r="M15" s="278"/>
    </row>
    <row r="16" spans="1:13" x14ac:dyDescent="0.25">
      <c r="A16" s="214"/>
      <c r="C16" s="286"/>
      <c r="E16" s="287"/>
      <c r="F16" s="224"/>
      <c r="G16" s="271"/>
      <c r="H16" s="271"/>
      <c r="J16" s="255"/>
      <c r="K16" s="254"/>
      <c r="L16" s="254"/>
      <c r="M16" s="278"/>
    </row>
    <row r="17" spans="1:8" x14ac:dyDescent="0.25">
      <c r="A17" s="274"/>
      <c r="B17" s="263" t="s">
        <v>6</v>
      </c>
      <c r="C17" s="264"/>
      <c r="D17" s="265"/>
      <c r="E17" s="273"/>
      <c r="F17" s="273">
        <f>+SUM(E18:E28)</f>
        <v>155542.14000000001</v>
      </c>
      <c r="G17" s="272"/>
      <c r="H17" s="271"/>
    </row>
    <row r="18" spans="1:8" x14ac:dyDescent="0.25">
      <c r="A18" s="272"/>
      <c r="B18" t="s">
        <v>187</v>
      </c>
      <c r="C18" s="286">
        <v>42990</v>
      </c>
      <c r="D18" s="330">
        <v>8846</v>
      </c>
      <c r="E18" s="331">
        <v>5568</v>
      </c>
      <c r="F18" s="273"/>
      <c r="G18" s="272"/>
      <c r="H18" s="287"/>
    </row>
    <row r="19" spans="1:8" x14ac:dyDescent="0.25">
      <c r="A19" s="272"/>
      <c r="B19" t="s">
        <v>188</v>
      </c>
      <c r="C19" s="286">
        <v>43005</v>
      </c>
      <c r="D19" t="s">
        <v>189</v>
      </c>
      <c r="E19" s="332">
        <v>13746.55</v>
      </c>
      <c r="F19" s="273"/>
      <c r="G19" s="272"/>
      <c r="H19" s="287"/>
    </row>
    <row r="20" spans="1:8" x14ac:dyDescent="0.25">
      <c r="A20" s="272"/>
      <c r="B20" t="s">
        <v>190</v>
      </c>
      <c r="C20" s="286">
        <v>43005</v>
      </c>
      <c r="D20" t="s">
        <v>191</v>
      </c>
      <c r="E20" s="332">
        <v>1472.96</v>
      </c>
      <c r="F20" s="273"/>
      <c r="G20" s="272"/>
      <c r="H20" s="287"/>
    </row>
    <row r="21" spans="1:8" x14ac:dyDescent="0.25">
      <c r="A21" s="272"/>
      <c r="B21" t="s">
        <v>192</v>
      </c>
      <c r="C21" s="286">
        <v>43005</v>
      </c>
      <c r="D21" t="s">
        <v>193</v>
      </c>
      <c r="E21" s="332">
        <v>1171.5999999999999</v>
      </c>
      <c r="F21" s="273"/>
      <c r="G21" s="272"/>
      <c r="H21" s="287"/>
    </row>
    <row r="22" spans="1:8" x14ac:dyDescent="0.25">
      <c r="A22" s="272"/>
      <c r="B22" t="s">
        <v>194</v>
      </c>
      <c r="C22" s="286">
        <v>43007</v>
      </c>
      <c r="D22" t="s">
        <v>195</v>
      </c>
      <c r="E22" s="329">
        <v>82557.279999999999</v>
      </c>
      <c r="F22" s="273"/>
      <c r="G22" s="272"/>
      <c r="H22" s="287"/>
    </row>
    <row r="23" spans="1:8" x14ac:dyDescent="0.25">
      <c r="A23" s="272"/>
      <c r="B23" t="s">
        <v>196</v>
      </c>
      <c r="C23" s="286">
        <v>43008</v>
      </c>
      <c r="D23" t="s">
        <v>197</v>
      </c>
      <c r="E23" s="329">
        <v>27640.27</v>
      </c>
      <c r="F23" s="273"/>
      <c r="G23" s="272"/>
      <c r="H23" s="287"/>
    </row>
    <row r="24" spans="1:8" x14ac:dyDescent="0.25">
      <c r="A24" s="272"/>
      <c r="B24" s="326" t="s">
        <v>198</v>
      </c>
      <c r="C24" s="327">
        <v>43008</v>
      </c>
      <c r="D24" s="326" t="s">
        <v>199</v>
      </c>
      <c r="E24" s="328">
        <v>7656</v>
      </c>
      <c r="F24" s="318" t="s">
        <v>209</v>
      </c>
      <c r="G24" s="272"/>
      <c r="H24" s="287"/>
    </row>
    <row r="25" spans="1:8" x14ac:dyDescent="0.25">
      <c r="A25" s="272"/>
      <c r="B25" s="326" t="s">
        <v>200</v>
      </c>
      <c r="C25" s="327">
        <v>43008</v>
      </c>
      <c r="D25" s="326" t="s">
        <v>201</v>
      </c>
      <c r="E25" s="328">
        <v>8584</v>
      </c>
      <c r="F25" s="318" t="s">
        <v>209</v>
      </c>
      <c r="G25" s="272"/>
      <c r="H25" s="287"/>
    </row>
    <row r="26" spans="1:8" x14ac:dyDescent="0.25">
      <c r="A26" s="272"/>
      <c r="B26" s="326" t="s">
        <v>202</v>
      </c>
      <c r="C26" s="327">
        <v>43008</v>
      </c>
      <c r="D26" s="326" t="s">
        <v>203</v>
      </c>
      <c r="E26" s="328">
        <v>7145.48</v>
      </c>
      <c r="F26" s="318" t="s">
        <v>209</v>
      </c>
      <c r="G26" s="272"/>
      <c r="H26" s="287"/>
    </row>
    <row r="27" spans="1:8" x14ac:dyDescent="0.25">
      <c r="A27" s="272"/>
      <c r="C27" s="286"/>
      <c r="D27" s="294"/>
      <c r="E27" s="322"/>
      <c r="F27" s="273"/>
      <c r="G27" s="272"/>
      <c r="H27" s="287"/>
    </row>
    <row r="28" spans="1:8" x14ac:dyDescent="0.25">
      <c r="A28" s="272"/>
      <c r="B28" s="266"/>
      <c r="C28" s="268"/>
      <c r="D28" s="266"/>
      <c r="E28" s="267"/>
      <c r="F28" s="273"/>
      <c r="G28" s="272"/>
    </row>
    <row r="29" spans="1:8" x14ac:dyDescent="0.25">
      <c r="A29" s="274"/>
      <c r="B29" s="263" t="s">
        <v>29</v>
      </c>
      <c r="C29" s="264"/>
      <c r="D29" s="265"/>
      <c r="E29" s="262"/>
      <c r="F29" s="273">
        <f>SUM(E31:E32)</f>
        <v>0</v>
      </c>
      <c r="G29" s="272"/>
      <c r="H29" s="271"/>
    </row>
    <row r="30" spans="1:8" x14ac:dyDescent="0.25">
      <c r="A30" s="274"/>
      <c r="B30" s="290"/>
      <c r="C30" s="291"/>
      <c r="D30" s="290"/>
      <c r="E30" s="292"/>
      <c r="F30" s="273"/>
      <c r="G30" s="272"/>
      <c r="H30" s="271"/>
    </row>
    <row r="31" spans="1:8" x14ac:dyDescent="0.25">
      <c r="A31" s="274"/>
      <c r="B31" s="291"/>
      <c r="C31" s="290"/>
      <c r="D31" s="336"/>
      <c r="E31" s="292"/>
      <c r="F31" s="273"/>
      <c r="G31" s="272"/>
      <c r="H31" s="271"/>
    </row>
    <row r="32" spans="1:8" x14ac:dyDescent="0.25">
      <c r="A32" s="274"/>
      <c r="B32" s="291"/>
      <c r="C32" s="290"/>
      <c r="D32" s="336"/>
      <c r="E32" s="292"/>
      <c r="F32" s="273"/>
      <c r="G32" s="272"/>
      <c r="H32" s="271"/>
    </row>
    <row r="33" spans="1:8" x14ac:dyDescent="0.25">
      <c r="A33" s="227"/>
      <c r="B33" s="276"/>
      <c r="C33" s="276"/>
      <c r="D33" s="248"/>
      <c r="E33" s="228"/>
      <c r="F33" s="252"/>
      <c r="G33" s="253"/>
      <c r="H33" s="276"/>
    </row>
    <row r="34" spans="1:8" x14ac:dyDescent="0.25">
      <c r="A34" s="274"/>
      <c r="B34" s="238" t="s">
        <v>30</v>
      </c>
      <c r="C34" s="264"/>
      <c r="D34" s="265"/>
      <c r="E34" s="273"/>
      <c r="F34" s="273">
        <f>+SUM(E36:E39)</f>
        <v>56714.119999999995</v>
      </c>
      <c r="G34" s="253"/>
      <c r="H34" s="272"/>
    </row>
    <row r="35" spans="1:8" x14ac:dyDescent="0.25">
      <c r="A35" s="274"/>
      <c r="B35" s="238"/>
      <c r="C35" s="264"/>
      <c r="D35" s="265"/>
      <c r="E35" s="273"/>
      <c r="F35" s="273"/>
      <c r="G35" s="253"/>
      <c r="H35" s="272"/>
    </row>
    <row r="36" spans="1:8" x14ac:dyDescent="0.25">
      <c r="A36" s="274"/>
      <c r="B36" s="307" t="s">
        <v>178</v>
      </c>
      <c r="C36" s="308" t="s">
        <v>179</v>
      </c>
      <c r="D36" s="321" t="s">
        <v>184</v>
      </c>
      <c r="E36" s="320">
        <v>1944.53</v>
      </c>
      <c r="F36" s="275"/>
      <c r="G36" s="253"/>
      <c r="H36" s="224"/>
    </row>
    <row r="37" spans="1:8" x14ac:dyDescent="0.25">
      <c r="A37" s="274"/>
      <c r="B37" s="324" t="s">
        <v>207</v>
      </c>
      <c r="C37" s="323" t="s">
        <v>206</v>
      </c>
      <c r="D37" s="325" t="s">
        <v>208</v>
      </c>
      <c r="E37" s="322">
        <v>54769.59</v>
      </c>
      <c r="F37" s="275"/>
      <c r="G37" s="253"/>
      <c r="H37" s="224"/>
    </row>
    <row r="38" spans="1:8" x14ac:dyDescent="0.25">
      <c r="A38" s="274"/>
      <c r="B38" s="291"/>
      <c r="C38" s="290"/>
      <c r="D38" s="291"/>
      <c r="E38" s="292"/>
      <c r="F38" s="292"/>
      <c r="G38" s="272"/>
      <c r="H38" s="271"/>
    </row>
    <row r="39" spans="1:8" x14ac:dyDescent="0.25">
      <c r="A39" s="274"/>
      <c r="B39" s="291"/>
      <c r="C39" s="290"/>
      <c r="D39" s="293"/>
      <c r="E39" s="292"/>
      <c r="F39" s="273"/>
      <c r="G39" s="272"/>
      <c r="H39" s="271"/>
    </row>
    <row r="40" spans="1:8" x14ac:dyDescent="0.25">
      <c r="A40" s="274"/>
      <c r="B40" s="276"/>
      <c r="C40" s="276"/>
      <c r="D40" s="247"/>
      <c r="E40" s="292"/>
      <c r="F40" s="275"/>
      <c r="G40" s="272"/>
      <c r="H40" s="271"/>
    </row>
    <row r="41" spans="1:8" x14ac:dyDescent="0.25">
      <c r="A41" s="274"/>
      <c r="B41" s="236"/>
      <c r="C41" s="274"/>
      <c r="D41" s="231"/>
      <c r="E41" s="232" t="s">
        <v>31</v>
      </c>
      <c r="F41" s="240">
        <f>+F8-F10+F17-F29+F34</f>
        <v>1409559.1599999997</v>
      </c>
      <c r="G41" s="272"/>
      <c r="H41" s="271"/>
    </row>
    <row r="42" spans="1:8" x14ac:dyDescent="0.25">
      <c r="A42" s="274"/>
      <c r="B42" s="237"/>
      <c r="C42" s="226"/>
      <c r="D42" s="234"/>
      <c r="E42" s="232" t="s">
        <v>269</v>
      </c>
      <c r="F42" s="241">
        <f>+[1]SEP!$K$60</f>
        <v>-1410350.4400000009</v>
      </c>
      <c r="G42" s="272"/>
      <c r="H42" s="271"/>
    </row>
    <row r="43" spans="1:8" x14ac:dyDescent="0.25">
      <c r="A43" s="274"/>
      <c r="B43" s="365"/>
      <c r="C43" s="365"/>
      <c r="D43" s="365"/>
      <c r="E43" s="232" t="s">
        <v>33</v>
      </c>
      <c r="F43" s="233">
        <f>+F41+F42</f>
        <v>-791.28000000119209</v>
      </c>
      <c r="G43" s="272"/>
      <c r="H43" s="271"/>
    </row>
    <row r="44" spans="1:8" x14ac:dyDescent="0.25">
      <c r="A44" s="214"/>
      <c r="B44" s="214"/>
      <c r="C44" s="214"/>
      <c r="D44" s="214"/>
      <c r="E44" s="215"/>
      <c r="F44" s="215"/>
      <c r="G44" s="271"/>
      <c r="H44" s="271"/>
    </row>
    <row r="45" spans="1:8" x14ac:dyDescent="0.25">
      <c r="A45" s="225"/>
      <c r="B45" s="225"/>
      <c r="C45" s="225"/>
      <c r="D45" s="225"/>
      <c r="E45" s="225"/>
      <c r="F45" s="225"/>
      <c r="G45" s="271"/>
      <c r="H45" s="271"/>
    </row>
  </sheetData>
  <mergeCells count="6">
    <mergeCell ref="B43:D43"/>
    <mergeCell ref="A3:F3"/>
    <mergeCell ref="A4:F4"/>
    <mergeCell ref="A5:F5"/>
    <mergeCell ref="B8:D8"/>
    <mergeCell ref="B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2018-01-17T00:03:25Z</cp:lastPrinted>
  <dcterms:created xsi:type="dcterms:W3CDTF">2017-06-23T15:47:11Z</dcterms:created>
  <dcterms:modified xsi:type="dcterms:W3CDTF">2018-02-28T19:00:39Z</dcterms:modified>
</cp:coreProperties>
</file>