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16725" windowHeight="7470" activeTab="18"/>
  </bookViews>
  <sheets>
    <sheet name="ENE" sheetId="3" r:id="rId1"/>
    <sheet name="PRV ENE" sheetId="4" state="hidden" r:id="rId2"/>
    <sheet name="FEB" sheetId="5" r:id="rId3"/>
    <sheet name="PRV FEB" sheetId="8" state="hidden" r:id="rId4"/>
    <sheet name="MAR" sheetId="9" r:id="rId5"/>
    <sheet name="PVR MAR" sheetId="10" state="hidden" r:id="rId6"/>
    <sheet name="ABR" sheetId="11" r:id="rId7"/>
    <sheet name="PVR ABR" sheetId="13" state="hidden" r:id="rId8"/>
    <sheet name="MAY" sheetId="14" r:id="rId9"/>
    <sheet name="PVR MAY" sheetId="15" state="hidden" r:id="rId10"/>
    <sheet name="JUN" sheetId="18" r:id="rId11"/>
    <sheet name="PRV JUN" sheetId="19" state="hidden" r:id="rId12"/>
    <sheet name="JUL" sheetId="21" r:id="rId13"/>
    <sheet name="PRV JUL" sheetId="24" r:id="rId14"/>
    <sheet name="AGO" sheetId="25" r:id="rId15"/>
    <sheet name="SEP" sheetId="26" r:id="rId16"/>
    <sheet name="OCT" sheetId="27" r:id="rId17"/>
    <sheet name="NOV" sheetId="28" r:id="rId18"/>
    <sheet name="DIC" sheetId="29" r:id="rId19"/>
  </sheets>
  <definedNames>
    <definedName name="_xlnm._FilterDatabase" localSheetId="6" hidden="1">ABR!$A$540:$K$730</definedName>
    <definedName name="_xlnm._FilterDatabase" localSheetId="14" hidden="1">AGO!$A$590:$L$804</definedName>
    <definedName name="_xlnm._FilterDatabase" localSheetId="18" hidden="1">DIC!$A$695:$K$926</definedName>
    <definedName name="_xlnm._FilterDatabase" localSheetId="0" hidden="1">ENE!$A$598:$K$783</definedName>
    <definedName name="_xlnm._FilterDatabase" localSheetId="2" hidden="1">FEB!$A$566:$K$752</definedName>
    <definedName name="_xlnm._FilterDatabase" localSheetId="12" hidden="1">JUL!$A$595:$K$798</definedName>
    <definedName name="_xlnm._FilterDatabase" localSheetId="10" hidden="1">JUN!$A$556:$K$755</definedName>
    <definedName name="_xlnm._FilterDatabase" localSheetId="4" hidden="1">MAR!$A$538:$K$715</definedName>
    <definedName name="_xlnm._FilterDatabase" localSheetId="8" hidden="1">MAY!$A$606:$K$807</definedName>
    <definedName name="_xlnm._FilterDatabase" localSheetId="17" hidden="1">NOV!$A$573:$L$800</definedName>
    <definedName name="_xlnm._FilterDatabase" localSheetId="16" hidden="1">OCT!$A$637:$L$843</definedName>
    <definedName name="_xlnm._FilterDatabase" localSheetId="15" hidden="1">SEP!$A$542:$L$747</definedName>
  </definedNames>
  <calcPr calcId="144525"/>
</workbook>
</file>

<file path=xl/calcChain.xml><?xml version="1.0" encoding="utf-8"?>
<calcChain xmlns="http://schemas.openxmlformats.org/spreadsheetml/2006/main">
  <c r="I696" i="29" l="1"/>
  <c r="I686" i="29" l="1"/>
  <c r="G926" i="29" l="1"/>
  <c r="G925" i="29"/>
  <c r="G923" i="29"/>
  <c r="G921" i="29"/>
  <c r="G916" i="29"/>
  <c r="G915" i="29"/>
  <c r="G914" i="29"/>
  <c r="G913" i="29"/>
  <c r="G907" i="29"/>
  <c r="G905" i="29"/>
  <c r="G901" i="29"/>
  <c r="G900" i="29"/>
  <c r="G899" i="29"/>
  <c r="G897" i="29"/>
  <c r="G893" i="29"/>
  <c r="G891" i="29"/>
  <c r="G890" i="29"/>
  <c r="G889" i="29"/>
  <c r="G888" i="29"/>
  <c r="G887" i="29"/>
  <c r="G886" i="29"/>
  <c r="G885" i="29"/>
  <c r="G880" i="29"/>
  <c r="G878" i="29"/>
  <c r="G876" i="29"/>
  <c r="G872" i="29"/>
  <c r="G869" i="29"/>
  <c r="G860" i="29"/>
  <c r="G859" i="29"/>
  <c r="G858" i="29"/>
  <c r="G856" i="29"/>
  <c r="G855" i="29"/>
  <c r="G853" i="29"/>
  <c r="G852" i="29"/>
  <c r="G851" i="29"/>
  <c r="G849" i="29"/>
  <c r="G848" i="29"/>
  <c r="G842" i="29"/>
  <c r="G837" i="29"/>
  <c r="G836" i="29"/>
  <c r="G835" i="29"/>
  <c r="G831" i="29"/>
  <c r="G829" i="29"/>
  <c r="G826" i="29"/>
  <c r="G823" i="29"/>
  <c r="G822" i="29"/>
  <c r="G820" i="29"/>
  <c r="G818" i="29"/>
  <c r="G814" i="29"/>
  <c r="G812" i="29"/>
  <c r="G806" i="29"/>
  <c r="G804" i="29"/>
  <c r="G802" i="29"/>
  <c r="G799" i="29"/>
  <c r="G798" i="29"/>
  <c r="G797" i="29"/>
  <c r="G796" i="29"/>
  <c r="G793" i="29"/>
  <c r="G791" i="29"/>
  <c r="G790" i="29"/>
  <c r="G788" i="29"/>
  <c r="G787" i="29"/>
  <c r="G786" i="29"/>
  <c r="G783" i="29"/>
  <c r="G782" i="29"/>
  <c r="G781" i="29"/>
  <c r="G780" i="29"/>
  <c r="G775" i="29"/>
  <c r="G774" i="29"/>
  <c r="G768" i="29"/>
  <c r="G767" i="29"/>
  <c r="G766" i="29"/>
  <c r="G764" i="29"/>
  <c r="G761" i="29"/>
  <c r="G755" i="29"/>
  <c r="G753" i="29"/>
  <c r="G751" i="29"/>
  <c r="G750" i="29"/>
  <c r="G748" i="29"/>
  <c r="G746" i="29"/>
  <c r="G745" i="29"/>
  <c r="G744" i="29"/>
  <c r="G743" i="29"/>
  <c r="G740" i="29"/>
  <c r="G739" i="29"/>
  <c r="G736" i="29"/>
  <c r="G733" i="29"/>
  <c r="G730" i="29"/>
  <c r="G729" i="29"/>
  <c r="G728" i="29"/>
  <c r="G727" i="29"/>
  <c r="G726" i="29"/>
  <c r="G722" i="29"/>
  <c r="G720" i="29"/>
  <c r="G716" i="29"/>
  <c r="G713" i="29"/>
  <c r="G709" i="29"/>
  <c r="G708" i="29"/>
  <c r="G703" i="29"/>
  <c r="G702" i="29"/>
  <c r="G700" i="29"/>
  <c r="G698" i="29"/>
  <c r="G697" i="29"/>
  <c r="G696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50" i="29"/>
  <c r="J51" i="29"/>
  <c r="J52" i="29"/>
  <c r="J53" i="29"/>
  <c r="J54" i="29"/>
  <c r="J55" i="29"/>
  <c r="J56" i="29"/>
  <c r="J57" i="29"/>
  <c r="J58" i="29"/>
  <c r="J59" i="29"/>
  <c r="J60" i="29"/>
  <c r="J61" i="29"/>
  <c r="J62" i="29"/>
  <c r="J63" i="29"/>
  <c r="J64" i="29"/>
  <c r="J65" i="29"/>
  <c r="J66" i="29"/>
  <c r="J67" i="29"/>
  <c r="J68" i="29"/>
  <c r="J69" i="29"/>
  <c r="J70" i="29"/>
  <c r="J71" i="29"/>
  <c r="J72" i="29"/>
  <c r="J73" i="29"/>
  <c r="J74" i="29"/>
  <c r="J75" i="29"/>
  <c r="J76" i="29"/>
  <c r="J77" i="29"/>
  <c r="J78" i="29"/>
  <c r="J79" i="29"/>
  <c r="J80" i="29"/>
  <c r="J81" i="29"/>
  <c r="J82" i="29"/>
  <c r="J83" i="29"/>
  <c r="J84" i="29"/>
  <c r="J85" i="29"/>
  <c r="J86" i="29"/>
  <c r="J87" i="29"/>
  <c r="J88" i="29"/>
  <c r="J89" i="29"/>
  <c r="J90" i="29"/>
  <c r="J91" i="29"/>
  <c r="J92" i="29"/>
  <c r="J93" i="29"/>
  <c r="J94" i="29"/>
  <c r="J95" i="29"/>
  <c r="J96" i="29"/>
  <c r="J97" i="29"/>
  <c r="J98" i="29"/>
  <c r="J99" i="29"/>
  <c r="J100" i="29"/>
  <c r="J101" i="29"/>
  <c r="J102" i="29"/>
  <c r="J103" i="29"/>
  <c r="J104" i="29"/>
  <c r="J105" i="29"/>
  <c r="J106" i="29"/>
  <c r="J107" i="29"/>
  <c r="J108" i="29"/>
  <c r="J109" i="29"/>
  <c r="J110" i="29"/>
  <c r="J111" i="29"/>
  <c r="J112" i="29"/>
  <c r="J113" i="29"/>
  <c r="J114" i="29"/>
  <c r="J115" i="29"/>
  <c r="J116" i="29"/>
  <c r="J117" i="29"/>
  <c r="J118" i="29"/>
  <c r="J119" i="29"/>
  <c r="J120" i="29"/>
  <c r="J121" i="29"/>
  <c r="J122" i="29"/>
  <c r="J123" i="29"/>
  <c r="J124" i="29"/>
  <c r="J125" i="29"/>
  <c r="J126" i="29"/>
  <c r="J127" i="29"/>
  <c r="J128" i="29"/>
  <c r="J129" i="29"/>
  <c r="J130" i="29"/>
  <c r="J131" i="29"/>
  <c r="J132" i="29"/>
  <c r="J133" i="29"/>
  <c r="J134" i="29"/>
  <c r="J135" i="29"/>
  <c r="J136" i="29"/>
  <c r="J137" i="29"/>
  <c r="J138" i="29"/>
  <c r="J139" i="29"/>
  <c r="J140" i="29"/>
  <c r="J141" i="29"/>
  <c r="J142" i="29"/>
  <c r="J143" i="29"/>
  <c r="J144" i="29"/>
  <c r="J145" i="29"/>
  <c r="J146" i="29"/>
  <c r="J147" i="29"/>
  <c r="J148" i="29"/>
  <c r="J149" i="29"/>
  <c r="J150" i="29"/>
  <c r="J151" i="29"/>
  <c r="J152" i="29"/>
  <c r="J153" i="29"/>
  <c r="J154" i="29"/>
  <c r="J155" i="29"/>
  <c r="J156" i="29"/>
  <c r="J157" i="29"/>
  <c r="J158" i="29"/>
  <c r="J159" i="29"/>
  <c r="J160" i="29"/>
  <c r="J161" i="29"/>
  <c r="J162" i="29"/>
  <c r="J163" i="29"/>
  <c r="J164" i="29"/>
  <c r="J165" i="29"/>
  <c r="J166" i="29"/>
  <c r="J167" i="29"/>
  <c r="J168" i="29"/>
  <c r="J169" i="29"/>
  <c r="J170" i="29"/>
  <c r="J171" i="29"/>
  <c r="J172" i="29"/>
  <c r="J173" i="29"/>
  <c r="J174" i="29"/>
  <c r="J175" i="29"/>
  <c r="J176" i="29"/>
  <c r="J177" i="29"/>
  <c r="J178" i="29"/>
  <c r="J179" i="29"/>
  <c r="J180" i="29"/>
  <c r="J181" i="29"/>
  <c r="J182" i="29"/>
  <c r="J183" i="29"/>
  <c r="J184" i="29"/>
  <c r="J185" i="29"/>
  <c r="J186" i="29"/>
  <c r="J187" i="29"/>
  <c r="J188" i="29"/>
  <c r="J189" i="29"/>
  <c r="J190" i="29"/>
  <c r="J191" i="29"/>
  <c r="J192" i="29"/>
  <c r="J193" i="29"/>
  <c r="J194" i="29"/>
  <c r="J195" i="29"/>
  <c r="J196" i="29"/>
  <c r="J197" i="29"/>
  <c r="J198" i="29"/>
  <c r="J199" i="29"/>
  <c r="J200" i="29"/>
  <c r="J201" i="29"/>
  <c r="J202" i="29"/>
  <c r="J203" i="29"/>
  <c r="J204" i="29"/>
  <c r="J205" i="29"/>
  <c r="J206" i="29"/>
  <c r="J207" i="29"/>
  <c r="J208" i="29"/>
  <c r="J209" i="29"/>
  <c r="J210" i="29"/>
  <c r="J214" i="29"/>
  <c r="J215" i="29"/>
  <c r="J217" i="29"/>
  <c r="J218" i="29"/>
  <c r="J219" i="29"/>
  <c r="J220" i="29"/>
  <c r="J221" i="29"/>
  <c r="J222" i="29"/>
  <c r="J223" i="29"/>
  <c r="J224" i="29"/>
  <c r="J225" i="29"/>
  <c r="J226" i="29"/>
  <c r="J227" i="29"/>
  <c r="J228" i="29"/>
  <c r="J229" i="29"/>
  <c r="J230" i="29"/>
  <c r="J231" i="29"/>
  <c r="J232" i="29"/>
  <c r="J233" i="29"/>
  <c r="J234" i="29"/>
  <c r="J235" i="29"/>
  <c r="J236" i="29"/>
  <c r="J237" i="29"/>
  <c r="J238" i="29"/>
  <c r="J239" i="29"/>
  <c r="J240" i="29"/>
  <c r="J241" i="29"/>
  <c r="J242" i="29"/>
  <c r="J243" i="29"/>
  <c r="J244" i="29"/>
  <c r="J245" i="29"/>
  <c r="J246" i="29"/>
  <c r="J247" i="29"/>
  <c r="J248" i="29"/>
  <c r="J249" i="29"/>
  <c r="J250" i="29"/>
  <c r="J251" i="29"/>
  <c r="J252" i="29"/>
  <c r="J253" i="29"/>
  <c r="J254" i="29"/>
  <c r="J255" i="29"/>
  <c r="J256" i="29"/>
  <c r="J257" i="29"/>
  <c r="J258" i="29"/>
  <c r="J259" i="29"/>
  <c r="J260" i="29"/>
  <c r="J261" i="29"/>
  <c r="J262" i="29"/>
  <c r="J263" i="29"/>
  <c r="J264" i="29"/>
  <c r="J265" i="29"/>
  <c r="J266" i="29"/>
  <c r="J267" i="29"/>
  <c r="J268" i="29"/>
  <c r="J269" i="29"/>
  <c r="J270" i="29"/>
  <c r="J271" i="29"/>
  <c r="J272" i="29"/>
  <c r="J273" i="29"/>
  <c r="J274" i="29"/>
  <c r="J275" i="29"/>
  <c r="J276" i="29"/>
  <c r="J277" i="29"/>
  <c r="J278" i="29"/>
  <c r="J279" i="29"/>
  <c r="J280" i="29"/>
  <c r="J281" i="29"/>
  <c r="J282" i="29"/>
  <c r="J283" i="29"/>
  <c r="J284" i="29"/>
  <c r="J285" i="29"/>
  <c r="J286" i="29"/>
  <c r="J287" i="29"/>
  <c r="J288" i="29"/>
  <c r="J289" i="29"/>
  <c r="J290" i="29"/>
  <c r="J291" i="29"/>
  <c r="J292" i="29"/>
  <c r="J293" i="29"/>
  <c r="J294" i="29"/>
  <c r="J295" i="29"/>
  <c r="J296" i="29"/>
  <c r="J297" i="29"/>
  <c r="J298" i="29"/>
  <c r="J299" i="29"/>
  <c r="J300" i="29"/>
  <c r="J301" i="29"/>
  <c r="J302" i="29"/>
  <c r="J303" i="29"/>
  <c r="J304" i="29"/>
  <c r="J305" i="29"/>
  <c r="J306" i="29"/>
  <c r="J307" i="29"/>
  <c r="J308" i="29"/>
  <c r="J309" i="29"/>
  <c r="J310" i="29"/>
  <c r="J311" i="29"/>
  <c r="J312" i="29"/>
  <c r="J317" i="29"/>
  <c r="J318" i="29"/>
  <c r="J319" i="29"/>
  <c r="J320" i="29"/>
  <c r="J321" i="29"/>
  <c r="J322" i="29"/>
  <c r="J323" i="29"/>
  <c r="J324" i="29"/>
  <c r="J325" i="29"/>
  <c r="J326" i="29"/>
  <c r="J327" i="29"/>
  <c r="J328" i="29"/>
  <c r="J329" i="29"/>
  <c r="J330" i="29"/>
  <c r="J331" i="29"/>
  <c r="J332" i="29"/>
  <c r="J333" i="29"/>
  <c r="J334" i="29"/>
  <c r="J335" i="29"/>
  <c r="J336" i="29"/>
  <c r="J337" i="29"/>
  <c r="J338" i="29"/>
  <c r="J339" i="29"/>
  <c r="J340" i="29"/>
  <c r="J341" i="29"/>
  <c r="J342" i="29"/>
  <c r="J343" i="29"/>
  <c r="J344" i="29"/>
  <c r="J345" i="29"/>
  <c r="J346" i="29"/>
  <c r="J347" i="29"/>
  <c r="J348" i="29"/>
  <c r="J349" i="29"/>
  <c r="J350" i="29"/>
  <c r="J351" i="29"/>
  <c r="J352" i="29"/>
  <c r="J353" i="29"/>
  <c r="J354" i="29"/>
  <c r="J355" i="29"/>
  <c r="J356" i="29"/>
  <c r="J357" i="29"/>
  <c r="J359" i="29"/>
  <c r="J360" i="29"/>
  <c r="J361" i="29"/>
  <c r="J362" i="29"/>
  <c r="J363" i="29"/>
  <c r="J365" i="29"/>
  <c r="J366" i="29"/>
  <c r="J367" i="29"/>
  <c r="J368" i="29"/>
  <c r="J369" i="29"/>
  <c r="J370" i="29"/>
  <c r="J371" i="29"/>
  <c r="J372" i="29"/>
  <c r="J373" i="29"/>
  <c r="J374" i="29"/>
  <c r="J375" i="29"/>
  <c r="J376" i="29"/>
  <c r="J377" i="29"/>
  <c r="J378" i="29"/>
  <c r="J379" i="29"/>
  <c r="J380" i="29"/>
  <c r="J381" i="29"/>
  <c r="J382" i="29"/>
  <c r="J383" i="29"/>
  <c r="J384" i="29"/>
  <c r="J385" i="29"/>
  <c r="J386" i="29"/>
  <c r="J387" i="29"/>
  <c r="J388" i="29"/>
  <c r="J389" i="29"/>
  <c r="J390" i="29"/>
  <c r="J391" i="29"/>
  <c r="J392" i="29"/>
  <c r="J393" i="29"/>
  <c r="J394" i="29"/>
  <c r="J395" i="29"/>
  <c r="J396" i="29"/>
  <c r="J397" i="29"/>
  <c r="J398" i="29"/>
  <c r="J399" i="29"/>
  <c r="J400" i="29"/>
  <c r="J401" i="29"/>
  <c r="J402" i="29"/>
  <c r="J403" i="29"/>
  <c r="J404" i="29"/>
  <c r="J405" i="29"/>
  <c r="J406" i="29"/>
  <c r="J407" i="29"/>
  <c r="J408" i="29"/>
  <c r="J409" i="29"/>
  <c r="J410" i="29"/>
  <c r="J411" i="29"/>
  <c r="J412" i="29"/>
  <c r="J413" i="29"/>
  <c r="J414" i="29"/>
  <c r="J415" i="29"/>
  <c r="J416" i="29"/>
  <c r="J417" i="29"/>
  <c r="J418" i="29"/>
  <c r="J419" i="29"/>
  <c r="J420" i="29"/>
  <c r="J421" i="29"/>
  <c r="J422" i="29"/>
  <c r="J423" i="29"/>
  <c r="J424" i="29"/>
  <c r="J425" i="29"/>
  <c r="J426" i="29"/>
  <c r="J427" i="29"/>
  <c r="J428" i="29"/>
  <c r="J429" i="29"/>
  <c r="J430" i="29"/>
  <c r="J431" i="29"/>
  <c r="J432" i="29"/>
  <c r="J433" i="29"/>
  <c r="J434" i="29"/>
  <c r="J435" i="29"/>
  <c r="J436" i="29"/>
  <c r="J437" i="29"/>
  <c r="J438" i="29"/>
  <c r="J439" i="29"/>
  <c r="J440" i="29"/>
  <c r="J441" i="29"/>
  <c r="J442" i="29"/>
  <c r="J443" i="29"/>
  <c r="J444" i="29"/>
  <c r="J445" i="29"/>
  <c r="J446" i="29"/>
  <c r="J447" i="29"/>
  <c r="J448" i="29"/>
  <c r="J449" i="29"/>
  <c r="J450" i="29"/>
  <c r="J451" i="29"/>
  <c r="J452" i="29"/>
  <c r="J453" i="29"/>
  <c r="J454" i="29"/>
  <c r="J455" i="29"/>
  <c r="J456" i="29"/>
  <c r="J457" i="29"/>
  <c r="J458" i="29"/>
  <c r="J459" i="29"/>
  <c r="J460" i="29"/>
  <c r="J461" i="29"/>
  <c r="J462" i="29"/>
  <c r="J463" i="29"/>
  <c r="J464" i="29"/>
  <c r="J465" i="29"/>
  <c r="J466" i="29"/>
  <c r="J467" i="29"/>
  <c r="J468" i="29"/>
  <c r="J469" i="29"/>
  <c r="J470" i="29"/>
  <c r="J471" i="29"/>
  <c r="J472" i="29"/>
  <c r="J473" i="29"/>
  <c r="J474" i="29"/>
  <c r="J475" i="29"/>
  <c r="J476" i="29"/>
  <c r="J477" i="29"/>
  <c r="J478" i="29"/>
  <c r="J479" i="29"/>
  <c r="J480" i="29"/>
  <c r="J481" i="29"/>
  <c r="J482" i="29"/>
  <c r="J483" i="29"/>
  <c r="J484" i="29"/>
  <c r="J485" i="29"/>
  <c r="J486" i="29"/>
  <c r="J487" i="29"/>
  <c r="J488" i="29"/>
  <c r="J489" i="29"/>
  <c r="J490" i="29"/>
  <c r="J491" i="29"/>
  <c r="J492" i="29"/>
  <c r="J493" i="29"/>
  <c r="J494" i="29"/>
  <c r="J495" i="29"/>
  <c r="J496" i="29"/>
  <c r="J497" i="29"/>
  <c r="J498" i="29"/>
  <c r="J499" i="29"/>
  <c r="J500" i="29"/>
  <c r="J501" i="29"/>
  <c r="J502" i="29"/>
  <c r="J503" i="29"/>
  <c r="J504" i="29"/>
  <c r="J505" i="29"/>
  <c r="J506" i="29"/>
  <c r="J507" i="29"/>
  <c r="J508" i="29"/>
  <c r="J509" i="29"/>
  <c r="J510" i="29"/>
  <c r="J511" i="29"/>
  <c r="J512" i="29"/>
  <c r="J513" i="29"/>
  <c r="J514" i="29"/>
  <c r="J515" i="29"/>
  <c r="J516" i="29"/>
  <c r="J517" i="29"/>
  <c r="J518" i="29"/>
  <c r="J519" i="29"/>
  <c r="J520" i="29"/>
  <c r="J521" i="29"/>
  <c r="J522" i="29"/>
  <c r="J523" i="29"/>
  <c r="J524" i="29"/>
  <c r="J525" i="29"/>
  <c r="J526" i="29"/>
  <c r="J527" i="29"/>
  <c r="J528" i="29"/>
  <c r="J529" i="29"/>
  <c r="J530" i="29"/>
  <c r="J531" i="29"/>
  <c r="J532" i="29"/>
  <c r="J533" i="29"/>
  <c r="J534" i="29"/>
  <c r="J535" i="29"/>
  <c r="J536" i="29"/>
  <c r="J537" i="29"/>
  <c r="J538" i="29"/>
  <c r="J539" i="29"/>
  <c r="J540" i="29"/>
  <c r="J541" i="29"/>
  <c r="J542" i="29"/>
  <c r="J543" i="29"/>
  <c r="J544" i="29"/>
  <c r="J545" i="29"/>
  <c r="J546" i="29"/>
  <c r="J547" i="29"/>
  <c r="J548" i="29"/>
  <c r="J549" i="29"/>
  <c r="J550" i="29"/>
  <c r="J551" i="29"/>
  <c r="J552" i="29"/>
  <c r="J553" i="29"/>
  <c r="J554" i="29"/>
  <c r="J555" i="29"/>
  <c r="J556" i="29"/>
  <c r="J557" i="29"/>
  <c r="J558" i="29"/>
  <c r="J559" i="29"/>
  <c r="J560" i="29"/>
  <c r="J561" i="29"/>
  <c r="J562" i="29"/>
  <c r="J563" i="29"/>
  <c r="J564" i="29"/>
  <c r="J565" i="29"/>
  <c r="J566" i="29"/>
  <c r="J567" i="29"/>
  <c r="J568" i="29"/>
  <c r="J569" i="29"/>
  <c r="J570" i="29"/>
  <c r="J571" i="29"/>
  <c r="J572" i="29"/>
  <c r="J573" i="29"/>
  <c r="J574" i="29"/>
  <c r="J575" i="29"/>
  <c r="J576" i="29"/>
  <c r="J577" i="29"/>
  <c r="J578" i="29"/>
  <c r="J579" i="29"/>
  <c r="J580" i="29"/>
  <c r="J581" i="29"/>
  <c r="J582" i="29"/>
  <c r="J583" i="29"/>
  <c r="J584" i="29"/>
  <c r="J585" i="29"/>
  <c r="J586" i="29"/>
  <c r="J587" i="29"/>
  <c r="J588" i="29"/>
  <c r="J589" i="29"/>
  <c r="J590" i="29"/>
  <c r="J591" i="29"/>
  <c r="J592" i="29"/>
  <c r="J593" i="29"/>
  <c r="J594" i="29"/>
  <c r="J595" i="29"/>
  <c r="J596" i="29"/>
  <c r="J597" i="29"/>
  <c r="J598" i="29"/>
  <c r="J599" i="29"/>
  <c r="J600" i="29"/>
  <c r="J601" i="29"/>
  <c r="J602" i="29"/>
  <c r="J603" i="29"/>
  <c r="J604" i="29"/>
  <c r="J605" i="29"/>
  <c r="J606" i="29"/>
  <c r="J608" i="29"/>
  <c r="J609" i="29"/>
  <c r="J610" i="29"/>
  <c r="J611" i="29"/>
  <c r="J612" i="29"/>
  <c r="J613" i="29"/>
  <c r="J614" i="29"/>
  <c r="J615" i="29"/>
  <c r="J616" i="29"/>
  <c r="J617" i="29"/>
  <c r="J618" i="29"/>
  <c r="J619" i="29"/>
  <c r="J620" i="29"/>
  <c r="J621" i="29"/>
  <c r="J622" i="29"/>
  <c r="J623" i="29"/>
  <c r="J624" i="29"/>
  <c r="J625" i="29"/>
  <c r="J626" i="29"/>
  <c r="J627" i="29"/>
  <c r="J628" i="29"/>
  <c r="J629" i="29"/>
  <c r="J631" i="29"/>
  <c r="J632" i="29"/>
  <c r="J633" i="29"/>
  <c r="J634" i="29"/>
  <c r="J635" i="29"/>
  <c r="J636" i="29"/>
  <c r="J637" i="29"/>
  <c r="J638" i="29"/>
  <c r="J639" i="29"/>
  <c r="J640" i="29"/>
  <c r="J641" i="29"/>
  <c r="J642" i="29"/>
  <c r="J643" i="29"/>
  <c r="J644" i="29"/>
  <c r="J645" i="29"/>
  <c r="J647" i="29"/>
  <c r="J648" i="29"/>
  <c r="J649" i="29"/>
  <c r="J650" i="29"/>
  <c r="J651" i="29"/>
  <c r="J652" i="29"/>
  <c r="J653" i="29"/>
  <c r="J654" i="29"/>
  <c r="J655" i="29"/>
  <c r="J656" i="29"/>
  <c r="J657" i="29"/>
  <c r="J658" i="29"/>
  <c r="J659" i="29"/>
  <c r="J660" i="29"/>
  <c r="J661" i="29"/>
  <c r="J662" i="29"/>
  <c r="J663" i="29"/>
  <c r="J664" i="29"/>
  <c r="J665" i="29"/>
  <c r="J666" i="29"/>
  <c r="J667" i="29"/>
  <c r="J668" i="29"/>
  <c r="J669" i="29"/>
  <c r="J670" i="29"/>
  <c r="J671" i="29"/>
  <c r="J672" i="29"/>
  <c r="J673" i="29"/>
  <c r="J674" i="29"/>
  <c r="J675" i="29"/>
  <c r="J676" i="29"/>
  <c r="J677" i="29"/>
  <c r="J678" i="29"/>
  <c r="J679" i="29"/>
  <c r="J681" i="29"/>
  <c r="J682" i="29"/>
  <c r="J683" i="29"/>
  <c r="J7" i="29"/>
  <c r="K630" i="29"/>
  <c r="K364" i="29"/>
  <c r="I646" i="29"/>
  <c r="J646" i="29" s="1"/>
  <c r="I358" i="29"/>
  <c r="J358" i="29" s="1"/>
  <c r="I364" i="29"/>
  <c r="J364" i="29" s="1"/>
  <c r="I316" i="29"/>
  <c r="J316" i="29" s="1"/>
  <c r="I315" i="29"/>
  <c r="J315" i="29" s="1"/>
  <c r="I313" i="29"/>
  <c r="J313" i="29" s="1"/>
  <c r="I314" i="29"/>
  <c r="J314" i="29" s="1"/>
  <c r="I216" i="29"/>
  <c r="J216" i="29" s="1"/>
  <c r="I211" i="29"/>
  <c r="I213" i="29"/>
  <c r="J213" i="29" s="1"/>
  <c r="I212" i="29"/>
  <c r="J212" i="29" s="1"/>
  <c r="J211" i="29" l="1"/>
  <c r="K685" i="29"/>
  <c r="K928" i="29" s="1"/>
  <c r="I680" i="29"/>
  <c r="J680" i="29" s="1"/>
  <c r="I630" i="29"/>
  <c r="J630" i="29" s="1"/>
  <c r="I607" i="29"/>
  <c r="J607" i="29" s="1"/>
  <c r="I740" i="29"/>
  <c r="J740" i="29" s="1"/>
  <c r="G92" i="29"/>
  <c r="G93" i="29"/>
  <c r="G236" i="29"/>
  <c r="G237" i="29"/>
  <c r="G238" i="29"/>
  <c r="G239" i="29"/>
  <c r="G240" i="29"/>
  <c r="G241" i="29"/>
  <c r="G242" i="29"/>
  <c r="G243" i="29"/>
  <c r="G244" i="29"/>
  <c r="G245" i="29"/>
  <c r="G246" i="29"/>
  <c r="G247" i="29"/>
  <c r="G248" i="29"/>
  <c r="G249" i="29"/>
  <c r="G250" i="29"/>
  <c r="G251" i="29"/>
  <c r="G252" i="29"/>
  <c r="G253" i="29"/>
  <c r="G254" i="29"/>
  <c r="G255" i="29"/>
  <c r="G256" i="29"/>
  <c r="G257" i="29"/>
  <c r="G258" i="29"/>
  <c r="G259" i="29"/>
  <c r="G260" i="29"/>
  <c r="G262" i="29"/>
  <c r="G263" i="29"/>
  <c r="G264" i="29"/>
  <c r="G265" i="29"/>
  <c r="G266" i="29"/>
  <c r="G267" i="29"/>
  <c r="G268" i="29"/>
  <c r="G269" i="29"/>
  <c r="G270" i="29"/>
  <c r="G271" i="29"/>
  <c r="G272" i="29"/>
  <c r="G273" i="29"/>
  <c r="G274" i="29"/>
  <c r="G275" i="29"/>
  <c r="G276" i="29"/>
  <c r="G277" i="29"/>
  <c r="G278" i="29"/>
  <c r="G279" i="29"/>
  <c r="G280" i="29"/>
  <c r="G281" i="29"/>
  <c r="G282" i="29"/>
  <c r="G283" i="29"/>
  <c r="G284" i="29"/>
  <c r="G285" i="29"/>
  <c r="G286" i="29"/>
  <c r="G287" i="29"/>
  <c r="G288" i="29"/>
  <c r="G289" i="29"/>
  <c r="G290" i="29"/>
  <c r="G291" i="29"/>
  <c r="G292" i="29"/>
  <c r="G293" i="29"/>
  <c r="G294" i="29"/>
  <c r="G295" i="29"/>
  <c r="G296" i="29"/>
  <c r="G297" i="29"/>
  <c r="G298" i="29"/>
  <c r="G299" i="29"/>
  <c r="G300" i="29"/>
  <c r="G301" i="29"/>
  <c r="G302" i="29"/>
  <c r="G304" i="29"/>
  <c r="G308" i="29"/>
  <c r="G309" i="29"/>
  <c r="G310" i="29"/>
  <c r="G311" i="29"/>
  <c r="G312" i="29"/>
  <c r="G332" i="29"/>
  <c r="G333" i="29"/>
  <c r="G334" i="29"/>
  <c r="G335" i="29"/>
  <c r="G336" i="29"/>
  <c r="G337" i="29"/>
  <c r="G338" i="29"/>
  <c r="G339" i="29"/>
  <c r="G340" i="29"/>
  <c r="G341" i="29"/>
  <c r="G342" i="29"/>
  <c r="G343" i="29"/>
  <c r="G344" i="29"/>
  <c r="G345" i="29"/>
  <c r="G346" i="29"/>
  <c r="G347" i="29"/>
  <c r="G348" i="29"/>
  <c r="G349" i="29"/>
  <c r="G350" i="29"/>
  <c r="G351" i="29"/>
  <c r="G352" i="29"/>
  <c r="G353" i="29"/>
  <c r="G354" i="29"/>
  <c r="G355" i="29"/>
  <c r="G356" i="29"/>
  <c r="G357" i="29"/>
  <c r="G367" i="29"/>
  <c r="G369" i="29"/>
  <c r="G370" i="29"/>
  <c r="G371" i="29"/>
  <c r="G372" i="29"/>
  <c r="G373" i="29"/>
  <c r="G374" i="29"/>
  <c r="G375" i="29"/>
  <c r="G376" i="29"/>
  <c r="G377" i="29"/>
  <c r="G378" i="29"/>
  <c r="G379" i="29"/>
  <c r="G380" i="29"/>
  <c r="G381" i="29"/>
  <c r="G382" i="29"/>
  <c r="G383" i="29"/>
  <c r="G384" i="29"/>
  <c r="G385" i="29"/>
  <c r="G386" i="29"/>
  <c r="G387" i="29"/>
  <c r="G388" i="29"/>
  <c r="G389" i="29"/>
  <c r="G390" i="29"/>
  <c r="G391" i="29"/>
  <c r="G392" i="29"/>
  <c r="G393" i="29"/>
  <c r="G394" i="29"/>
  <c r="G395" i="29"/>
  <c r="G396" i="29"/>
  <c r="G397" i="29"/>
  <c r="G398" i="29"/>
  <c r="G399" i="29"/>
  <c r="G400" i="29"/>
  <c r="G401" i="29"/>
  <c r="G402" i="29"/>
  <c r="G403" i="29"/>
  <c r="G404" i="29"/>
  <c r="G405" i="29"/>
  <c r="G406" i="29"/>
  <c r="G407" i="29"/>
  <c r="G408" i="29"/>
  <c r="G409" i="29"/>
  <c r="G410" i="29"/>
  <c r="G411" i="29"/>
  <c r="G412" i="29"/>
  <c r="G413" i="29"/>
  <c r="G414" i="29"/>
  <c r="G415" i="29"/>
  <c r="G416" i="29"/>
  <c r="G417" i="29"/>
  <c r="G418" i="29"/>
  <c r="G419" i="29"/>
  <c r="G420" i="29"/>
  <c r="G421" i="29"/>
  <c r="G422" i="29"/>
  <c r="G423" i="29"/>
  <c r="G424" i="29"/>
  <c r="G425" i="29"/>
  <c r="G426" i="29"/>
  <c r="G427" i="29"/>
  <c r="G428" i="29"/>
  <c r="G429" i="29"/>
  <c r="G430" i="29"/>
  <c r="G431" i="29"/>
  <c r="G432" i="29"/>
  <c r="G433" i="29"/>
  <c r="G434" i="29"/>
  <c r="G435" i="29"/>
  <c r="G436" i="29"/>
  <c r="G437" i="29"/>
  <c r="G438" i="29"/>
  <c r="G439" i="29"/>
  <c r="G440" i="29"/>
  <c r="G441" i="29"/>
  <c r="G442" i="29"/>
  <c r="G443" i="29"/>
  <c r="G444" i="29"/>
  <c r="G445" i="29"/>
  <c r="G446" i="29"/>
  <c r="G447" i="29"/>
  <c r="G448" i="29"/>
  <c r="G449" i="29"/>
  <c r="G450" i="29"/>
  <c r="G451" i="29"/>
  <c r="G452" i="29"/>
  <c r="G453" i="29"/>
  <c r="G454" i="29"/>
  <c r="G455" i="29"/>
  <c r="G456" i="29"/>
  <c r="G457" i="29"/>
  <c r="G458" i="29"/>
  <c r="G459" i="29"/>
  <c r="G460" i="29"/>
  <c r="G461" i="29"/>
  <c r="G462" i="29"/>
  <c r="G463" i="29"/>
  <c r="G464" i="29"/>
  <c r="G465" i="29"/>
  <c r="G466" i="29"/>
  <c r="G467" i="29"/>
  <c r="G468" i="29"/>
  <c r="G469" i="29"/>
  <c r="G470" i="29"/>
  <c r="G471" i="29"/>
  <c r="G472" i="29"/>
  <c r="G473" i="29"/>
  <c r="G474" i="29"/>
  <c r="G475" i="29"/>
  <c r="G476" i="29"/>
  <c r="G477" i="29"/>
  <c r="G478" i="29"/>
  <c r="G479" i="29"/>
  <c r="G480" i="29"/>
  <c r="G481" i="29"/>
  <c r="G482" i="29"/>
  <c r="G483" i="29"/>
  <c r="G484" i="29"/>
  <c r="G485" i="29"/>
  <c r="G486" i="29"/>
  <c r="G487" i="29"/>
  <c r="G488" i="29"/>
  <c r="G489" i="29"/>
  <c r="G490" i="29"/>
  <c r="G491" i="29"/>
  <c r="G492" i="29"/>
  <c r="G493" i="29"/>
  <c r="G494" i="29"/>
  <c r="G495" i="29"/>
  <c r="G496" i="29"/>
  <c r="G497" i="29"/>
  <c r="G498" i="29"/>
  <c r="G499" i="29"/>
  <c r="G500" i="29"/>
  <c r="G501" i="29"/>
  <c r="G502" i="29"/>
  <c r="G503" i="29"/>
  <c r="G504" i="29"/>
  <c r="G505" i="29"/>
  <c r="G506" i="29"/>
  <c r="G507" i="29"/>
  <c r="G508" i="29"/>
  <c r="G509" i="29"/>
  <c r="G510" i="29"/>
  <c r="G511" i="29"/>
  <c r="G512" i="29"/>
  <c r="G513" i="29"/>
  <c r="G514" i="29"/>
  <c r="G515" i="29"/>
  <c r="G516" i="29"/>
  <c r="G517" i="29"/>
  <c r="G518" i="29"/>
  <c r="G519" i="29"/>
  <c r="G520" i="29"/>
  <c r="G521" i="29"/>
  <c r="G522" i="29"/>
  <c r="G523" i="29"/>
  <c r="G524" i="29"/>
  <c r="G527" i="29"/>
  <c r="G528" i="29"/>
  <c r="G529" i="29"/>
  <c r="G530" i="29"/>
  <c r="G531" i="29"/>
  <c r="G532" i="29"/>
  <c r="G533" i="29"/>
  <c r="G534" i="29"/>
  <c r="G535" i="29"/>
  <c r="G536" i="29"/>
  <c r="G537" i="29"/>
  <c r="G538" i="29"/>
  <c r="G539" i="29"/>
  <c r="G540" i="29"/>
  <c r="G541" i="29"/>
  <c r="G542" i="29"/>
  <c r="G543" i="29"/>
  <c r="G544" i="29"/>
  <c r="G545" i="29"/>
  <c r="J685" i="29" l="1"/>
  <c r="J928" i="29" s="1"/>
  <c r="K764" i="29"/>
  <c r="K702" i="29"/>
  <c r="K766" i="29"/>
  <c r="I793" i="29"/>
  <c r="J793" i="29" s="1"/>
  <c r="K831" i="29"/>
  <c r="K886" i="29"/>
  <c r="K729" i="29"/>
  <c r="I753" i="29"/>
  <c r="J753" i="29" s="1"/>
  <c r="K796" i="29"/>
  <c r="I842" i="29"/>
  <c r="J842" i="29" s="1"/>
  <c r="K872" i="29"/>
  <c r="K923" i="29"/>
  <c r="K901" i="29"/>
  <c r="K888" i="29"/>
  <c r="I869" i="29"/>
  <c r="J869" i="29" s="1"/>
  <c r="K851" i="29"/>
  <c r="I829" i="29"/>
  <c r="J829" i="29" s="1"/>
  <c r="I806" i="29"/>
  <c r="J806" i="29" s="1"/>
  <c r="K791" i="29"/>
  <c r="K780" i="29"/>
  <c r="K761" i="29"/>
  <c r="I744" i="29"/>
  <c r="J744" i="29" s="1"/>
  <c r="I728" i="29"/>
  <c r="J728" i="29" s="1"/>
  <c r="I708" i="29"/>
  <c r="J708" i="29" s="1"/>
  <c r="I921" i="29"/>
  <c r="J921" i="29" s="1"/>
  <c r="I900" i="29"/>
  <c r="J900" i="29" s="1"/>
  <c r="I887" i="29"/>
  <c r="J887" i="29" s="1"/>
  <c r="K860" i="29"/>
  <c r="K849" i="29"/>
  <c r="K826" i="29"/>
  <c r="K804" i="29"/>
  <c r="I790" i="29"/>
  <c r="J790" i="29" s="1"/>
  <c r="K755" i="29"/>
  <c r="K743" i="29"/>
  <c r="K727" i="29"/>
  <c r="I703" i="29"/>
  <c r="J703" i="29" s="1"/>
  <c r="I915" i="29"/>
  <c r="J915" i="29" s="1"/>
  <c r="I905" i="29"/>
  <c r="J905" i="29" s="1"/>
  <c r="K905" i="29"/>
  <c r="I872" i="29"/>
  <c r="J872" i="29" s="1"/>
  <c r="I831" i="29"/>
  <c r="J831" i="29" s="1"/>
  <c r="K793" i="29"/>
  <c r="I926" i="29"/>
  <c r="J926" i="29" s="1"/>
  <c r="K890" i="29"/>
  <c r="I814" i="29"/>
  <c r="J814" i="29" s="1"/>
  <c r="K746" i="29"/>
  <c r="I764" i="29"/>
  <c r="J764" i="29" s="1"/>
  <c r="I729" i="29"/>
  <c r="J729" i="29" s="1"/>
  <c r="I899" i="29"/>
  <c r="J899" i="29" s="1"/>
  <c r="I823" i="29"/>
  <c r="J823" i="29" s="1"/>
  <c r="K753" i="29"/>
  <c r="K852" i="29"/>
  <c r="K709" i="29"/>
  <c r="I774" i="29"/>
  <c r="J774" i="29" s="1"/>
  <c r="K802" i="29"/>
  <c r="I835" i="29"/>
  <c r="J835" i="29" s="1"/>
  <c r="K889" i="29"/>
  <c r="K740" i="29"/>
  <c r="I782" i="29"/>
  <c r="J782" i="29" s="1"/>
  <c r="K799" i="29"/>
  <c r="K848" i="29"/>
  <c r="I890" i="29"/>
  <c r="J890" i="29" s="1"/>
  <c r="I923" i="29"/>
  <c r="J923" i="29" s="1"/>
  <c r="I901" i="29"/>
  <c r="J901" i="29" s="1"/>
  <c r="I888" i="29"/>
  <c r="J888" i="29" s="1"/>
  <c r="K869" i="29"/>
  <c r="I851" i="29"/>
  <c r="J851" i="29" s="1"/>
  <c r="K829" i="29"/>
  <c r="K806" i="29"/>
  <c r="I791" i="29"/>
  <c r="J791" i="29" s="1"/>
  <c r="I780" i="29"/>
  <c r="J780" i="29" s="1"/>
  <c r="I761" i="29"/>
  <c r="J761" i="29" s="1"/>
  <c r="K744" i="29"/>
  <c r="K728" i="29"/>
  <c r="K708" i="29"/>
  <c r="K921" i="29"/>
  <c r="K900" i="29"/>
  <c r="K887" i="29"/>
  <c r="I860" i="29"/>
  <c r="J860" i="29" s="1"/>
  <c r="I849" i="29"/>
  <c r="J849" i="29" s="1"/>
  <c r="I826" i="29"/>
  <c r="J826" i="29" s="1"/>
  <c r="I804" i="29"/>
  <c r="J804" i="29" s="1"/>
  <c r="K790" i="29"/>
  <c r="I755" i="29"/>
  <c r="J755" i="29" s="1"/>
  <c r="I743" i="29"/>
  <c r="J743" i="29" s="1"/>
  <c r="I727" i="29"/>
  <c r="J727" i="29" s="1"/>
  <c r="K703" i="29"/>
  <c r="K925" i="29"/>
  <c r="K907" i="29"/>
  <c r="K897" i="29"/>
  <c r="K858" i="29"/>
  <c r="I822" i="29"/>
  <c r="J822" i="29" s="1"/>
  <c r="K787" i="29"/>
  <c r="K926" i="29"/>
  <c r="I876" i="29"/>
  <c r="J876" i="29" s="1"/>
  <c r="I796" i="29"/>
  <c r="J796" i="29" s="1"/>
  <c r="I730" i="29"/>
  <c r="J730" i="29" s="1"/>
  <c r="K751" i="29"/>
  <c r="I722" i="29"/>
  <c r="J722" i="29" s="1"/>
  <c r="I886" i="29"/>
  <c r="J886" i="29" s="1"/>
  <c r="I802" i="29"/>
  <c r="J802" i="29" s="1"/>
  <c r="I699" i="29"/>
  <c r="J699" i="29" s="1"/>
  <c r="I704" i="29"/>
  <c r="J704" i="29" s="1"/>
  <c r="I706" i="29"/>
  <c r="J706" i="29" s="1"/>
  <c r="I710" i="29"/>
  <c r="J710" i="29" s="1"/>
  <c r="I712" i="29"/>
  <c r="J712" i="29" s="1"/>
  <c r="I715" i="29"/>
  <c r="J715" i="29" s="1"/>
  <c r="I718" i="29"/>
  <c r="J718" i="29" s="1"/>
  <c r="I721" i="29"/>
  <c r="J721" i="29" s="1"/>
  <c r="I724" i="29"/>
  <c r="J724" i="29" s="1"/>
  <c r="I731" i="29"/>
  <c r="J731" i="29" s="1"/>
  <c r="I734" i="29"/>
  <c r="J734" i="29" s="1"/>
  <c r="I737" i="29"/>
  <c r="J737" i="29" s="1"/>
  <c r="I741" i="29"/>
  <c r="J741" i="29" s="1"/>
  <c r="I747" i="29"/>
  <c r="J747" i="29" s="1"/>
  <c r="I752" i="29"/>
  <c r="J752" i="29" s="1"/>
  <c r="I756" i="29"/>
  <c r="J756" i="29" s="1"/>
  <c r="I758" i="29"/>
  <c r="J758" i="29" s="1"/>
  <c r="I760" i="29"/>
  <c r="J760" i="29" s="1"/>
  <c r="I763" i="29"/>
  <c r="J763" i="29" s="1"/>
  <c r="I769" i="29"/>
  <c r="J769" i="29" s="1"/>
  <c r="I771" i="29"/>
  <c r="J771" i="29" s="1"/>
  <c r="I773" i="29"/>
  <c r="J773" i="29" s="1"/>
  <c r="I777" i="29"/>
  <c r="J777" i="29" s="1"/>
  <c r="I779" i="29"/>
  <c r="J779" i="29" s="1"/>
  <c r="I785" i="29"/>
  <c r="J785" i="29" s="1"/>
  <c r="K789" i="29"/>
  <c r="K794" i="29"/>
  <c r="K800" i="29"/>
  <c r="K803" i="29"/>
  <c r="K807" i="29"/>
  <c r="K809" i="29"/>
  <c r="K811" i="29"/>
  <c r="K815" i="29"/>
  <c r="K817" i="29"/>
  <c r="K821" i="29"/>
  <c r="K825" i="29"/>
  <c r="K828" i="29"/>
  <c r="K832" i="29"/>
  <c r="K834" i="29"/>
  <c r="K839" i="29"/>
  <c r="K841" i="29"/>
  <c r="K844" i="29"/>
  <c r="K846" i="29"/>
  <c r="K850" i="29"/>
  <c r="K857" i="29"/>
  <c r="I862" i="29"/>
  <c r="J862" i="29" s="1"/>
  <c r="K863" i="29"/>
  <c r="K865" i="29"/>
  <c r="K867" i="29"/>
  <c r="K870" i="29"/>
  <c r="K873" i="29"/>
  <c r="K875" i="29"/>
  <c r="K879" i="29"/>
  <c r="K882" i="29"/>
  <c r="K884" i="29"/>
  <c r="K894" i="29"/>
  <c r="I896" i="29"/>
  <c r="J896" i="29" s="1"/>
  <c r="I902" i="29"/>
  <c r="J902" i="29" s="1"/>
  <c r="I904" i="29"/>
  <c r="J904" i="29" s="1"/>
  <c r="I908" i="29"/>
  <c r="J908" i="29" s="1"/>
  <c r="I910" i="29"/>
  <c r="J910" i="29" s="1"/>
  <c r="K911" i="29"/>
  <c r="I919" i="29"/>
  <c r="J919" i="29" s="1"/>
  <c r="K920" i="29"/>
  <c r="K924" i="29"/>
  <c r="I705" i="29"/>
  <c r="J705" i="29" s="1"/>
  <c r="I711" i="29"/>
  <c r="J711" i="29" s="1"/>
  <c r="I717" i="29"/>
  <c r="J717" i="29" s="1"/>
  <c r="I723" i="29"/>
  <c r="J723" i="29" s="1"/>
  <c r="I732" i="29"/>
  <c r="J732" i="29" s="1"/>
  <c r="I738" i="29"/>
  <c r="J738" i="29" s="1"/>
  <c r="K699" i="29"/>
  <c r="K704" i="29"/>
  <c r="K706" i="29"/>
  <c r="K710" i="29"/>
  <c r="K712" i="29"/>
  <c r="K715" i="29"/>
  <c r="K718" i="29"/>
  <c r="K721" i="29"/>
  <c r="K724" i="29"/>
  <c r="K731" i="29"/>
  <c r="K734" i="29"/>
  <c r="K737" i="29"/>
  <c r="K741" i="29"/>
  <c r="K747" i="29"/>
  <c r="K752" i="29"/>
  <c r="K756" i="29"/>
  <c r="K758" i="29"/>
  <c r="K760" i="29"/>
  <c r="K763" i="29"/>
  <c r="K769" i="29"/>
  <c r="K771" i="29"/>
  <c r="K773" i="29"/>
  <c r="K777" i="29"/>
  <c r="K779" i="29"/>
  <c r="I792" i="29"/>
  <c r="J792" i="29" s="1"/>
  <c r="I795" i="29"/>
  <c r="J795" i="29" s="1"/>
  <c r="I801" i="29"/>
  <c r="J801" i="29" s="1"/>
  <c r="I805" i="29"/>
  <c r="J805" i="29" s="1"/>
  <c r="I808" i="29"/>
  <c r="J808" i="29" s="1"/>
  <c r="I810" i="29"/>
  <c r="J810" i="29" s="1"/>
  <c r="I813" i="29"/>
  <c r="J813" i="29" s="1"/>
  <c r="I816" i="29"/>
  <c r="J816" i="29" s="1"/>
  <c r="I819" i="29"/>
  <c r="J819" i="29" s="1"/>
  <c r="I824" i="29"/>
  <c r="J824" i="29" s="1"/>
  <c r="I827" i="29"/>
  <c r="J827" i="29" s="1"/>
  <c r="I830" i="29"/>
  <c r="J830" i="29" s="1"/>
  <c r="I833" i="29"/>
  <c r="J833" i="29" s="1"/>
  <c r="I838" i="29"/>
  <c r="J838" i="29" s="1"/>
  <c r="I840" i="29"/>
  <c r="J840" i="29" s="1"/>
  <c r="I843" i="29"/>
  <c r="J843" i="29" s="1"/>
  <c r="I845" i="29"/>
  <c r="J845" i="29" s="1"/>
  <c r="I847" i="29"/>
  <c r="J847" i="29" s="1"/>
  <c r="I854" i="29"/>
  <c r="J854" i="29" s="1"/>
  <c r="I861" i="29"/>
  <c r="J861" i="29" s="1"/>
  <c r="K862" i="29"/>
  <c r="I864" i="29"/>
  <c r="J864" i="29" s="1"/>
  <c r="I866" i="29"/>
  <c r="J866" i="29" s="1"/>
  <c r="I868" i="29"/>
  <c r="J868" i="29" s="1"/>
  <c r="I871" i="29"/>
  <c r="J871" i="29" s="1"/>
  <c r="I874" i="29"/>
  <c r="J874" i="29" s="1"/>
  <c r="I877" i="29"/>
  <c r="J877" i="29" s="1"/>
  <c r="I881" i="29"/>
  <c r="J881" i="29" s="1"/>
  <c r="I883" i="29"/>
  <c r="J883" i="29" s="1"/>
  <c r="I892" i="29"/>
  <c r="J892" i="29" s="1"/>
  <c r="I895" i="29"/>
  <c r="J895" i="29" s="1"/>
  <c r="K896" i="29"/>
  <c r="K902" i="29"/>
  <c r="K904" i="29"/>
  <c r="K908" i="29"/>
  <c r="K910" i="29"/>
  <c r="I912" i="29"/>
  <c r="J912" i="29" s="1"/>
  <c r="K917" i="29"/>
  <c r="I922" i="29"/>
  <c r="J922" i="29" s="1"/>
  <c r="I701" i="29"/>
  <c r="J701" i="29" s="1"/>
  <c r="I707" i="29"/>
  <c r="J707" i="29" s="1"/>
  <c r="I714" i="29"/>
  <c r="J714" i="29" s="1"/>
  <c r="I719" i="29"/>
  <c r="J719" i="29" s="1"/>
  <c r="I725" i="29"/>
  <c r="J725" i="29" s="1"/>
  <c r="I735" i="29"/>
  <c r="J735" i="29" s="1"/>
  <c r="K701" i="29"/>
  <c r="K705" i="29"/>
  <c r="K707" i="29"/>
  <c r="K711" i="29"/>
  <c r="K714" i="29"/>
  <c r="K717" i="29"/>
  <c r="K719" i="29"/>
  <c r="K723" i="29"/>
  <c r="K725" i="29"/>
  <c r="K732" i="29"/>
  <c r="K735" i="29"/>
  <c r="K738" i="29"/>
  <c r="K742" i="29"/>
  <c r="K749" i="29"/>
  <c r="K754" i="29"/>
  <c r="K757" i="29"/>
  <c r="K759" i="29"/>
  <c r="K762" i="29"/>
  <c r="K765" i="29"/>
  <c r="K770" i="29"/>
  <c r="K772" i="29"/>
  <c r="K776" i="29"/>
  <c r="K778" i="29"/>
  <c r="K784" i="29"/>
  <c r="I789" i="29"/>
  <c r="J789" i="29" s="1"/>
  <c r="I794" i="29"/>
  <c r="J794" i="29" s="1"/>
  <c r="I800" i="29"/>
  <c r="J800" i="29" s="1"/>
  <c r="I803" i="29"/>
  <c r="J803" i="29" s="1"/>
  <c r="I807" i="29"/>
  <c r="J807" i="29" s="1"/>
  <c r="I809" i="29"/>
  <c r="J809" i="29" s="1"/>
  <c r="I811" i="29"/>
  <c r="J811" i="29" s="1"/>
  <c r="I815" i="29"/>
  <c r="J815" i="29" s="1"/>
  <c r="I817" i="29"/>
  <c r="J817" i="29" s="1"/>
  <c r="I821" i="29"/>
  <c r="J821" i="29" s="1"/>
  <c r="I825" i="29"/>
  <c r="J825" i="29" s="1"/>
  <c r="I828" i="29"/>
  <c r="J828" i="29" s="1"/>
  <c r="I832" i="29"/>
  <c r="J832" i="29" s="1"/>
  <c r="I834" i="29"/>
  <c r="J834" i="29" s="1"/>
  <c r="I839" i="29"/>
  <c r="J839" i="29" s="1"/>
  <c r="I841" i="29"/>
  <c r="J841" i="29" s="1"/>
  <c r="I844" i="29"/>
  <c r="J844" i="29" s="1"/>
  <c r="I846" i="29"/>
  <c r="J846" i="29" s="1"/>
  <c r="I850" i="29"/>
  <c r="J850" i="29" s="1"/>
  <c r="I857" i="29"/>
  <c r="J857" i="29" s="1"/>
  <c r="K861" i="29"/>
  <c r="I865" i="29"/>
  <c r="J865" i="29" s="1"/>
  <c r="I867" i="29"/>
  <c r="J867" i="29" s="1"/>
  <c r="I870" i="29"/>
  <c r="J870" i="29" s="1"/>
  <c r="I873" i="29"/>
  <c r="J873" i="29" s="1"/>
  <c r="I875" i="29"/>
  <c r="J875" i="29" s="1"/>
  <c r="I879" i="29"/>
  <c r="J879" i="29" s="1"/>
  <c r="I882" i="29"/>
  <c r="J882" i="29" s="1"/>
  <c r="I884" i="29"/>
  <c r="J884" i="29" s="1"/>
  <c r="I894" i="29"/>
  <c r="J894" i="29" s="1"/>
  <c r="K895" i="29"/>
  <c r="K898" i="29"/>
  <c r="K903" i="29"/>
  <c r="K906" i="29"/>
  <c r="K909" i="29"/>
  <c r="I917" i="29"/>
  <c r="J917" i="29" s="1"/>
  <c r="K918" i="29"/>
  <c r="I920" i="29"/>
  <c r="J920" i="29" s="1"/>
  <c r="I924" i="29"/>
  <c r="J924" i="29" s="1"/>
  <c r="I749" i="29"/>
  <c r="J749" i="29" s="1"/>
  <c r="I762" i="29"/>
  <c r="J762" i="29" s="1"/>
  <c r="I776" i="29"/>
  <c r="J776" i="29" s="1"/>
  <c r="K792" i="29"/>
  <c r="K808" i="29"/>
  <c r="K819" i="29"/>
  <c r="K833" i="29"/>
  <c r="K845" i="29"/>
  <c r="I863" i="29"/>
  <c r="J863" i="29" s="1"/>
  <c r="K871" i="29"/>
  <c r="K883" i="29"/>
  <c r="I903" i="29"/>
  <c r="J903" i="29" s="1"/>
  <c r="K912" i="29"/>
  <c r="K801" i="29"/>
  <c r="K840" i="29"/>
  <c r="K919" i="29"/>
  <c r="I754" i="29"/>
  <c r="J754" i="29" s="1"/>
  <c r="I765" i="29"/>
  <c r="J765" i="29" s="1"/>
  <c r="I778" i="29"/>
  <c r="J778" i="29" s="1"/>
  <c r="K795" i="29"/>
  <c r="K810" i="29"/>
  <c r="K824" i="29"/>
  <c r="K838" i="29"/>
  <c r="K847" i="29"/>
  <c r="K864" i="29"/>
  <c r="K874" i="29"/>
  <c r="K892" i="29"/>
  <c r="I906" i="29"/>
  <c r="J906" i="29" s="1"/>
  <c r="I918" i="29"/>
  <c r="J918" i="29" s="1"/>
  <c r="I757" i="29"/>
  <c r="J757" i="29" s="1"/>
  <c r="I770" i="29"/>
  <c r="J770" i="29" s="1"/>
  <c r="I784" i="29"/>
  <c r="J784" i="29" s="1"/>
  <c r="K827" i="29"/>
  <c r="K866" i="29"/>
  <c r="I909" i="29"/>
  <c r="J909" i="29" s="1"/>
  <c r="I742" i="29"/>
  <c r="J742" i="29" s="1"/>
  <c r="I759" i="29"/>
  <c r="J759" i="29" s="1"/>
  <c r="I772" i="29"/>
  <c r="J772" i="29" s="1"/>
  <c r="K785" i="29"/>
  <c r="K805" i="29"/>
  <c r="K816" i="29"/>
  <c r="K830" i="29"/>
  <c r="K843" i="29"/>
  <c r="K868" i="29"/>
  <c r="K881" i="29"/>
  <c r="I898" i="29"/>
  <c r="J898" i="29" s="1"/>
  <c r="I911" i="29"/>
  <c r="J911" i="29" s="1"/>
  <c r="K922" i="29"/>
  <c r="K813" i="29"/>
  <c r="K854" i="29"/>
  <c r="K877" i="29"/>
  <c r="K730" i="29"/>
  <c r="K876" i="29"/>
  <c r="K713" i="29"/>
  <c r="K775" i="29"/>
  <c r="K812" i="29"/>
  <c r="I853" i="29"/>
  <c r="J853" i="29" s="1"/>
  <c r="K722" i="29"/>
  <c r="I746" i="29"/>
  <c r="J746" i="29" s="1"/>
  <c r="I787" i="29"/>
  <c r="J787" i="29" s="1"/>
  <c r="K814" i="29"/>
  <c r="I858" i="29"/>
  <c r="J858" i="29" s="1"/>
  <c r="K899" i="29"/>
  <c r="I914" i="29"/>
  <c r="J914" i="29" s="1"/>
  <c r="K893" i="29"/>
  <c r="K880" i="29"/>
  <c r="K856" i="29"/>
  <c r="I837" i="29"/>
  <c r="J837" i="29" s="1"/>
  <c r="K820" i="29"/>
  <c r="I798" i="29"/>
  <c r="J798" i="29" s="1"/>
  <c r="K786" i="29"/>
  <c r="K768" i="29"/>
  <c r="K750" i="29"/>
  <c r="K736" i="29"/>
  <c r="K720" i="29"/>
  <c r="K698" i="29"/>
  <c r="K913" i="29"/>
  <c r="K891" i="29"/>
  <c r="K878" i="29"/>
  <c r="I855" i="29"/>
  <c r="J855" i="29" s="1"/>
  <c r="K836" i="29"/>
  <c r="K818" i="29"/>
  <c r="K797" i="29"/>
  <c r="K783" i="29"/>
  <c r="I767" i="29"/>
  <c r="J767" i="29" s="1"/>
  <c r="K748" i="29"/>
  <c r="I733" i="29"/>
  <c r="J733" i="29" s="1"/>
  <c r="I716" i="29"/>
  <c r="J716" i="29" s="1"/>
  <c r="K697" i="29"/>
  <c r="I897" i="29"/>
  <c r="J897" i="29" s="1"/>
  <c r="J696" i="29"/>
  <c r="I925" i="29"/>
  <c r="J925" i="29" s="1"/>
  <c r="I889" i="29"/>
  <c r="J889" i="29" s="1"/>
  <c r="I852" i="29"/>
  <c r="J852" i="29" s="1"/>
  <c r="I812" i="29"/>
  <c r="J812" i="29" s="1"/>
  <c r="I781" i="29"/>
  <c r="J781" i="29" s="1"/>
  <c r="I916" i="29"/>
  <c r="J916" i="29" s="1"/>
  <c r="K853" i="29"/>
  <c r="K782" i="29"/>
  <c r="I713" i="29"/>
  <c r="J713" i="29" s="1"/>
  <c r="I745" i="29"/>
  <c r="J745" i="29" s="1"/>
  <c r="I709" i="29"/>
  <c r="J709" i="29" s="1"/>
  <c r="I685" i="29"/>
  <c r="I859" i="29"/>
  <c r="J859" i="29" s="1"/>
  <c r="I788" i="29"/>
  <c r="J788" i="29" s="1"/>
  <c r="K726" i="29"/>
  <c r="K739" i="29"/>
  <c r="K700" i="29"/>
  <c r="K745" i="29"/>
  <c r="K781" i="29"/>
  <c r="K823" i="29"/>
  <c r="I885" i="29"/>
  <c r="J885" i="29" s="1"/>
  <c r="I726" i="29"/>
  <c r="J726" i="29" s="1"/>
  <c r="I751" i="29"/>
  <c r="J751" i="29" s="1"/>
  <c r="K788" i="29"/>
  <c r="K822" i="29"/>
  <c r="K859" i="29"/>
  <c r="K914" i="29"/>
  <c r="I893" i="29"/>
  <c r="J893" i="29" s="1"/>
  <c r="I880" i="29"/>
  <c r="J880" i="29" s="1"/>
  <c r="I856" i="29"/>
  <c r="J856" i="29" s="1"/>
  <c r="K837" i="29"/>
  <c r="I820" i="29"/>
  <c r="J820" i="29" s="1"/>
  <c r="K798" i="29"/>
  <c r="I786" i="29"/>
  <c r="J786" i="29" s="1"/>
  <c r="I768" i="29"/>
  <c r="J768" i="29" s="1"/>
  <c r="I750" i="29"/>
  <c r="J750" i="29" s="1"/>
  <c r="I736" i="29"/>
  <c r="J736" i="29" s="1"/>
  <c r="I720" i="29"/>
  <c r="J720" i="29" s="1"/>
  <c r="I698" i="29"/>
  <c r="J698" i="29" s="1"/>
  <c r="I913" i="29"/>
  <c r="J913" i="29" s="1"/>
  <c r="I891" i="29"/>
  <c r="J891" i="29" s="1"/>
  <c r="I878" i="29"/>
  <c r="J878" i="29" s="1"/>
  <c r="K855" i="29"/>
  <c r="I836" i="29"/>
  <c r="J836" i="29" s="1"/>
  <c r="I818" i="29"/>
  <c r="J818" i="29" s="1"/>
  <c r="I797" i="29"/>
  <c r="J797" i="29" s="1"/>
  <c r="I783" i="29"/>
  <c r="J783" i="29" s="1"/>
  <c r="K767" i="29"/>
  <c r="I748" i="29"/>
  <c r="J748" i="29" s="1"/>
  <c r="K733" i="29"/>
  <c r="K716" i="29"/>
  <c r="I697" i="29"/>
  <c r="J697" i="29" s="1"/>
  <c r="K916" i="29"/>
  <c r="K915" i="29"/>
  <c r="K885" i="29"/>
  <c r="K842" i="29"/>
  <c r="I799" i="29"/>
  <c r="J799" i="29" s="1"/>
  <c r="K774" i="29"/>
  <c r="I907" i="29"/>
  <c r="J907" i="29" s="1"/>
  <c r="K835" i="29"/>
  <c r="I766" i="29"/>
  <c r="J766" i="29" s="1"/>
  <c r="K696" i="29"/>
  <c r="I739" i="29"/>
  <c r="J739" i="29" s="1"/>
  <c r="I700" i="29"/>
  <c r="J700" i="29" s="1"/>
  <c r="I848" i="29"/>
  <c r="J848" i="29" s="1"/>
  <c r="I775" i="29"/>
  <c r="J775" i="29" s="1"/>
  <c r="I702" i="29"/>
  <c r="J702" i="29" s="1"/>
  <c r="I575" i="28"/>
  <c r="J575" i="28" s="1"/>
  <c r="K575" i="28"/>
  <c r="I576" i="28"/>
  <c r="J576" i="28" s="1"/>
  <c r="K576" i="28"/>
  <c r="I577" i="28"/>
  <c r="J577" i="28" s="1"/>
  <c r="K577" i="28"/>
  <c r="I578" i="28"/>
  <c r="J578" i="28" s="1"/>
  <c r="K578" i="28"/>
  <c r="I579" i="28"/>
  <c r="J579" i="28" s="1"/>
  <c r="K579" i="28"/>
  <c r="K580" i="28"/>
  <c r="I581" i="28"/>
  <c r="J581" i="28" s="1"/>
  <c r="K581" i="28"/>
  <c r="I582" i="28"/>
  <c r="J582" i="28" s="1"/>
  <c r="K582" i="28"/>
  <c r="I583" i="28"/>
  <c r="J583" i="28" s="1"/>
  <c r="K583" i="28"/>
  <c r="I584" i="28"/>
  <c r="J584" i="28" s="1"/>
  <c r="K584" i="28"/>
  <c r="I585" i="28"/>
  <c r="J585" i="28" s="1"/>
  <c r="K585" i="28"/>
  <c r="I586" i="28"/>
  <c r="J586" i="28" s="1"/>
  <c r="K586" i="28"/>
  <c r="I587" i="28"/>
  <c r="J587" i="28" s="1"/>
  <c r="K587" i="28"/>
  <c r="I588" i="28"/>
  <c r="J588" i="28" s="1"/>
  <c r="K588" i="28"/>
  <c r="I589" i="28"/>
  <c r="J589" i="28" s="1"/>
  <c r="K589" i="28"/>
  <c r="K590" i="28"/>
  <c r="I591" i="28"/>
  <c r="J591" i="28" s="1"/>
  <c r="K591" i="28"/>
  <c r="I592" i="28"/>
  <c r="J592" i="28" s="1"/>
  <c r="K592" i="28"/>
  <c r="I593" i="28"/>
  <c r="J593" i="28" s="1"/>
  <c r="K593" i="28"/>
  <c r="I594" i="28"/>
  <c r="J594" i="28" s="1"/>
  <c r="K594" i="28"/>
  <c r="I595" i="28"/>
  <c r="J595" i="28" s="1"/>
  <c r="K595" i="28"/>
  <c r="I596" i="28"/>
  <c r="J596" i="28" s="1"/>
  <c r="K596" i="28"/>
  <c r="I597" i="28"/>
  <c r="J597" i="28" s="1"/>
  <c r="K597" i="28"/>
  <c r="I598" i="28"/>
  <c r="J598" i="28" s="1"/>
  <c r="K598" i="28"/>
  <c r="I599" i="28"/>
  <c r="J599" i="28" s="1"/>
  <c r="K599" i="28"/>
  <c r="I600" i="28"/>
  <c r="J600" i="28" s="1"/>
  <c r="K600" i="28"/>
  <c r="I601" i="28"/>
  <c r="J601" i="28" s="1"/>
  <c r="K601" i="28"/>
  <c r="I602" i="28"/>
  <c r="J602" i="28" s="1"/>
  <c r="K602" i="28"/>
  <c r="I603" i="28"/>
  <c r="J603" i="28" s="1"/>
  <c r="K603" i="28"/>
  <c r="I604" i="28"/>
  <c r="J604" i="28" s="1"/>
  <c r="K604" i="28"/>
  <c r="I605" i="28"/>
  <c r="J605" i="28" s="1"/>
  <c r="K605" i="28"/>
  <c r="I606" i="28"/>
  <c r="J606" i="28" s="1"/>
  <c r="K606" i="28"/>
  <c r="I607" i="28"/>
  <c r="J607" i="28" s="1"/>
  <c r="K607" i="28"/>
  <c r="I608" i="28"/>
  <c r="J608" i="28" s="1"/>
  <c r="K608" i="28"/>
  <c r="I609" i="28"/>
  <c r="J609" i="28" s="1"/>
  <c r="K609" i="28"/>
  <c r="I610" i="28"/>
  <c r="J610" i="28" s="1"/>
  <c r="K610" i="28"/>
  <c r="I611" i="28"/>
  <c r="J611" i="28" s="1"/>
  <c r="K611" i="28"/>
  <c r="I612" i="28"/>
  <c r="J612" i="28" s="1"/>
  <c r="K612" i="28"/>
  <c r="I613" i="28"/>
  <c r="J613" i="28" s="1"/>
  <c r="K613" i="28"/>
  <c r="I614" i="28"/>
  <c r="J614" i="28" s="1"/>
  <c r="K614" i="28"/>
  <c r="I615" i="28"/>
  <c r="J615" i="28" s="1"/>
  <c r="K615" i="28"/>
  <c r="I616" i="28"/>
  <c r="J616" i="28" s="1"/>
  <c r="K616" i="28"/>
  <c r="I617" i="28"/>
  <c r="J617" i="28" s="1"/>
  <c r="K617" i="28"/>
  <c r="I618" i="28"/>
  <c r="J618" i="28" s="1"/>
  <c r="K618" i="28"/>
  <c r="I619" i="28"/>
  <c r="J619" i="28" s="1"/>
  <c r="K619" i="28"/>
  <c r="I620" i="28"/>
  <c r="J620" i="28" s="1"/>
  <c r="K620" i="28"/>
  <c r="I621" i="28"/>
  <c r="J621" i="28" s="1"/>
  <c r="K621" i="28"/>
  <c r="I622" i="28"/>
  <c r="J622" i="28" s="1"/>
  <c r="K622" i="28"/>
  <c r="I623" i="28"/>
  <c r="J623" i="28" s="1"/>
  <c r="K623" i="28"/>
  <c r="I624" i="28"/>
  <c r="J624" i="28" s="1"/>
  <c r="K624" i="28"/>
  <c r="I625" i="28"/>
  <c r="J625" i="28" s="1"/>
  <c r="K625" i="28"/>
  <c r="I626" i="28"/>
  <c r="J626" i="28" s="1"/>
  <c r="K626" i="28"/>
  <c r="I627" i="28"/>
  <c r="J627" i="28" s="1"/>
  <c r="K627" i="28"/>
  <c r="I628" i="28"/>
  <c r="J628" i="28" s="1"/>
  <c r="K628" i="28"/>
  <c r="I629" i="28"/>
  <c r="J629" i="28" s="1"/>
  <c r="K629" i="28"/>
  <c r="I630" i="28"/>
  <c r="J630" i="28" s="1"/>
  <c r="K630" i="28"/>
  <c r="I631" i="28"/>
  <c r="J631" i="28" s="1"/>
  <c r="K631" i="28"/>
  <c r="I632" i="28"/>
  <c r="J632" i="28" s="1"/>
  <c r="K632" i="28"/>
  <c r="I633" i="28"/>
  <c r="J633" i="28" s="1"/>
  <c r="K633" i="28"/>
  <c r="I634" i="28"/>
  <c r="J634" i="28" s="1"/>
  <c r="K634" i="28"/>
  <c r="I635" i="28"/>
  <c r="J635" i="28" s="1"/>
  <c r="K635" i="28"/>
  <c r="I636" i="28"/>
  <c r="J636" i="28" s="1"/>
  <c r="K636" i="28"/>
  <c r="I637" i="28"/>
  <c r="J637" i="28" s="1"/>
  <c r="K637" i="28"/>
  <c r="I638" i="28"/>
  <c r="J638" i="28" s="1"/>
  <c r="K638" i="28"/>
  <c r="I639" i="28"/>
  <c r="J639" i="28" s="1"/>
  <c r="K639" i="28"/>
  <c r="I640" i="28"/>
  <c r="J640" i="28" s="1"/>
  <c r="K640" i="28"/>
  <c r="I641" i="28"/>
  <c r="J641" i="28" s="1"/>
  <c r="K641" i="28"/>
  <c r="I642" i="28"/>
  <c r="J642" i="28" s="1"/>
  <c r="K642" i="28"/>
  <c r="I643" i="28"/>
  <c r="J643" i="28" s="1"/>
  <c r="K643" i="28"/>
  <c r="I644" i="28"/>
  <c r="J644" i="28" s="1"/>
  <c r="K644" i="28"/>
  <c r="I645" i="28"/>
  <c r="J645" i="28" s="1"/>
  <c r="K645" i="28"/>
  <c r="I646" i="28"/>
  <c r="J646" i="28" s="1"/>
  <c r="K646" i="28"/>
  <c r="I647" i="28"/>
  <c r="J647" i="28" s="1"/>
  <c r="K647" i="28"/>
  <c r="I648" i="28"/>
  <c r="J648" i="28" s="1"/>
  <c r="K648" i="28"/>
  <c r="I649" i="28"/>
  <c r="J649" i="28" s="1"/>
  <c r="K649" i="28"/>
  <c r="I650" i="28"/>
  <c r="J650" i="28" s="1"/>
  <c r="K650" i="28"/>
  <c r="I651" i="28"/>
  <c r="J651" i="28" s="1"/>
  <c r="K651" i="28"/>
  <c r="I652" i="28"/>
  <c r="J652" i="28" s="1"/>
  <c r="K652" i="28"/>
  <c r="I653" i="28"/>
  <c r="J653" i="28" s="1"/>
  <c r="K653" i="28"/>
  <c r="I654" i="28"/>
  <c r="J654" i="28" s="1"/>
  <c r="K654" i="28"/>
  <c r="I655" i="28"/>
  <c r="J655" i="28" s="1"/>
  <c r="K655" i="28"/>
  <c r="K656" i="28"/>
  <c r="I657" i="28"/>
  <c r="J657" i="28" s="1"/>
  <c r="K657" i="28"/>
  <c r="I658" i="28"/>
  <c r="J658" i="28" s="1"/>
  <c r="K658" i="28"/>
  <c r="I659" i="28"/>
  <c r="J659" i="28" s="1"/>
  <c r="K659" i="28"/>
  <c r="I660" i="28"/>
  <c r="J660" i="28" s="1"/>
  <c r="K660" i="28"/>
  <c r="I661" i="28"/>
  <c r="J661" i="28" s="1"/>
  <c r="K661" i="28"/>
  <c r="I662" i="28"/>
  <c r="J662" i="28" s="1"/>
  <c r="K662" i="28"/>
  <c r="I663" i="28"/>
  <c r="J663" i="28" s="1"/>
  <c r="K663" i="28"/>
  <c r="I664" i="28"/>
  <c r="J664" i="28" s="1"/>
  <c r="K664" i="28"/>
  <c r="I665" i="28"/>
  <c r="J665" i="28" s="1"/>
  <c r="K665" i="28"/>
  <c r="I666" i="28"/>
  <c r="J666" i="28" s="1"/>
  <c r="K666" i="28"/>
  <c r="I667" i="28"/>
  <c r="J667" i="28" s="1"/>
  <c r="K667" i="28"/>
  <c r="I668" i="28"/>
  <c r="J668" i="28" s="1"/>
  <c r="K668" i="28"/>
  <c r="I669" i="28"/>
  <c r="J669" i="28" s="1"/>
  <c r="K669" i="28"/>
  <c r="I670" i="28"/>
  <c r="J670" i="28" s="1"/>
  <c r="K670" i="28"/>
  <c r="I671" i="28"/>
  <c r="J671" i="28" s="1"/>
  <c r="K671" i="28"/>
  <c r="I672" i="28"/>
  <c r="J672" i="28" s="1"/>
  <c r="K672" i="28"/>
  <c r="I673" i="28"/>
  <c r="J673" i="28" s="1"/>
  <c r="K673" i="28"/>
  <c r="I674" i="28"/>
  <c r="J674" i="28" s="1"/>
  <c r="K674" i="28"/>
  <c r="I675" i="28"/>
  <c r="J675" i="28" s="1"/>
  <c r="K675" i="28"/>
  <c r="I676" i="28"/>
  <c r="J676" i="28" s="1"/>
  <c r="K676" i="28"/>
  <c r="I677" i="28"/>
  <c r="J677" i="28" s="1"/>
  <c r="K677" i="28"/>
  <c r="I678" i="28"/>
  <c r="J678" i="28" s="1"/>
  <c r="K678" i="28"/>
  <c r="I679" i="28"/>
  <c r="J679" i="28" s="1"/>
  <c r="K679" i="28"/>
  <c r="I680" i="28"/>
  <c r="J680" i="28" s="1"/>
  <c r="K680" i="28"/>
  <c r="I681" i="28"/>
  <c r="J681" i="28" s="1"/>
  <c r="K681" i="28"/>
  <c r="I682" i="28"/>
  <c r="J682" i="28" s="1"/>
  <c r="K682" i="28"/>
  <c r="I683" i="28"/>
  <c r="J683" i="28" s="1"/>
  <c r="K683" i="28"/>
  <c r="I684" i="28"/>
  <c r="J684" i="28" s="1"/>
  <c r="K684" i="28"/>
  <c r="I685" i="28"/>
  <c r="J685" i="28" s="1"/>
  <c r="K685" i="28"/>
  <c r="I686" i="28"/>
  <c r="J686" i="28" s="1"/>
  <c r="K686" i="28"/>
  <c r="I687" i="28"/>
  <c r="J687" i="28" s="1"/>
  <c r="K687" i="28"/>
  <c r="I688" i="28"/>
  <c r="J688" i="28" s="1"/>
  <c r="K688" i="28"/>
  <c r="I689" i="28"/>
  <c r="J689" i="28" s="1"/>
  <c r="K689" i="28"/>
  <c r="K690" i="28"/>
  <c r="I691" i="28"/>
  <c r="J691" i="28" s="1"/>
  <c r="K691" i="28"/>
  <c r="I692" i="28"/>
  <c r="J692" i="28" s="1"/>
  <c r="K692" i="28"/>
  <c r="I693" i="28"/>
  <c r="J693" i="28" s="1"/>
  <c r="K693" i="28"/>
  <c r="I694" i="28"/>
  <c r="J694" i="28" s="1"/>
  <c r="K694" i="28"/>
  <c r="I695" i="28"/>
  <c r="J695" i="28" s="1"/>
  <c r="K695" i="28"/>
  <c r="I696" i="28"/>
  <c r="J696" i="28" s="1"/>
  <c r="K696" i="28"/>
  <c r="I697" i="28"/>
  <c r="J697" i="28" s="1"/>
  <c r="K697" i="28"/>
  <c r="I698" i="28"/>
  <c r="J698" i="28" s="1"/>
  <c r="K698" i="28"/>
  <c r="I699" i="28"/>
  <c r="J699" i="28" s="1"/>
  <c r="K699" i="28"/>
  <c r="I700" i="28"/>
  <c r="J700" i="28" s="1"/>
  <c r="K700" i="28"/>
  <c r="I701" i="28"/>
  <c r="J701" i="28" s="1"/>
  <c r="K701" i="28"/>
  <c r="I702" i="28"/>
  <c r="J702" i="28" s="1"/>
  <c r="K702" i="28"/>
  <c r="I703" i="28"/>
  <c r="J703" i="28" s="1"/>
  <c r="K703" i="28"/>
  <c r="I704" i="28"/>
  <c r="J704" i="28" s="1"/>
  <c r="K704" i="28"/>
  <c r="I705" i="28"/>
  <c r="J705" i="28" s="1"/>
  <c r="K705" i="28"/>
  <c r="I706" i="28"/>
  <c r="J706" i="28" s="1"/>
  <c r="K706" i="28"/>
  <c r="I707" i="28"/>
  <c r="J707" i="28" s="1"/>
  <c r="K707" i="28"/>
  <c r="I708" i="28"/>
  <c r="J708" i="28" s="1"/>
  <c r="K708" i="28"/>
  <c r="I709" i="28"/>
  <c r="J709" i="28" s="1"/>
  <c r="K709" i="28"/>
  <c r="I710" i="28"/>
  <c r="J710" i="28" s="1"/>
  <c r="K710" i="28"/>
  <c r="I711" i="28"/>
  <c r="J711" i="28" s="1"/>
  <c r="K711" i="28"/>
  <c r="I712" i="28"/>
  <c r="J712" i="28" s="1"/>
  <c r="K712" i="28"/>
  <c r="I713" i="28"/>
  <c r="J713" i="28" s="1"/>
  <c r="K713" i="28"/>
  <c r="I714" i="28"/>
  <c r="J714" i="28" s="1"/>
  <c r="K714" i="28"/>
  <c r="I715" i="28"/>
  <c r="J715" i="28" s="1"/>
  <c r="K715" i="28"/>
  <c r="I716" i="28"/>
  <c r="J716" i="28" s="1"/>
  <c r="K716" i="28"/>
  <c r="I717" i="28"/>
  <c r="J717" i="28" s="1"/>
  <c r="K717" i="28"/>
  <c r="I718" i="28"/>
  <c r="J718" i="28" s="1"/>
  <c r="K718" i="28"/>
  <c r="I719" i="28"/>
  <c r="J719" i="28" s="1"/>
  <c r="K719" i="28"/>
  <c r="I720" i="28"/>
  <c r="J720" i="28" s="1"/>
  <c r="K720" i="28"/>
  <c r="I721" i="28"/>
  <c r="J721" i="28" s="1"/>
  <c r="K721" i="28"/>
  <c r="I722" i="28"/>
  <c r="J722" i="28" s="1"/>
  <c r="K722" i="28"/>
  <c r="I723" i="28"/>
  <c r="J723" i="28" s="1"/>
  <c r="K723" i="28"/>
  <c r="I724" i="28"/>
  <c r="J724" i="28" s="1"/>
  <c r="K724" i="28"/>
  <c r="I725" i="28"/>
  <c r="J725" i="28" s="1"/>
  <c r="K725" i="28"/>
  <c r="I726" i="28"/>
  <c r="J726" i="28" s="1"/>
  <c r="K726" i="28"/>
  <c r="I727" i="28"/>
  <c r="J727" i="28" s="1"/>
  <c r="K727" i="28"/>
  <c r="I728" i="28"/>
  <c r="J728" i="28" s="1"/>
  <c r="K728" i="28"/>
  <c r="I729" i="28"/>
  <c r="J729" i="28" s="1"/>
  <c r="K729" i="28"/>
  <c r="I730" i="28"/>
  <c r="J730" i="28" s="1"/>
  <c r="K730" i="28"/>
  <c r="I731" i="28"/>
  <c r="J731" i="28" s="1"/>
  <c r="K731" i="28"/>
  <c r="I732" i="28"/>
  <c r="J732" i="28" s="1"/>
  <c r="K732" i="28"/>
  <c r="I733" i="28"/>
  <c r="J733" i="28" s="1"/>
  <c r="K733" i="28"/>
  <c r="I734" i="28"/>
  <c r="J734" i="28" s="1"/>
  <c r="K734" i="28"/>
  <c r="I735" i="28"/>
  <c r="J735" i="28" s="1"/>
  <c r="K735" i="28"/>
  <c r="I736" i="28"/>
  <c r="J736" i="28" s="1"/>
  <c r="K736" i="28"/>
  <c r="I737" i="28"/>
  <c r="J737" i="28" s="1"/>
  <c r="K737" i="28"/>
  <c r="I738" i="28"/>
  <c r="J738" i="28" s="1"/>
  <c r="K738" i="28"/>
  <c r="I739" i="28"/>
  <c r="J739" i="28" s="1"/>
  <c r="K739" i="28"/>
  <c r="I740" i="28"/>
  <c r="J740" i="28" s="1"/>
  <c r="K740" i="28"/>
  <c r="I741" i="28"/>
  <c r="J741" i="28" s="1"/>
  <c r="K741" i="28"/>
  <c r="I742" i="28"/>
  <c r="J742" i="28" s="1"/>
  <c r="K742" i="28"/>
  <c r="I743" i="28"/>
  <c r="J743" i="28" s="1"/>
  <c r="K743" i="28"/>
  <c r="I744" i="28"/>
  <c r="J744" i="28" s="1"/>
  <c r="K744" i="28"/>
  <c r="I745" i="28"/>
  <c r="J745" i="28" s="1"/>
  <c r="K745" i="28"/>
  <c r="I746" i="28"/>
  <c r="J746" i="28" s="1"/>
  <c r="K746" i="28"/>
  <c r="K747" i="28"/>
  <c r="I748" i="28"/>
  <c r="J748" i="28" s="1"/>
  <c r="K748" i="28"/>
  <c r="I749" i="28"/>
  <c r="J749" i="28" s="1"/>
  <c r="K749" i="28"/>
  <c r="I750" i="28"/>
  <c r="J750" i="28" s="1"/>
  <c r="K750" i="28"/>
  <c r="I751" i="28"/>
  <c r="J751" i="28" s="1"/>
  <c r="K751" i="28"/>
  <c r="I752" i="28"/>
  <c r="J752" i="28" s="1"/>
  <c r="K752" i="28"/>
  <c r="I753" i="28"/>
  <c r="J753" i="28" s="1"/>
  <c r="K753" i="28"/>
  <c r="I754" i="28"/>
  <c r="J754" i="28" s="1"/>
  <c r="K754" i="28"/>
  <c r="K755" i="28"/>
  <c r="I756" i="28"/>
  <c r="J756" i="28" s="1"/>
  <c r="K756" i="28"/>
  <c r="I757" i="28"/>
  <c r="J757" i="28" s="1"/>
  <c r="K757" i="28"/>
  <c r="I758" i="28"/>
  <c r="J758" i="28" s="1"/>
  <c r="K758" i="28"/>
  <c r="K759" i="28"/>
  <c r="I760" i="28"/>
  <c r="J760" i="28" s="1"/>
  <c r="K760" i="28"/>
  <c r="I761" i="28"/>
  <c r="J761" i="28" s="1"/>
  <c r="K761" i="28"/>
  <c r="I762" i="28"/>
  <c r="J762" i="28" s="1"/>
  <c r="K762" i="28"/>
  <c r="I763" i="28"/>
  <c r="J763" i="28" s="1"/>
  <c r="K763" i="28"/>
  <c r="I764" i="28"/>
  <c r="J764" i="28" s="1"/>
  <c r="K764" i="28"/>
  <c r="I765" i="28"/>
  <c r="J765" i="28" s="1"/>
  <c r="K765" i="28"/>
  <c r="I766" i="28"/>
  <c r="J766" i="28" s="1"/>
  <c r="K766" i="28"/>
  <c r="I767" i="28"/>
  <c r="J767" i="28" s="1"/>
  <c r="K767" i="28"/>
  <c r="I768" i="28"/>
  <c r="J768" i="28" s="1"/>
  <c r="K768" i="28"/>
  <c r="I769" i="28"/>
  <c r="J769" i="28" s="1"/>
  <c r="K769" i="28"/>
  <c r="I770" i="28"/>
  <c r="J770" i="28" s="1"/>
  <c r="K770" i="28"/>
  <c r="I771" i="28"/>
  <c r="J771" i="28" s="1"/>
  <c r="K771" i="28"/>
  <c r="I772" i="28"/>
  <c r="J772" i="28" s="1"/>
  <c r="K772" i="28"/>
  <c r="K773" i="28"/>
  <c r="I774" i="28"/>
  <c r="J774" i="28" s="1"/>
  <c r="K774" i="28"/>
  <c r="I775" i="28"/>
  <c r="J775" i="28" s="1"/>
  <c r="K775" i="28"/>
  <c r="I776" i="28"/>
  <c r="J776" i="28" s="1"/>
  <c r="K776" i="28"/>
  <c r="I777" i="28"/>
  <c r="J777" i="28" s="1"/>
  <c r="K777" i="28"/>
  <c r="I778" i="28"/>
  <c r="J778" i="28" s="1"/>
  <c r="K778" i="28"/>
  <c r="I779" i="28"/>
  <c r="J779" i="28" s="1"/>
  <c r="K779" i="28"/>
  <c r="I780" i="28"/>
  <c r="J780" i="28" s="1"/>
  <c r="K780" i="28"/>
  <c r="I781" i="28"/>
  <c r="J781" i="28" s="1"/>
  <c r="K781" i="28"/>
  <c r="I782" i="28"/>
  <c r="J782" i="28" s="1"/>
  <c r="K782" i="28"/>
  <c r="I783" i="28"/>
  <c r="J783" i="28" s="1"/>
  <c r="K783" i="28"/>
  <c r="I784" i="28"/>
  <c r="J784" i="28" s="1"/>
  <c r="K784" i="28"/>
  <c r="I785" i="28"/>
  <c r="J785" i="28" s="1"/>
  <c r="K785" i="28"/>
  <c r="I786" i="28"/>
  <c r="J786" i="28" s="1"/>
  <c r="K786" i="28"/>
  <c r="I787" i="28"/>
  <c r="J787" i="28" s="1"/>
  <c r="K787" i="28"/>
  <c r="I788" i="28"/>
  <c r="J788" i="28" s="1"/>
  <c r="K788" i="28"/>
  <c r="I789" i="28"/>
  <c r="J789" i="28" s="1"/>
  <c r="K789" i="28"/>
  <c r="I790" i="28"/>
  <c r="J790" i="28" s="1"/>
  <c r="K790" i="28"/>
  <c r="I791" i="28"/>
  <c r="J791" i="28" s="1"/>
  <c r="K791" i="28"/>
  <c r="I792" i="28"/>
  <c r="J792" i="28" s="1"/>
  <c r="K792" i="28"/>
  <c r="I793" i="28"/>
  <c r="J793" i="28" s="1"/>
  <c r="K793" i="28"/>
  <c r="I794" i="28"/>
  <c r="J794" i="28" s="1"/>
  <c r="K794" i="28"/>
  <c r="I795" i="28"/>
  <c r="J795" i="28" s="1"/>
  <c r="K795" i="28"/>
  <c r="I796" i="28"/>
  <c r="J796" i="28" s="1"/>
  <c r="K796" i="28"/>
  <c r="I797" i="28"/>
  <c r="J797" i="28" s="1"/>
  <c r="K797" i="28"/>
  <c r="I798" i="28"/>
  <c r="J798" i="28" s="1"/>
  <c r="K798" i="28"/>
  <c r="I799" i="28"/>
  <c r="J799" i="28" s="1"/>
  <c r="K799" i="28"/>
  <c r="I800" i="28"/>
  <c r="J800" i="28" s="1"/>
  <c r="K800" i="28"/>
  <c r="J59" i="28"/>
  <c r="J60" i="28"/>
  <c r="J62" i="28"/>
  <c r="J63" i="28"/>
  <c r="I61" i="28"/>
  <c r="J61" i="28" s="1"/>
  <c r="I58" i="28"/>
  <c r="J58" i="28" s="1"/>
  <c r="I57" i="28"/>
  <c r="J57" i="28" s="1"/>
  <c r="J56" i="28"/>
  <c r="I55" i="28"/>
  <c r="J55" i="28" s="1"/>
  <c r="I54" i="28"/>
  <c r="J54" i="28" s="1"/>
  <c r="J53" i="28"/>
  <c r="I147" i="28"/>
  <c r="I747" i="28" s="1"/>
  <c r="J747" i="28" s="1"/>
  <c r="K927" i="29" l="1"/>
  <c r="K929" i="29" s="1"/>
  <c r="J927" i="29"/>
  <c r="J929" i="29" s="1"/>
  <c r="I927" i="29"/>
  <c r="I929" i="29" s="1"/>
  <c r="I928" i="29"/>
  <c r="I687" i="29"/>
  <c r="I580" i="28"/>
  <c r="J580" i="28" s="1"/>
  <c r="I755" i="28"/>
  <c r="J755" i="28" s="1"/>
  <c r="I690" i="28"/>
  <c r="J690" i="28" s="1"/>
  <c r="I656" i="28"/>
  <c r="J656" i="28" s="1"/>
  <c r="K574" i="28"/>
  <c r="K801" i="28" s="1"/>
  <c r="K803" i="28" s="1"/>
  <c r="I574" i="28"/>
  <c r="K564" i="28"/>
  <c r="K802" i="28" s="1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64" i="28"/>
  <c r="J65" i="28"/>
  <c r="J66" i="28"/>
  <c r="J67" i="28"/>
  <c r="J68" i="28"/>
  <c r="J69" i="28"/>
  <c r="J70" i="28"/>
  <c r="J71" i="28"/>
  <c r="J72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146" i="28"/>
  <c r="J147" i="28"/>
  <c r="J148" i="28"/>
  <c r="J149" i="28"/>
  <c r="J150" i="28"/>
  <c r="J151" i="28"/>
  <c r="J152" i="28"/>
  <c r="J153" i="28"/>
  <c r="J154" i="28"/>
  <c r="J155" i="28"/>
  <c r="J156" i="28"/>
  <c r="J157" i="28"/>
  <c r="J158" i="28"/>
  <c r="J159" i="28"/>
  <c r="J160" i="28"/>
  <c r="J161" i="28"/>
  <c r="J162" i="28"/>
  <c r="J163" i="28"/>
  <c r="J164" i="28"/>
  <c r="J165" i="28"/>
  <c r="J166" i="28"/>
  <c r="J167" i="28"/>
  <c r="J168" i="28"/>
  <c r="J169" i="28"/>
  <c r="J170" i="28"/>
  <c r="J171" i="28"/>
  <c r="J172" i="28"/>
  <c r="J173" i="28"/>
  <c r="J174" i="28"/>
  <c r="J175" i="28"/>
  <c r="J176" i="28"/>
  <c r="J177" i="28"/>
  <c r="J178" i="28"/>
  <c r="J179" i="28"/>
  <c r="J180" i="28"/>
  <c r="J181" i="28"/>
  <c r="J182" i="28"/>
  <c r="J183" i="28"/>
  <c r="J184" i="28"/>
  <c r="J185" i="28"/>
  <c r="J186" i="28"/>
  <c r="J187" i="28"/>
  <c r="J188" i="28"/>
  <c r="J189" i="28"/>
  <c r="J190" i="28"/>
  <c r="J191" i="28"/>
  <c r="J192" i="28"/>
  <c r="J193" i="28"/>
  <c r="J194" i="28"/>
  <c r="J195" i="28"/>
  <c r="J196" i="28"/>
  <c r="J197" i="28"/>
  <c r="J198" i="28"/>
  <c r="J199" i="28"/>
  <c r="J200" i="28"/>
  <c r="J201" i="28"/>
  <c r="J202" i="28"/>
  <c r="J203" i="28"/>
  <c r="J204" i="28"/>
  <c r="J205" i="28"/>
  <c r="J206" i="28"/>
  <c r="J207" i="28"/>
  <c r="J208" i="28"/>
  <c r="J209" i="28"/>
  <c r="J210" i="28"/>
  <c r="J211" i="28"/>
  <c r="J212" i="28"/>
  <c r="J213" i="28"/>
  <c r="J214" i="28"/>
  <c r="J215" i="28"/>
  <c r="J216" i="28"/>
  <c r="J217" i="28"/>
  <c r="J218" i="28"/>
  <c r="J219" i="28"/>
  <c r="J220" i="28"/>
  <c r="J221" i="28"/>
  <c r="J222" i="28"/>
  <c r="J223" i="28"/>
  <c r="J224" i="28"/>
  <c r="J225" i="28"/>
  <c r="J226" i="28"/>
  <c r="J227" i="28"/>
  <c r="J228" i="28"/>
  <c r="J229" i="28"/>
  <c r="J230" i="28"/>
  <c r="J231" i="28"/>
  <c r="J232" i="28"/>
  <c r="J233" i="28"/>
  <c r="J234" i="28"/>
  <c r="J235" i="28"/>
  <c r="J236" i="28"/>
  <c r="J237" i="28"/>
  <c r="J238" i="28"/>
  <c r="J239" i="28"/>
  <c r="J240" i="28"/>
  <c r="J241" i="28"/>
  <c r="J242" i="28"/>
  <c r="J243" i="28"/>
  <c r="J244" i="28"/>
  <c r="J245" i="28"/>
  <c r="J246" i="28"/>
  <c r="J247" i="28"/>
  <c r="J248" i="28"/>
  <c r="J249" i="28"/>
  <c r="J250" i="28"/>
  <c r="J251" i="28"/>
  <c r="J252" i="28"/>
  <c r="J253" i="28"/>
  <c r="J254" i="28"/>
  <c r="J255" i="28"/>
  <c r="J256" i="28"/>
  <c r="J257" i="28"/>
  <c r="J258" i="28"/>
  <c r="J259" i="28"/>
  <c r="J260" i="28"/>
  <c r="J261" i="28"/>
  <c r="J262" i="28"/>
  <c r="J263" i="28"/>
  <c r="J264" i="28"/>
  <c r="J265" i="28"/>
  <c r="J266" i="28"/>
  <c r="J267" i="28"/>
  <c r="J268" i="28"/>
  <c r="J269" i="28"/>
  <c r="J270" i="28"/>
  <c r="J271" i="28"/>
  <c r="J272" i="28"/>
  <c r="J273" i="28"/>
  <c r="J274" i="28"/>
  <c r="J275" i="28"/>
  <c r="J276" i="28"/>
  <c r="J277" i="28"/>
  <c r="J278" i="28"/>
  <c r="J279" i="28"/>
  <c r="J280" i="28"/>
  <c r="J281" i="28"/>
  <c r="J282" i="28"/>
  <c r="J283" i="28"/>
  <c r="J284" i="28"/>
  <c r="J285" i="28"/>
  <c r="J286" i="28"/>
  <c r="J287" i="28"/>
  <c r="J288" i="28"/>
  <c r="J289" i="28"/>
  <c r="J290" i="28"/>
  <c r="J291" i="28"/>
  <c r="J292" i="28"/>
  <c r="J293" i="28"/>
  <c r="J294" i="28"/>
  <c r="J295" i="28"/>
  <c r="J296" i="28"/>
  <c r="J297" i="28"/>
  <c r="J298" i="28"/>
  <c r="J299" i="28"/>
  <c r="J300" i="28"/>
  <c r="J301" i="28"/>
  <c r="J302" i="28"/>
  <c r="J303" i="28"/>
  <c r="J304" i="28"/>
  <c r="J305" i="28"/>
  <c r="J306" i="28"/>
  <c r="J307" i="28"/>
  <c r="J308" i="28"/>
  <c r="J309" i="28"/>
  <c r="J310" i="28"/>
  <c r="J311" i="28"/>
  <c r="J312" i="28"/>
  <c r="J313" i="28"/>
  <c r="J314" i="28"/>
  <c r="J315" i="28"/>
  <c r="J316" i="28"/>
  <c r="J317" i="28"/>
  <c r="J318" i="28"/>
  <c r="J319" i="28"/>
  <c r="J320" i="28"/>
  <c r="J321" i="28"/>
  <c r="J322" i="28"/>
  <c r="J323" i="28"/>
  <c r="J324" i="28"/>
  <c r="J325" i="28"/>
  <c r="J326" i="28"/>
  <c r="J327" i="28"/>
  <c r="J328" i="28"/>
  <c r="J329" i="28"/>
  <c r="J330" i="28"/>
  <c r="J331" i="28"/>
  <c r="J332" i="28"/>
  <c r="J333" i="28"/>
  <c r="J334" i="28"/>
  <c r="J335" i="28"/>
  <c r="J336" i="28"/>
  <c r="J337" i="28"/>
  <c r="J338" i="28"/>
  <c r="J339" i="28"/>
  <c r="J340" i="28"/>
  <c r="J341" i="28"/>
  <c r="J342" i="28"/>
  <c r="J343" i="28"/>
  <c r="J344" i="28"/>
  <c r="J345" i="28"/>
  <c r="J346" i="28"/>
  <c r="J347" i="28"/>
  <c r="J348" i="28"/>
  <c r="J349" i="28"/>
  <c r="J350" i="28"/>
  <c r="J351" i="28"/>
  <c r="J352" i="28"/>
  <c r="J353" i="28"/>
  <c r="J354" i="28"/>
  <c r="J355" i="28"/>
  <c r="J356" i="28"/>
  <c r="J357" i="28"/>
  <c r="J358" i="28"/>
  <c r="J359" i="28"/>
  <c r="J360" i="28"/>
  <c r="J361" i="28"/>
  <c r="J362" i="28"/>
  <c r="J363" i="28"/>
  <c r="J364" i="28"/>
  <c r="J365" i="28"/>
  <c r="J366" i="28"/>
  <c r="J367" i="28"/>
  <c r="J368" i="28"/>
  <c r="J369" i="28"/>
  <c r="J370" i="28"/>
  <c r="J371" i="28"/>
  <c r="J372" i="28"/>
  <c r="J373" i="28"/>
  <c r="J374" i="28"/>
  <c r="J375" i="28"/>
  <c r="J376" i="28"/>
  <c r="J377" i="28"/>
  <c r="J378" i="28"/>
  <c r="J379" i="28"/>
  <c r="J380" i="28"/>
  <c r="J381" i="28"/>
  <c r="J382" i="28"/>
  <c r="J383" i="28"/>
  <c r="J384" i="28"/>
  <c r="J385" i="28"/>
  <c r="J386" i="28"/>
  <c r="J387" i="28"/>
  <c r="J388" i="28"/>
  <c r="J389" i="28"/>
  <c r="J390" i="28"/>
  <c r="J391" i="28"/>
  <c r="J392" i="28"/>
  <c r="J393" i="28"/>
  <c r="J394" i="28"/>
  <c r="J395" i="28"/>
  <c r="J396" i="28"/>
  <c r="J397" i="28"/>
  <c r="J398" i="28"/>
  <c r="J399" i="28"/>
  <c r="J400" i="28"/>
  <c r="J401" i="28"/>
  <c r="J402" i="28"/>
  <c r="J403" i="28"/>
  <c r="J404" i="28"/>
  <c r="J405" i="28"/>
  <c r="J406" i="28"/>
  <c r="J407" i="28"/>
  <c r="J408" i="28"/>
  <c r="J409" i="28"/>
  <c r="J410" i="28"/>
  <c r="J411" i="28"/>
  <c r="J412" i="28"/>
  <c r="J413" i="28"/>
  <c r="J414" i="28"/>
  <c r="J415" i="28"/>
  <c r="J416" i="28"/>
  <c r="J417" i="28"/>
  <c r="J418" i="28"/>
  <c r="J419" i="28"/>
  <c r="J420" i="28"/>
  <c r="J421" i="28"/>
  <c r="J422" i="28"/>
  <c r="J423" i="28"/>
  <c r="J424" i="28"/>
  <c r="J425" i="28"/>
  <c r="J426" i="28"/>
  <c r="J427" i="28"/>
  <c r="J428" i="28"/>
  <c r="J429" i="28"/>
  <c r="J430" i="28"/>
  <c r="J431" i="28"/>
  <c r="J432" i="28"/>
  <c r="J433" i="28"/>
  <c r="J434" i="28"/>
  <c r="J435" i="28"/>
  <c r="J436" i="28"/>
  <c r="J437" i="28"/>
  <c r="J438" i="28"/>
  <c r="J439" i="28"/>
  <c r="J440" i="28"/>
  <c r="J441" i="28"/>
  <c r="J442" i="28"/>
  <c r="J443" i="28"/>
  <c r="J444" i="28"/>
  <c r="J445" i="28"/>
  <c r="J446" i="28"/>
  <c r="J447" i="28"/>
  <c r="J448" i="28"/>
  <c r="J449" i="28"/>
  <c r="J450" i="28"/>
  <c r="J451" i="28"/>
  <c r="J452" i="28"/>
  <c r="J453" i="28"/>
  <c r="J454" i="28"/>
  <c r="J455" i="28"/>
  <c r="J456" i="28"/>
  <c r="J457" i="28"/>
  <c r="J458" i="28"/>
  <c r="J459" i="28"/>
  <c r="J460" i="28"/>
  <c r="J462" i="28"/>
  <c r="J463" i="28"/>
  <c r="J464" i="28"/>
  <c r="J465" i="28"/>
  <c r="J466" i="28"/>
  <c r="J467" i="28"/>
  <c r="J468" i="28"/>
  <c r="J469" i="28"/>
  <c r="J470" i="28"/>
  <c r="J471" i="28"/>
  <c r="J472" i="28"/>
  <c r="J473" i="28"/>
  <c r="J474" i="28"/>
  <c r="J475" i="28"/>
  <c r="J476" i="28"/>
  <c r="J477" i="28"/>
  <c r="J478" i="28"/>
  <c r="J479" i="28"/>
  <c r="J480" i="28"/>
  <c r="J481" i="28"/>
  <c r="J482" i="28"/>
  <c r="J483" i="28"/>
  <c r="J484" i="28"/>
  <c r="J485" i="28"/>
  <c r="J486" i="28"/>
  <c r="J487" i="28"/>
  <c r="J488" i="28"/>
  <c r="J489" i="28"/>
  <c r="J490" i="28"/>
  <c r="J491" i="28"/>
  <c r="J492" i="28"/>
  <c r="J493" i="28"/>
  <c r="J494" i="28"/>
  <c r="J495" i="28"/>
  <c r="J496" i="28"/>
  <c r="J497" i="28"/>
  <c r="J498" i="28"/>
  <c r="J499" i="28"/>
  <c r="J500" i="28"/>
  <c r="J501" i="28"/>
  <c r="J502" i="28"/>
  <c r="J503" i="28"/>
  <c r="J504" i="28"/>
  <c r="J505" i="28"/>
  <c r="J506" i="28"/>
  <c r="J507" i="28"/>
  <c r="J508" i="28"/>
  <c r="J509" i="28"/>
  <c r="J510" i="28"/>
  <c r="J511" i="28"/>
  <c r="J512" i="28"/>
  <c r="J513" i="28"/>
  <c r="J514" i="28"/>
  <c r="J515" i="28"/>
  <c r="J516" i="28"/>
  <c r="J517" i="28"/>
  <c r="J518" i="28"/>
  <c r="J519" i="28"/>
  <c r="J520" i="28"/>
  <c r="J521" i="28"/>
  <c r="J522" i="28"/>
  <c r="J523" i="28"/>
  <c r="J524" i="28"/>
  <c r="J525" i="28"/>
  <c r="J528" i="28"/>
  <c r="J529" i="28"/>
  <c r="J530" i="28"/>
  <c r="J531" i="28"/>
  <c r="J532" i="28"/>
  <c r="J533" i="28"/>
  <c r="J534" i="28"/>
  <c r="J535" i="28"/>
  <c r="J536" i="28"/>
  <c r="J537" i="28"/>
  <c r="J538" i="28"/>
  <c r="J539" i="28"/>
  <c r="J540" i="28"/>
  <c r="J541" i="28"/>
  <c r="J542" i="28"/>
  <c r="J543" i="28"/>
  <c r="J544" i="28"/>
  <c r="J545" i="28"/>
  <c r="J546" i="28"/>
  <c r="J547" i="28"/>
  <c r="J548" i="28"/>
  <c r="J549" i="28"/>
  <c r="J550" i="28"/>
  <c r="J551" i="28"/>
  <c r="J552" i="28"/>
  <c r="J553" i="28"/>
  <c r="J554" i="28"/>
  <c r="J555" i="28"/>
  <c r="J556" i="28"/>
  <c r="J557" i="28"/>
  <c r="J558" i="28"/>
  <c r="J559" i="28"/>
  <c r="J560" i="28"/>
  <c r="J561" i="28"/>
  <c r="J562" i="28"/>
  <c r="J7" i="28"/>
  <c r="J574" i="28" l="1"/>
  <c r="I565" i="28"/>
  <c r="I73" i="28" l="1"/>
  <c r="I590" i="28" s="1"/>
  <c r="J590" i="28" l="1"/>
  <c r="J73" i="28"/>
  <c r="I527" i="28"/>
  <c r="I759" i="28" s="1"/>
  <c r="J759" i="28" s="1"/>
  <c r="I526" i="28"/>
  <c r="I461" i="28"/>
  <c r="I773" i="28" s="1"/>
  <c r="J773" i="28" s="1"/>
  <c r="I801" i="28" l="1"/>
  <c r="J801" i="28"/>
  <c r="J527" i="28"/>
  <c r="J461" i="28"/>
  <c r="J564" i="28" s="1"/>
  <c r="J802" i="28" s="1"/>
  <c r="I564" i="28"/>
  <c r="I802" i="28" s="1"/>
  <c r="J526" i="28"/>
  <c r="I629" i="27"/>
  <c r="J627" i="27"/>
  <c r="J626" i="27"/>
  <c r="I803" i="28" l="1"/>
  <c r="J803" i="28"/>
  <c r="I566" i="28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41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6" i="27"/>
  <c r="J107" i="27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J120" i="27"/>
  <c r="J121" i="27"/>
  <c r="J122" i="27"/>
  <c r="J123" i="27"/>
  <c r="J124" i="27"/>
  <c r="J125" i="27"/>
  <c r="J126" i="27"/>
  <c r="J127" i="27"/>
  <c r="J128" i="27"/>
  <c r="J129" i="27"/>
  <c r="J130" i="27"/>
  <c r="J131" i="27"/>
  <c r="J132" i="27"/>
  <c r="J133" i="27"/>
  <c r="J134" i="27"/>
  <c r="J135" i="27"/>
  <c r="J136" i="27"/>
  <c r="J137" i="27"/>
  <c r="J138" i="27"/>
  <c r="J139" i="27"/>
  <c r="J140" i="27"/>
  <c r="J141" i="27"/>
  <c r="J142" i="27"/>
  <c r="J143" i="27"/>
  <c r="J144" i="27"/>
  <c r="J145" i="27"/>
  <c r="J146" i="27"/>
  <c r="J147" i="27"/>
  <c r="J148" i="27"/>
  <c r="J149" i="27"/>
  <c r="J150" i="27"/>
  <c r="J151" i="27"/>
  <c r="J152" i="27"/>
  <c r="J153" i="27"/>
  <c r="J154" i="27"/>
  <c r="J155" i="27"/>
  <c r="J156" i="27"/>
  <c r="J157" i="27"/>
  <c r="J158" i="27"/>
  <c r="J159" i="27"/>
  <c r="J160" i="27"/>
  <c r="J161" i="27"/>
  <c r="J162" i="27"/>
  <c r="J163" i="27"/>
  <c r="J164" i="27"/>
  <c r="J165" i="27"/>
  <c r="J166" i="27"/>
  <c r="J167" i="27"/>
  <c r="J168" i="27"/>
  <c r="J169" i="27"/>
  <c r="J170" i="27"/>
  <c r="J171" i="27"/>
  <c r="J172" i="27"/>
  <c r="J173" i="27"/>
  <c r="J174" i="27"/>
  <c r="J175" i="27"/>
  <c r="J176" i="27"/>
  <c r="J177" i="27"/>
  <c r="J178" i="27"/>
  <c r="J179" i="27"/>
  <c r="J180" i="27"/>
  <c r="J181" i="27"/>
  <c r="J182" i="27"/>
  <c r="J183" i="27"/>
  <c r="J184" i="27"/>
  <c r="J186" i="27"/>
  <c r="J187" i="27"/>
  <c r="J188" i="27"/>
  <c r="J189" i="27"/>
  <c r="J190" i="27"/>
  <c r="J191" i="27"/>
  <c r="J192" i="27"/>
  <c r="J193" i="27"/>
  <c r="J194" i="27"/>
  <c r="J195" i="27"/>
  <c r="J196" i="27"/>
  <c r="J197" i="27"/>
  <c r="J198" i="27"/>
  <c r="J199" i="27"/>
  <c r="J200" i="27"/>
  <c r="J201" i="27"/>
  <c r="J202" i="27"/>
  <c r="J203" i="27"/>
  <c r="J204" i="27"/>
  <c r="J205" i="27"/>
  <c r="J206" i="27"/>
  <c r="J207" i="27"/>
  <c r="J208" i="27"/>
  <c r="J209" i="27"/>
  <c r="J210" i="27"/>
  <c r="J211" i="27"/>
  <c r="J212" i="27"/>
  <c r="J213" i="27"/>
  <c r="J214" i="27"/>
  <c r="J215" i="27"/>
  <c r="J216" i="27"/>
  <c r="J217" i="27"/>
  <c r="J218" i="27"/>
  <c r="J219" i="27"/>
  <c r="J220" i="27"/>
  <c r="J221" i="27"/>
  <c r="J222" i="27"/>
  <c r="J223" i="27"/>
  <c r="J224" i="27"/>
  <c r="J225" i="27"/>
  <c r="J226" i="27"/>
  <c r="J227" i="27"/>
  <c r="J228" i="27"/>
  <c r="J229" i="27"/>
  <c r="J230" i="27"/>
  <c r="J231" i="27"/>
  <c r="J232" i="27"/>
  <c r="J233" i="27"/>
  <c r="J234" i="27"/>
  <c r="J235" i="27"/>
  <c r="J236" i="27"/>
  <c r="J237" i="27"/>
  <c r="J238" i="27"/>
  <c r="J239" i="27"/>
  <c r="J240" i="27"/>
  <c r="J241" i="27"/>
  <c r="J242" i="27"/>
  <c r="J243" i="27"/>
  <c r="J244" i="27"/>
  <c r="J245" i="27"/>
  <c r="J246" i="27"/>
  <c r="J247" i="27"/>
  <c r="J248" i="27"/>
  <c r="J249" i="27"/>
  <c r="J250" i="27"/>
  <c r="J251" i="27"/>
  <c r="J252" i="27"/>
  <c r="J253" i="27"/>
  <c r="J254" i="27"/>
  <c r="J255" i="27"/>
  <c r="J256" i="27"/>
  <c r="J257" i="27"/>
  <c r="J258" i="27"/>
  <c r="J259" i="27"/>
  <c r="J260" i="27"/>
  <c r="J261" i="27"/>
  <c r="J262" i="27"/>
  <c r="J263" i="27"/>
  <c r="J264" i="27"/>
  <c r="J265" i="27"/>
  <c r="J266" i="27"/>
  <c r="J267" i="27"/>
  <c r="J268" i="27"/>
  <c r="J269" i="27"/>
  <c r="J270" i="27"/>
  <c r="J271" i="27"/>
  <c r="J272" i="27"/>
  <c r="J273" i="27"/>
  <c r="J274" i="27"/>
  <c r="J275" i="27"/>
  <c r="J276" i="27"/>
  <c r="J277" i="27"/>
  <c r="J278" i="27"/>
  <c r="J279" i="27"/>
  <c r="J280" i="27"/>
  <c r="J281" i="27"/>
  <c r="J282" i="27"/>
  <c r="J283" i="27"/>
  <c r="J284" i="27"/>
  <c r="J285" i="27"/>
  <c r="J286" i="27"/>
  <c r="J287" i="27"/>
  <c r="J288" i="27"/>
  <c r="J289" i="27"/>
  <c r="J290" i="27"/>
  <c r="J291" i="27"/>
  <c r="J292" i="27"/>
  <c r="J293" i="27"/>
  <c r="J294" i="27"/>
  <c r="J298" i="27"/>
  <c r="J299" i="27"/>
  <c r="J300" i="27"/>
  <c r="J301" i="27"/>
  <c r="J302" i="27"/>
  <c r="J303" i="27"/>
  <c r="J304" i="27"/>
  <c r="J305" i="27"/>
  <c r="J306" i="27"/>
  <c r="J307" i="27"/>
  <c r="J308" i="27"/>
  <c r="J309" i="27"/>
  <c r="J310" i="27"/>
  <c r="J311" i="27"/>
  <c r="J312" i="27"/>
  <c r="J313" i="27"/>
  <c r="J314" i="27"/>
  <c r="J315" i="27"/>
  <c r="J316" i="27"/>
  <c r="J317" i="27"/>
  <c r="J318" i="27"/>
  <c r="J319" i="27"/>
  <c r="J320" i="27"/>
  <c r="J321" i="27"/>
  <c r="J322" i="27"/>
  <c r="J323" i="27"/>
  <c r="J324" i="27"/>
  <c r="J325" i="27"/>
  <c r="J326" i="27"/>
  <c r="J327" i="27"/>
  <c r="J328" i="27"/>
  <c r="J329" i="27"/>
  <c r="J330" i="27"/>
  <c r="J331" i="27"/>
  <c r="J332" i="27"/>
  <c r="J333" i="27"/>
  <c r="J334" i="27"/>
  <c r="J335" i="27"/>
  <c r="J336" i="27"/>
  <c r="J337" i="27"/>
  <c r="J338" i="27"/>
  <c r="J339" i="27"/>
  <c r="J340" i="27"/>
  <c r="J341" i="27"/>
  <c r="J342" i="27"/>
  <c r="J343" i="27"/>
  <c r="J344" i="27"/>
  <c r="J345" i="27"/>
  <c r="J346" i="27"/>
  <c r="J347" i="27"/>
  <c r="J348" i="27"/>
  <c r="J349" i="27"/>
  <c r="J350" i="27"/>
  <c r="J351" i="27"/>
  <c r="J352" i="27"/>
  <c r="J353" i="27"/>
  <c r="J354" i="27"/>
  <c r="J355" i="27"/>
  <c r="J356" i="27"/>
  <c r="J357" i="27"/>
  <c r="J358" i="27"/>
  <c r="J359" i="27"/>
  <c r="J360" i="27"/>
  <c r="J361" i="27"/>
  <c r="J362" i="27"/>
  <c r="J363" i="27"/>
  <c r="J364" i="27"/>
  <c r="J365" i="27"/>
  <c r="J366" i="27"/>
  <c r="J367" i="27"/>
  <c r="J368" i="27"/>
  <c r="J369" i="27"/>
  <c r="J370" i="27"/>
  <c r="J371" i="27"/>
  <c r="J372" i="27"/>
  <c r="J373" i="27"/>
  <c r="J374" i="27"/>
  <c r="J375" i="27"/>
  <c r="J376" i="27"/>
  <c r="J377" i="27"/>
  <c r="J378" i="27"/>
  <c r="J379" i="27"/>
  <c r="J380" i="27"/>
  <c r="J381" i="27"/>
  <c r="J382" i="27"/>
  <c r="J383" i="27"/>
  <c r="J384" i="27"/>
  <c r="J385" i="27"/>
  <c r="J386" i="27"/>
  <c r="J387" i="27"/>
  <c r="J388" i="27"/>
  <c r="J389" i="27"/>
  <c r="J390" i="27"/>
  <c r="J391" i="27"/>
  <c r="J392" i="27"/>
  <c r="J393" i="27"/>
  <c r="J394" i="27"/>
  <c r="J395" i="27"/>
  <c r="J396" i="27"/>
  <c r="J397" i="27"/>
  <c r="J398" i="27"/>
  <c r="J399" i="27"/>
  <c r="J400" i="27"/>
  <c r="J401" i="27"/>
  <c r="J402" i="27"/>
  <c r="J403" i="27"/>
  <c r="J404" i="27"/>
  <c r="J405" i="27"/>
  <c r="J406" i="27"/>
  <c r="J407" i="27"/>
  <c r="J408" i="27"/>
  <c r="J409" i="27"/>
  <c r="J410" i="27"/>
  <c r="J411" i="27"/>
  <c r="J412" i="27"/>
  <c r="J413" i="27"/>
  <c r="J414" i="27"/>
  <c r="J415" i="27"/>
  <c r="J416" i="27"/>
  <c r="J417" i="27"/>
  <c r="J418" i="27"/>
  <c r="J419" i="27"/>
  <c r="J420" i="27"/>
  <c r="J421" i="27"/>
  <c r="J422" i="27"/>
  <c r="J423" i="27"/>
  <c r="J424" i="27"/>
  <c r="J425" i="27"/>
  <c r="J426" i="27"/>
  <c r="J427" i="27"/>
  <c r="J428" i="27"/>
  <c r="J429" i="27"/>
  <c r="J430" i="27"/>
  <c r="J431" i="27"/>
  <c r="J432" i="27"/>
  <c r="J433" i="27"/>
  <c r="J434" i="27"/>
  <c r="J435" i="27"/>
  <c r="J436" i="27"/>
  <c r="J437" i="27"/>
  <c r="J438" i="27"/>
  <c r="J439" i="27"/>
  <c r="J440" i="27"/>
  <c r="J441" i="27"/>
  <c r="J442" i="27"/>
  <c r="J443" i="27"/>
  <c r="J444" i="27"/>
  <c r="J445" i="27"/>
  <c r="J446" i="27"/>
  <c r="J447" i="27"/>
  <c r="J448" i="27"/>
  <c r="J449" i="27"/>
  <c r="J450" i="27"/>
  <c r="J451" i="27"/>
  <c r="J452" i="27"/>
  <c r="J453" i="27"/>
  <c r="J454" i="27"/>
  <c r="J455" i="27"/>
  <c r="J456" i="27"/>
  <c r="J457" i="27"/>
  <c r="J458" i="27"/>
  <c r="J459" i="27"/>
  <c r="J460" i="27"/>
  <c r="J461" i="27"/>
  <c r="J462" i="27"/>
  <c r="J463" i="27"/>
  <c r="J464" i="27"/>
  <c r="J465" i="27"/>
  <c r="J466" i="27"/>
  <c r="J467" i="27"/>
  <c r="J468" i="27"/>
  <c r="J469" i="27"/>
  <c r="J470" i="27"/>
  <c r="J471" i="27"/>
  <c r="J472" i="27"/>
  <c r="J473" i="27"/>
  <c r="J474" i="27"/>
  <c r="J475" i="27"/>
  <c r="J476" i="27"/>
  <c r="J477" i="27"/>
  <c r="J478" i="27"/>
  <c r="J479" i="27"/>
  <c r="J480" i="27"/>
  <c r="J481" i="27"/>
  <c r="J482" i="27"/>
  <c r="J483" i="27"/>
  <c r="J484" i="27"/>
  <c r="J485" i="27"/>
  <c r="J486" i="27"/>
  <c r="J487" i="27"/>
  <c r="J488" i="27"/>
  <c r="J489" i="27"/>
  <c r="J490" i="27"/>
  <c r="J491" i="27"/>
  <c r="J492" i="27"/>
  <c r="J493" i="27"/>
  <c r="J494" i="27"/>
  <c r="J495" i="27"/>
  <c r="J496" i="27"/>
  <c r="J497" i="27"/>
  <c r="J498" i="27"/>
  <c r="J499" i="27"/>
  <c r="J500" i="27"/>
  <c r="J501" i="27"/>
  <c r="J502" i="27"/>
  <c r="J503" i="27"/>
  <c r="J504" i="27"/>
  <c r="J505" i="27"/>
  <c r="J506" i="27"/>
  <c r="J507" i="27"/>
  <c r="J508" i="27"/>
  <c r="J509" i="27"/>
  <c r="J510" i="27"/>
  <c r="J511" i="27"/>
  <c r="J512" i="27"/>
  <c r="J513" i="27"/>
  <c r="J514" i="27"/>
  <c r="J515" i="27"/>
  <c r="J516" i="27"/>
  <c r="J517" i="27"/>
  <c r="J518" i="27"/>
  <c r="J519" i="27"/>
  <c r="J520" i="27"/>
  <c r="J521" i="27"/>
  <c r="J522" i="27"/>
  <c r="J523" i="27"/>
  <c r="J524" i="27"/>
  <c r="J525" i="27"/>
  <c r="J526" i="27"/>
  <c r="J527" i="27"/>
  <c r="J528" i="27"/>
  <c r="J529" i="27"/>
  <c r="J530" i="27"/>
  <c r="J531" i="27"/>
  <c r="J532" i="27"/>
  <c r="J533" i="27"/>
  <c r="J534" i="27"/>
  <c r="J535" i="27"/>
  <c r="J536" i="27"/>
  <c r="J537" i="27"/>
  <c r="J538" i="27"/>
  <c r="J539" i="27"/>
  <c r="J540" i="27"/>
  <c r="J541" i="27"/>
  <c r="J542" i="27"/>
  <c r="J543" i="27"/>
  <c r="J544" i="27"/>
  <c r="J545" i="27"/>
  <c r="J546" i="27"/>
  <c r="J547" i="27"/>
  <c r="J548" i="27"/>
  <c r="J549" i="27"/>
  <c r="J550" i="27"/>
  <c r="J551" i="27"/>
  <c r="J552" i="27"/>
  <c r="J553" i="27"/>
  <c r="J554" i="27"/>
  <c r="J555" i="27"/>
  <c r="J556" i="27"/>
  <c r="J557" i="27"/>
  <c r="J558" i="27"/>
  <c r="J559" i="27"/>
  <c r="J560" i="27"/>
  <c r="J561" i="27"/>
  <c r="J562" i="27"/>
  <c r="J563" i="27"/>
  <c r="J564" i="27"/>
  <c r="J565" i="27"/>
  <c r="J566" i="27"/>
  <c r="J567" i="27"/>
  <c r="J568" i="27"/>
  <c r="J569" i="27"/>
  <c r="J570" i="27"/>
  <c r="J571" i="27"/>
  <c r="J572" i="27"/>
  <c r="J573" i="27"/>
  <c r="J574" i="27"/>
  <c r="J575" i="27"/>
  <c r="J576" i="27"/>
  <c r="J577" i="27"/>
  <c r="J578" i="27"/>
  <c r="J579" i="27"/>
  <c r="J580" i="27"/>
  <c r="J581" i="27"/>
  <c r="J582" i="27"/>
  <c r="J583" i="27"/>
  <c r="J584" i="27"/>
  <c r="J585" i="27"/>
  <c r="J586" i="27"/>
  <c r="J587" i="27"/>
  <c r="J588" i="27"/>
  <c r="J589" i="27"/>
  <c r="J590" i="27"/>
  <c r="J591" i="27"/>
  <c r="J592" i="27"/>
  <c r="J593" i="27"/>
  <c r="J594" i="27"/>
  <c r="J595" i="27"/>
  <c r="J596" i="27"/>
  <c r="J597" i="27"/>
  <c r="J598" i="27"/>
  <c r="J599" i="27"/>
  <c r="J600" i="27"/>
  <c r="J601" i="27"/>
  <c r="J602" i="27"/>
  <c r="J603" i="27"/>
  <c r="J604" i="27"/>
  <c r="J605" i="27"/>
  <c r="J606" i="27"/>
  <c r="J607" i="27"/>
  <c r="J608" i="27"/>
  <c r="J609" i="27"/>
  <c r="J610" i="27"/>
  <c r="J612" i="27"/>
  <c r="J613" i="27"/>
  <c r="J614" i="27"/>
  <c r="J615" i="27"/>
  <c r="J616" i="27"/>
  <c r="J617" i="27"/>
  <c r="J618" i="27"/>
  <c r="J619" i="27"/>
  <c r="J620" i="27"/>
  <c r="J7" i="27"/>
  <c r="G638" i="27"/>
  <c r="G639" i="27"/>
  <c r="G640" i="27"/>
  <c r="G643" i="27"/>
  <c r="G645" i="27"/>
  <c r="G651" i="27"/>
  <c r="G652" i="27"/>
  <c r="G656" i="27"/>
  <c r="G658" i="27"/>
  <c r="G659" i="27"/>
  <c r="G665" i="27"/>
  <c r="G668" i="27"/>
  <c r="G669" i="27"/>
  <c r="G670" i="27"/>
  <c r="G671" i="27"/>
  <c r="G673" i="27"/>
  <c r="G674" i="27"/>
  <c r="G675" i="27"/>
  <c r="G679" i="27"/>
  <c r="G680" i="27"/>
  <c r="G681" i="27"/>
  <c r="G682" i="27"/>
  <c r="G684" i="27"/>
  <c r="G686" i="27"/>
  <c r="G688" i="27"/>
  <c r="G689" i="27"/>
  <c r="G690" i="27"/>
  <c r="G697" i="27"/>
  <c r="G698" i="27"/>
  <c r="G701" i="27"/>
  <c r="G702" i="27"/>
  <c r="G703" i="27"/>
  <c r="G705" i="27"/>
  <c r="G706" i="27"/>
  <c r="G709" i="27"/>
  <c r="G711" i="27"/>
  <c r="G713" i="27"/>
  <c r="G714" i="27"/>
  <c r="G716" i="27"/>
  <c r="G719" i="27"/>
  <c r="G722" i="27"/>
  <c r="G724" i="27"/>
  <c r="G726" i="27"/>
  <c r="G727" i="27"/>
  <c r="G728" i="27"/>
  <c r="G732" i="27"/>
  <c r="G734" i="27"/>
  <c r="G736" i="27"/>
  <c r="G741" i="27"/>
  <c r="G742" i="27"/>
  <c r="G744" i="27"/>
  <c r="G745" i="27"/>
  <c r="G746" i="27"/>
  <c r="G750" i="27"/>
  <c r="G752" i="27"/>
  <c r="G755" i="27"/>
  <c r="G758" i="27"/>
  <c r="G762" i="27"/>
  <c r="G763" i="27"/>
  <c r="G766" i="27"/>
  <c r="G769" i="27"/>
  <c r="G770" i="27"/>
  <c r="G771" i="27"/>
  <c r="G773" i="27"/>
  <c r="G774" i="27"/>
  <c r="G776" i="27"/>
  <c r="G777" i="27"/>
  <c r="G778" i="27"/>
  <c r="G780" i="27"/>
  <c r="G781" i="27"/>
  <c r="G783" i="27"/>
  <c r="G789" i="27"/>
  <c r="G791" i="27"/>
  <c r="G793" i="27"/>
  <c r="G794" i="27"/>
  <c r="G796" i="27"/>
  <c r="G798" i="27"/>
  <c r="G799" i="27"/>
  <c r="G800" i="27"/>
  <c r="G801" i="27"/>
  <c r="G803" i="27"/>
  <c r="G806" i="27"/>
  <c r="G808" i="27"/>
  <c r="G809" i="27"/>
  <c r="G811" i="27"/>
  <c r="G812" i="27"/>
  <c r="G816" i="27"/>
  <c r="G818" i="27"/>
  <c r="G819" i="27"/>
  <c r="G820" i="27"/>
  <c r="G821" i="27"/>
  <c r="G822" i="27"/>
  <c r="G830" i="27"/>
  <c r="G832" i="27"/>
  <c r="G833" i="27"/>
  <c r="G835" i="27"/>
  <c r="G837" i="27"/>
  <c r="G838" i="27"/>
  <c r="G841" i="27"/>
  <c r="G842" i="27"/>
  <c r="I623" i="27"/>
  <c r="I611" i="27" l="1"/>
  <c r="J611" i="27" s="1"/>
  <c r="I295" i="27"/>
  <c r="J295" i="27" s="1"/>
  <c r="I296" i="27"/>
  <c r="J296" i="27" s="1"/>
  <c r="I297" i="27"/>
  <c r="J297" i="27" s="1"/>
  <c r="I185" i="27"/>
  <c r="J185" i="27" s="1"/>
  <c r="I103" i="27"/>
  <c r="J103" i="27" s="1"/>
  <c r="I104" i="27"/>
  <c r="J104" i="27" s="1"/>
  <c r="I105" i="27"/>
  <c r="J105" i="27" s="1"/>
  <c r="I75" i="27"/>
  <c r="J75" i="27" s="1"/>
  <c r="I42" i="27"/>
  <c r="J42" i="27" s="1"/>
  <c r="I39" i="27"/>
  <c r="J39" i="27" s="1"/>
  <c r="I40" i="27"/>
  <c r="J40" i="27" s="1"/>
  <c r="J622" i="27" l="1"/>
  <c r="I622" i="27"/>
  <c r="K496" i="27"/>
  <c r="K622" i="27" s="1"/>
  <c r="K845" i="27" s="1"/>
  <c r="G64" i="27"/>
  <c r="G65" i="27"/>
  <c r="G66" i="27"/>
  <c r="G67" i="27"/>
  <c r="G72" i="27"/>
  <c r="G74" i="27"/>
  <c r="G144" i="27"/>
  <c r="G146" i="27"/>
  <c r="G147" i="27"/>
  <c r="G148" i="27"/>
  <c r="G149" i="27"/>
  <c r="G150" i="27"/>
  <c r="G151" i="27"/>
  <c r="G152" i="27"/>
  <c r="G153" i="27"/>
  <c r="G154" i="27"/>
  <c r="G155" i="27"/>
  <c r="G156" i="27"/>
  <c r="G157" i="27"/>
  <c r="G158" i="27"/>
  <c r="G159" i="27"/>
  <c r="G160" i="27"/>
  <c r="G161" i="27"/>
  <c r="G162" i="27"/>
  <c r="G163" i="27"/>
  <c r="G164" i="27"/>
  <c r="G165" i="27"/>
  <c r="G166" i="27"/>
  <c r="G167" i="27"/>
  <c r="G168" i="27"/>
  <c r="G169" i="27"/>
  <c r="G170" i="27"/>
  <c r="G171" i="27"/>
  <c r="G172" i="27"/>
  <c r="G173" i="27"/>
  <c r="G174" i="27"/>
  <c r="G175" i="27"/>
  <c r="G176" i="27"/>
  <c r="G178" i="27"/>
  <c r="G179" i="27"/>
  <c r="G180" i="27"/>
  <c r="G207" i="27"/>
  <c r="G208" i="27"/>
  <c r="G209" i="27"/>
  <c r="G210" i="27"/>
  <c r="G211" i="27"/>
  <c r="G213" i="27"/>
  <c r="G214" i="27"/>
  <c r="G215" i="27"/>
  <c r="G216" i="27"/>
  <c r="G217" i="27"/>
  <c r="G218" i="27"/>
  <c r="G219" i="27"/>
  <c r="G220" i="27"/>
  <c r="G221" i="27"/>
  <c r="G222" i="27"/>
  <c r="G228" i="27"/>
  <c r="G229" i="27"/>
  <c r="G230" i="27"/>
  <c r="G231" i="27"/>
  <c r="G232" i="27"/>
  <c r="G233" i="27"/>
  <c r="G234" i="27"/>
  <c r="G235" i="27"/>
  <c r="G236" i="27"/>
  <c r="G237" i="27"/>
  <c r="G238" i="27"/>
  <c r="G239" i="27"/>
  <c r="G240" i="27"/>
  <c r="G241" i="27"/>
  <c r="G242" i="27"/>
  <c r="G243" i="27"/>
  <c r="G244" i="27"/>
  <c r="G245" i="27"/>
  <c r="G246" i="27"/>
  <c r="G247" i="27"/>
  <c r="G248" i="27"/>
  <c r="G249" i="27"/>
  <c r="G250" i="27"/>
  <c r="G251" i="27"/>
  <c r="G308" i="27"/>
  <c r="G309" i="27"/>
  <c r="G310" i="27"/>
  <c r="G311" i="27"/>
  <c r="G313" i="27"/>
  <c r="G314" i="27"/>
  <c r="G315" i="27"/>
  <c r="G317" i="27"/>
  <c r="G318" i="27"/>
  <c r="G319" i="27"/>
  <c r="G321" i="27"/>
  <c r="G322" i="27"/>
  <c r="G323" i="27"/>
  <c r="G324" i="27"/>
  <c r="G325" i="27"/>
  <c r="G326" i="27"/>
  <c r="G327" i="27"/>
  <c r="G328" i="27"/>
  <c r="G329" i="27"/>
  <c r="G330" i="27"/>
  <c r="G331" i="27"/>
  <c r="G332" i="27"/>
  <c r="G333" i="27"/>
  <c r="G334" i="27"/>
  <c r="G335" i="27"/>
  <c r="G336" i="27"/>
  <c r="G337" i="27"/>
  <c r="G338" i="27"/>
  <c r="G340" i="27"/>
  <c r="G341" i="27"/>
  <c r="G342" i="27"/>
  <c r="G343" i="27"/>
  <c r="G344" i="27"/>
  <c r="G347" i="27"/>
  <c r="G348" i="27"/>
  <c r="G349" i="27"/>
  <c r="G350" i="27"/>
  <c r="G351" i="27"/>
  <c r="G352" i="27"/>
  <c r="G353" i="27"/>
  <c r="G354" i="27"/>
  <c r="G355" i="27"/>
  <c r="G356" i="27"/>
  <c r="G357" i="27"/>
  <c r="G358" i="27"/>
  <c r="G359" i="27"/>
  <c r="G360" i="27"/>
  <c r="G361" i="27"/>
  <c r="G362" i="27"/>
  <c r="G363" i="27"/>
  <c r="G364" i="27"/>
  <c r="G365" i="27"/>
  <c r="G366" i="27"/>
  <c r="G367" i="27"/>
  <c r="G368" i="27"/>
  <c r="G379" i="27"/>
  <c r="G380" i="27"/>
  <c r="G381" i="27"/>
  <c r="G382" i="27"/>
  <c r="G383" i="27"/>
  <c r="G384" i="27"/>
  <c r="G385" i="27"/>
  <c r="G386" i="27"/>
  <c r="G387" i="27"/>
  <c r="G388" i="27"/>
  <c r="G389" i="27"/>
  <c r="G390" i="27"/>
  <c r="G391" i="27"/>
  <c r="G392" i="27"/>
  <c r="G393" i="27"/>
  <c r="G394" i="27"/>
  <c r="G395" i="27"/>
  <c r="G396" i="27"/>
  <c r="G397" i="27"/>
  <c r="G398" i="27"/>
  <c r="G399" i="27"/>
  <c r="G400" i="27"/>
  <c r="G401" i="27"/>
  <c r="G402" i="27"/>
  <c r="G403" i="27"/>
  <c r="G404" i="27"/>
  <c r="G405" i="27"/>
  <c r="G406" i="27"/>
  <c r="G407" i="27"/>
  <c r="G408" i="27"/>
  <c r="G409" i="27"/>
  <c r="G410" i="27"/>
  <c r="G411" i="27"/>
  <c r="G412" i="27"/>
  <c r="G413" i="27"/>
  <c r="G414" i="27"/>
  <c r="G415" i="27"/>
  <c r="G416" i="27"/>
  <c r="G417" i="27"/>
  <c r="G418" i="27"/>
  <c r="G419" i="27"/>
  <c r="G420" i="27"/>
  <c r="G421" i="27"/>
  <c r="G422" i="27"/>
  <c r="G423" i="27"/>
  <c r="G424" i="27"/>
  <c r="G425" i="27"/>
  <c r="G426" i="27"/>
  <c r="G427" i="27"/>
  <c r="G428" i="27"/>
  <c r="G429" i="27"/>
  <c r="G430" i="27"/>
  <c r="G431" i="27"/>
  <c r="G432" i="27"/>
  <c r="G433" i="27"/>
  <c r="G434" i="27"/>
  <c r="G435" i="27"/>
  <c r="G436" i="27"/>
  <c r="G437" i="27"/>
  <c r="G438" i="27"/>
  <c r="G439" i="27"/>
  <c r="G440" i="27"/>
  <c r="G441" i="27"/>
  <c r="G442" i="27"/>
  <c r="G443" i="27"/>
  <c r="G444" i="27"/>
  <c r="G445" i="27"/>
  <c r="G446" i="27"/>
  <c r="G447" i="27"/>
  <c r="G448" i="27"/>
  <c r="G449" i="27"/>
  <c r="G450" i="27"/>
  <c r="G451" i="27"/>
  <c r="G452" i="27"/>
  <c r="G453" i="27"/>
  <c r="G454" i="27"/>
  <c r="G455" i="27"/>
  <c r="G456" i="27"/>
  <c r="G457" i="27"/>
  <c r="G458" i="27"/>
  <c r="G459" i="27"/>
  <c r="G460" i="27"/>
  <c r="G461" i="27"/>
  <c r="G462" i="27"/>
  <c r="G463" i="27"/>
  <c r="G464" i="27"/>
  <c r="G465" i="27"/>
  <c r="G466" i="27"/>
  <c r="G467" i="27"/>
  <c r="G468" i="27"/>
  <c r="G469" i="27"/>
  <c r="G470" i="27"/>
  <c r="G471" i="27"/>
  <c r="G472" i="27"/>
  <c r="G473" i="27"/>
  <c r="G474" i="27"/>
  <c r="G475" i="27"/>
  <c r="G746" i="26"/>
  <c r="G741" i="26"/>
  <c r="G740" i="26"/>
  <c r="G739" i="26"/>
  <c r="G738" i="26"/>
  <c r="G733" i="26"/>
  <c r="G731" i="26"/>
  <c r="G729" i="26"/>
  <c r="G728" i="26"/>
  <c r="G727" i="26"/>
  <c r="G724" i="26"/>
  <c r="G722" i="26"/>
  <c r="G721" i="26"/>
  <c r="G720" i="26"/>
  <c r="G719" i="26"/>
  <c r="G718" i="26"/>
  <c r="G717" i="26"/>
  <c r="G716" i="26"/>
  <c r="G710" i="26"/>
  <c r="G709" i="26"/>
  <c r="G706" i="26"/>
  <c r="G705" i="26"/>
  <c r="G704" i="26"/>
  <c r="G702" i="26"/>
  <c r="G701" i="26"/>
  <c r="G698" i="26"/>
  <c r="G692" i="26"/>
  <c r="G690" i="26"/>
  <c r="G687" i="26"/>
  <c r="G686" i="26"/>
  <c r="G685" i="26"/>
  <c r="G684" i="26"/>
  <c r="G677" i="26"/>
  <c r="G673" i="26"/>
  <c r="G668" i="26"/>
  <c r="G665" i="26"/>
  <c r="G662" i="26"/>
  <c r="G661" i="26"/>
  <c r="G660" i="26"/>
  <c r="G653" i="26"/>
  <c r="G652" i="26"/>
  <c r="G650" i="26"/>
  <c r="G644" i="26"/>
  <c r="G642" i="26"/>
  <c r="G641" i="26"/>
  <c r="G640" i="26"/>
  <c r="G637" i="26"/>
  <c r="G635" i="26"/>
  <c r="G634" i="26"/>
  <c r="G631" i="26"/>
  <c r="G629" i="26"/>
  <c r="G628" i="26"/>
  <c r="G626" i="26"/>
  <c r="G625" i="26"/>
  <c r="G621" i="26"/>
  <c r="G619" i="26"/>
  <c r="G617" i="26"/>
  <c r="G616" i="26"/>
  <c r="G614" i="26"/>
  <c r="G613" i="26"/>
  <c r="G610" i="26"/>
  <c r="G607" i="26"/>
  <c r="G605" i="26"/>
  <c r="G604" i="26"/>
  <c r="G603" i="26"/>
  <c r="G602" i="26"/>
  <c r="G593" i="26"/>
  <c r="G591" i="26"/>
  <c r="G589" i="26"/>
  <c r="G586" i="26"/>
  <c r="G584" i="26"/>
  <c r="G578" i="26"/>
  <c r="G576" i="26"/>
  <c r="G574" i="26"/>
  <c r="G572" i="26"/>
  <c r="G571" i="26"/>
  <c r="G561" i="26"/>
  <c r="G557" i="26"/>
  <c r="G554" i="26"/>
  <c r="G553" i="26"/>
  <c r="G550" i="26"/>
  <c r="G547" i="26"/>
  <c r="G546" i="26"/>
  <c r="G544" i="26"/>
  <c r="K533" i="26"/>
  <c r="K749" i="26" s="1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8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41" i="26"/>
  <c r="J42" i="26"/>
  <c r="J43" i="26"/>
  <c r="J44" i="26"/>
  <c r="J45" i="26"/>
  <c r="J46" i="26"/>
  <c r="J47" i="26"/>
  <c r="J48" i="26"/>
  <c r="J49" i="26"/>
  <c r="J50" i="26"/>
  <c r="J51" i="26"/>
  <c r="J52" i="26"/>
  <c r="J53" i="26"/>
  <c r="J54" i="26"/>
  <c r="J55" i="26"/>
  <c r="J56" i="26"/>
  <c r="J57" i="26"/>
  <c r="J58" i="26"/>
  <c r="J59" i="26"/>
  <c r="J60" i="26"/>
  <c r="J61" i="26"/>
  <c r="J62" i="26"/>
  <c r="J63" i="26"/>
  <c r="J64" i="26"/>
  <c r="J65" i="26"/>
  <c r="J66" i="26"/>
  <c r="J67" i="26"/>
  <c r="J68" i="26"/>
  <c r="J69" i="26"/>
  <c r="J70" i="26"/>
  <c r="J71" i="26"/>
  <c r="J72" i="26"/>
  <c r="J73" i="26"/>
  <c r="J74" i="26"/>
  <c r="J75" i="26"/>
  <c r="J76" i="26"/>
  <c r="J77" i="26"/>
  <c r="J78" i="26"/>
  <c r="J79" i="26"/>
  <c r="J80" i="26"/>
  <c r="J81" i="26"/>
  <c r="J82" i="26"/>
  <c r="J83" i="26"/>
  <c r="J84" i="26"/>
  <c r="J85" i="26"/>
  <c r="J86" i="26"/>
  <c r="J87" i="26"/>
  <c r="J88" i="26"/>
  <c r="J89" i="26"/>
  <c r="J90" i="26"/>
  <c r="J91" i="26"/>
  <c r="J92" i="26"/>
  <c r="J93" i="26"/>
  <c r="J94" i="26"/>
  <c r="J95" i="26"/>
  <c r="J96" i="26"/>
  <c r="J97" i="26"/>
  <c r="J98" i="26"/>
  <c r="J99" i="26"/>
  <c r="J100" i="26"/>
  <c r="J101" i="26"/>
  <c r="J102" i="26"/>
  <c r="J103" i="26"/>
  <c r="J105" i="26"/>
  <c r="J106" i="26"/>
  <c r="J107" i="26"/>
  <c r="J108" i="26"/>
  <c r="J109" i="26"/>
  <c r="J110" i="26"/>
  <c r="J111" i="26"/>
  <c r="J112" i="26"/>
  <c r="J113" i="26"/>
  <c r="J114" i="26"/>
  <c r="J115" i="26"/>
  <c r="J116" i="26"/>
  <c r="J117" i="26"/>
  <c r="J118" i="26"/>
  <c r="J119" i="26"/>
  <c r="J120" i="26"/>
  <c r="J121" i="26"/>
  <c r="J122" i="26"/>
  <c r="J123" i="26"/>
  <c r="J124" i="26"/>
  <c r="J125" i="26"/>
  <c r="J126" i="26"/>
  <c r="J127" i="26"/>
  <c r="J128" i="26"/>
  <c r="J129" i="26"/>
  <c r="J130" i="26"/>
  <c r="J131" i="26"/>
  <c r="J132" i="26"/>
  <c r="J133" i="26"/>
  <c r="J134" i="26"/>
  <c r="J135" i="26"/>
  <c r="J136" i="26"/>
  <c r="J137" i="26"/>
  <c r="J138" i="26"/>
  <c r="J139" i="26"/>
  <c r="J140" i="26"/>
  <c r="J141" i="26"/>
  <c r="J142" i="26"/>
  <c r="J143" i="26"/>
  <c r="J144" i="26"/>
  <c r="J145" i="26"/>
  <c r="J146" i="26"/>
  <c r="J147" i="26"/>
  <c r="J148" i="26"/>
  <c r="J149" i="26"/>
  <c r="J150" i="26"/>
  <c r="J151" i="26"/>
  <c r="J152" i="26"/>
  <c r="J153" i="26"/>
  <c r="J154" i="26"/>
  <c r="J155" i="26"/>
  <c r="J156" i="26"/>
  <c r="J157" i="26"/>
  <c r="J158" i="26"/>
  <c r="J159" i="26"/>
  <c r="J160" i="26"/>
  <c r="J161" i="26"/>
  <c r="J162" i="26"/>
  <c r="J163" i="26"/>
  <c r="J164" i="26"/>
  <c r="J165" i="26"/>
  <c r="J166" i="26"/>
  <c r="J167" i="26"/>
  <c r="J168" i="26"/>
  <c r="J169" i="26"/>
  <c r="J170" i="26"/>
  <c r="J171" i="26"/>
  <c r="J172" i="26"/>
  <c r="J173" i="26"/>
  <c r="J174" i="26"/>
  <c r="J175" i="26"/>
  <c r="J176" i="26"/>
  <c r="J178" i="26"/>
  <c r="J180" i="26"/>
  <c r="J181" i="26"/>
  <c r="J182" i="26"/>
  <c r="J183" i="26"/>
  <c r="J184" i="26"/>
  <c r="J185" i="26"/>
  <c r="J186" i="26"/>
  <c r="J187" i="26"/>
  <c r="J188" i="26"/>
  <c r="J189" i="26"/>
  <c r="J190" i="26"/>
  <c r="J191" i="26"/>
  <c r="J192" i="26"/>
  <c r="J193" i="26"/>
  <c r="J194" i="26"/>
  <c r="J195" i="26"/>
  <c r="J196" i="26"/>
  <c r="J197" i="26"/>
  <c r="J198" i="26"/>
  <c r="J199" i="26"/>
  <c r="J200" i="26"/>
  <c r="J201" i="26"/>
  <c r="J202" i="26"/>
  <c r="J203" i="26"/>
  <c r="J204" i="26"/>
  <c r="J205" i="26"/>
  <c r="J206" i="26"/>
  <c r="J207" i="26"/>
  <c r="J208" i="26"/>
  <c r="J209" i="26"/>
  <c r="J210" i="26"/>
  <c r="J211" i="26"/>
  <c r="J212" i="26"/>
  <c r="J213" i="26"/>
  <c r="J214" i="26"/>
  <c r="J215" i="26"/>
  <c r="J216" i="26"/>
  <c r="J217" i="26"/>
  <c r="J218" i="26"/>
  <c r="J219" i="26"/>
  <c r="J220" i="26"/>
  <c r="J221" i="26"/>
  <c r="J222" i="26"/>
  <c r="J223" i="26"/>
  <c r="J224" i="26"/>
  <c r="J225" i="26"/>
  <c r="J226" i="26"/>
  <c r="J227" i="26"/>
  <c r="J228" i="26"/>
  <c r="J229" i="26"/>
  <c r="J230" i="26"/>
  <c r="J231" i="26"/>
  <c r="J232" i="26"/>
  <c r="J233" i="26"/>
  <c r="J234" i="26"/>
  <c r="J235" i="26"/>
  <c r="J236" i="26"/>
  <c r="J237" i="26"/>
  <c r="J238" i="26"/>
  <c r="J239" i="26"/>
  <c r="J240" i="26"/>
  <c r="J241" i="26"/>
  <c r="J242" i="26"/>
  <c r="J243" i="26"/>
  <c r="J244" i="26"/>
  <c r="J245" i="26"/>
  <c r="J246" i="26"/>
  <c r="J247" i="26"/>
  <c r="J248" i="26"/>
  <c r="J249" i="26"/>
  <c r="J250" i="26"/>
  <c r="J251" i="26"/>
  <c r="J252" i="26"/>
  <c r="J253" i="26"/>
  <c r="J254" i="26"/>
  <c r="J255" i="26"/>
  <c r="J256" i="26"/>
  <c r="J257" i="26"/>
  <c r="J258" i="26"/>
  <c r="J259" i="26"/>
  <c r="J260" i="26"/>
  <c r="J261" i="26"/>
  <c r="J262" i="26"/>
  <c r="J263" i="26"/>
  <c r="J264" i="26"/>
  <c r="J265" i="26"/>
  <c r="J266" i="26"/>
  <c r="J267" i="26"/>
  <c r="J268" i="26"/>
  <c r="J269" i="26"/>
  <c r="J270" i="26"/>
  <c r="J271" i="26"/>
  <c r="J272" i="26"/>
  <c r="J273" i="26"/>
  <c r="J274" i="26"/>
  <c r="J275" i="26"/>
  <c r="J277" i="26"/>
  <c r="J278" i="26"/>
  <c r="J279" i="26"/>
  <c r="J280" i="26"/>
  <c r="J281" i="26"/>
  <c r="J282" i="26"/>
  <c r="J283" i="26"/>
  <c r="J284" i="26"/>
  <c r="J285" i="26"/>
  <c r="J286" i="26"/>
  <c r="J287" i="26"/>
  <c r="J288" i="26"/>
  <c r="J289" i="26"/>
  <c r="J290" i="26"/>
  <c r="J291" i="26"/>
  <c r="J292" i="26"/>
  <c r="J293" i="26"/>
  <c r="J294" i="26"/>
  <c r="J295" i="26"/>
  <c r="J296" i="26"/>
  <c r="J297" i="26"/>
  <c r="J298" i="26"/>
  <c r="J299" i="26"/>
  <c r="J300" i="26"/>
  <c r="J301" i="26"/>
  <c r="J302" i="26"/>
  <c r="J303" i="26"/>
  <c r="J304" i="26"/>
  <c r="J305" i="26"/>
  <c r="J306" i="26"/>
  <c r="J307" i="26"/>
  <c r="J308" i="26"/>
  <c r="J309" i="26"/>
  <c r="J310" i="26"/>
  <c r="J311" i="26"/>
  <c r="J312" i="26"/>
  <c r="J313" i="26"/>
  <c r="J314" i="26"/>
  <c r="J315" i="26"/>
  <c r="J316" i="26"/>
  <c r="J317" i="26"/>
  <c r="J318" i="26"/>
  <c r="J319" i="26"/>
  <c r="J320" i="26"/>
  <c r="J321" i="26"/>
  <c r="J322" i="26"/>
  <c r="J323" i="26"/>
  <c r="J324" i="26"/>
  <c r="J325" i="26"/>
  <c r="J326" i="26"/>
  <c r="J327" i="26"/>
  <c r="J328" i="26"/>
  <c r="J329" i="26"/>
  <c r="J330" i="26"/>
  <c r="J331" i="26"/>
  <c r="J332" i="26"/>
  <c r="J333" i="26"/>
  <c r="J334" i="26"/>
  <c r="J335" i="26"/>
  <c r="J336" i="26"/>
  <c r="J337" i="26"/>
  <c r="J338" i="26"/>
  <c r="J339" i="26"/>
  <c r="J340" i="26"/>
  <c r="J341" i="26"/>
  <c r="J342" i="26"/>
  <c r="J343" i="26"/>
  <c r="J344" i="26"/>
  <c r="J345" i="26"/>
  <c r="J346" i="26"/>
  <c r="J347" i="26"/>
  <c r="J348" i="26"/>
  <c r="J349" i="26"/>
  <c r="J350" i="26"/>
  <c r="J351" i="26"/>
  <c r="J352" i="26"/>
  <c r="J353" i="26"/>
  <c r="J354" i="26"/>
  <c r="J355" i="26"/>
  <c r="J356" i="26"/>
  <c r="J357" i="26"/>
  <c r="J358" i="26"/>
  <c r="J359" i="26"/>
  <c r="J360" i="26"/>
  <c r="J361" i="26"/>
  <c r="J362" i="26"/>
  <c r="J363" i="26"/>
  <c r="J364" i="26"/>
  <c r="J365" i="26"/>
  <c r="J366" i="26"/>
  <c r="J367" i="26"/>
  <c r="J368" i="26"/>
  <c r="J369" i="26"/>
  <c r="J370" i="26"/>
  <c r="J371" i="26"/>
  <c r="J372" i="26"/>
  <c r="J373" i="26"/>
  <c r="J374" i="26"/>
  <c r="J375" i="26"/>
  <c r="J376" i="26"/>
  <c r="J377" i="26"/>
  <c r="J378" i="26"/>
  <c r="J379" i="26"/>
  <c r="J380" i="26"/>
  <c r="J381" i="26"/>
  <c r="J382" i="26"/>
  <c r="J383" i="26"/>
  <c r="J384" i="26"/>
  <c r="J385" i="26"/>
  <c r="J386" i="26"/>
  <c r="J387" i="26"/>
  <c r="J388" i="26"/>
  <c r="J389" i="26"/>
  <c r="J390" i="26"/>
  <c r="J391" i="26"/>
  <c r="J392" i="26"/>
  <c r="J393" i="26"/>
  <c r="J394" i="26"/>
  <c r="J395" i="26"/>
  <c r="J396" i="26"/>
  <c r="J397" i="26"/>
  <c r="J398" i="26"/>
  <c r="J399" i="26"/>
  <c r="J400" i="26"/>
  <c r="J401" i="26"/>
  <c r="J402" i="26"/>
  <c r="J403" i="26"/>
  <c r="J404" i="26"/>
  <c r="J405" i="26"/>
  <c r="J406" i="26"/>
  <c r="J407" i="26"/>
  <c r="J408" i="26"/>
  <c r="J409" i="26"/>
  <c r="J410" i="26"/>
  <c r="J411" i="26"/>
  <c r="J412" i="26"/>
  <c r="J413" i="26"/>
  <c r="J414" i="26"/>
  <c r="J415" i="26"/>
  <c r="J416" i="26"/>
  <c r="J417" i="26"/>
  <c r="J418" i="26"/>
  <c r="J419" i="26"/>
  <c r="J420" i="26"/>
  <c r="J421" i="26"/>
  <c r="J422" i="26"/>
  <c r="J423" i="26"/>
  <c r="J424" i="26"/>
  <c r="J425" i="26"/>
  <c r="J426" i="26"/>
  <c r="J427" i="26"/>
  <c r="J428" i="26"/>
  <c r="J429" i="26"/>
  <c r="J430" i="26"/>
  <c r="J431" i="26"/>
  <c r="J432" i="26"/>
  <c r="J433" i="26"/>
  <c r="J434" i="26"/>
  <c r="J435" i="26"/>
  <c r="J436" i="26"/>
  <c r="J437" i="26"/>
  <c r="J438" i="26"/>
  <c r="J439" i="26"/>
  <c r="J440" i="26"/>
  <c r="J441" i="26"/>
  <c r="J442" i="26"/>
  <c r="J443" i="26"/>
  <c r="J444" i="26"/>
  <c r="J445" i="26"/>
  <c r="J446" i="26"/>
  <c r="J447" i="26"/>
  <c r="J448" i="26"/>
  <c r="J449" i="26"/>
  <c r="J450" i="26"/>
  <c r="J451" i="26"/>
  <c r="J452" i="26"/>
  <c r="J453" i="26"/>
  <c r="J454" i="26"/>
  <c r="J455" i="26"/>
  <c r="J456" i="26"/>
  <c r="J457" i="26"/>
  <c r="J458" i="26"/>
  <c r="J459" i="26"/>
  <c r="J460" i="26"/>
  <c r="J461" i="26"/>
  <c r="J462" i="26"/>
  <c r="J463" i="26"/>
  <c r="J464" i="26"/>
  <c r="J465" i="26"/>
  <c r="J466" i="26"/>
  <c r="J467" i="26"/>
  <c r="J468" i="26"/>
  <c r="J469" i="26"/>
  <c r="J470" i="26"/>
  <c r="J471" i="26"/>
  <c r="J472" i="26"/>
  <c r="J473" i="26"/>
  <c r="J474" i="26"/>
  <c r="J475" i="26"/>
  <c r="J476" i="26"/>
  <c r="J477" i="26"/>
  <c r="J478" i="26"/>
  <c r="J479" i="26"/>
  <c r="J480" i="26"/>
  <c r="J481" i="26"/>
  <c r="J482" i="26"/>
  <c r="J483" i="26"/>
  <c r="J484" i="26"/>
  <c r="J485" i="26"/>
  <c r="J486" i="26"/>
  <c r="J487" i="26"/>
  <c r="J488" i="26"/>
  <c r="J489" i="26"/>
  <c r="J490" i="26"/>
  <c r="J491" i="26"/>
  <c r="J492" i="26"/>
  <c r="J493" i="26"/>
  <c r="J494" i="26"/>
  <c r="J495" i="26"/>
  <c r="J497" i="26"/>
  <c r="J498" i="26"/>
  <c r="J499" i="26"/>
  <c r="J500" i="26"/>
  <c r="J501" i="26"/>
  <c r="J502" i="26"/>
  <c r="J503" i="26"/>
  <c r="J504" i="26"/>
  <c r="J505" i="26"/>
  <c r="J506" i="26"/>
  <c r="J507" i="26"/>
  <c r="J508" i="26"/>
  <c r="J509" i="26"/>
  <c r="J510" i="26"/>
  <c r="J511" i="26"/>
  <c r="J512" i="26"/>
  <c r="J513" i="26"/>
  <c r="J514" i="26"/>
  <c r="J515" i="26"/>
  <c r="J516" i="26"/>
  <c r="J517" i="26"/>
  <c r="J518" i="26"/>
  <c r="J519" i="26"/>
  <c r="J520" i="26"/>
  <c r="J521" i="26"/>
  <c r="J522" i="26"/>
  <c r="J523" i="26"/>
  <c r="J524" i="26"/>
  <c r="J525" i="26"/>
  <c r="J526" i="26"/>
  <c r="J527" i="26"/>
  <c r="J528" i="26"/>
  <c r="J529" i="26"/>
  <c r="J530" i="26"/>
  <c r="J531" i="26"/>
  <c r="J7" i="26"/>
  <c r="I534" i="26"/>
  <c r="I276" i="26"/>
  <c r="J276" i="26" s="1"/>
  <c r="I179" i="26"/>
  <c r="J179" i="26" s="1"/>
  <c r="I177" i="26"/>
  <c r="J177" i="26" s="1"/>
  <c r="I104" i="26"/>
  <c r="J104" i="26" s="1"/>
  <c r="I27" i="26"/>
  <c r="J27" i="26" s="1"/>
  <c r="G398" i="26"/>
  <c r="G346" i="26"/>
  <c r="G195" i="26"/>
  <c r="G187" i="26"/>
  <c r="G186" i="26"/>
  <c r="G185" i="26"/>
  <c r="G184" i="26"/>
  <c r="G183" i="26"/>
  <c r="G182" i="26"/>
  <c r="G181" i="26"/>
  <c r="G169" i="26"/>
  <c r="G167" i="26"/>
  <c r="G165" i="26"/>
  <c r="G164" i="26"/>
  <c r="G163" i="26"/>
  <c r="G162" i="26"/>
  <c r="G161" i="26"/>
  <c r="G417" i="26"/>
  <c r="G416" i="26"/>
  <c r="G415" i="26"/>
  <c r="G414" i="26"/>
  <c r="G412" i="26"/>
  <c r="G411" i="26"/>
  <c r="G410" i="26"/>
  <c r="G409" i="26"/>
  <c r="G408" i="26"/>
  <c r="G407" i="26"/>
  <c r="G406" i="26"/>
  <c r="G405" i="26"/>
  <c r="G404" i="26"/>
  <c r="G403" i="26"/>
  <c r="G402" i="26"/>
  <c r="G401" i="26"/>
  <c r="G397" i="26"/>
  <c r="G396" i="26"/>
  <c r="G395" i="26"/>
  <c r="G394" i="26"/>
  <c r="G393" i="26"/>
  <c r="G392" i="26"/>
  <c r="G391" i="26"/>
  <c r="G390" i="26"/>
  <c r="G389" i="26"/>
  <c r="G388" i="26"/>
  <c r="G387" i="26"/>
  <c r="G386" i="26"/>
  <c r="G385" i="26"/>
  <c r="G384" i="26"/>
  <c r="G383" i="26"/>
  <c r="G382" i="26"/>
  <c r="G381" i="26"/>
  <c r="G380" i="26"/>
  <c r="G379" i="26"/>
  <c r="G378" i="26"/>
  <c r="G377" i="26"/>
  <c r="G376" i="26"/>
  <c r="G375" i="26"/>
  <c r="G374" i="26"/>
  <c r="G373" i="26"/>
  <c r="G372" i="26"/>
  <c r="G371" i="26"/>
  <c r="G370" i="26"/>
  <c r="G369" i="26"/>
  <c r="G368" i="26"/>
  <c r="G367" i="26"/>
  <c r="G366" i="26"/>
  <c r="G365" i="26"/>
  <c r="G364" i="26"/>
  <c r="G363" i="26"/>
  <c r="G362" i="26"/>
  <c r="G361" i="26"/>
  <c r="G360" i="26"/>
  <c r="G359" i="26"/>
  <c r="G358" i="26"/>
  <c r="G357" i="26"/>
  <c r="G356" i="26"/>
  <c r="G355" i="26"/>
  <c r="G354" i="26"/>
  <c r="G353" i="26"/>
  <c r="G352" i="26"/>
  <c r="G351" i="26"/>
  <c r="G350" i="26"/>
  <c r="G349" i="26"/>
  <c r="G348" i="26"/>
  <c r="G345" i="26"/>
  <c r="G344" i="26"/>
  <c r="G343" i="26"/>
  <c r="G342" i="26"/>
  <c r="G341" i="26"/>
  <c r="G340" i="26"/>
  <c r="G339" i="26"/>
  <c r="G338" i="26"/>
  <c r="G337" i="26"/>
  <c r="G336" i="26"/>
  <c r="G335" i="26"/>
  <c r="G334" i="26"/>
  <c r="G333" i="26"/>
  <c r="G332" i="26"/>
  <c r="G331" i="26"/>
  <c r="G330" i="26"/>
  <c r="I547" i="26" s="1"/>
  <c r="J547" i="26" s="1"/>
  <c r="G329" i="26"/>
  <c r="G328" i="26"/>
  <c r="G327" i="26"/>
  <c r="G326" i="26"/>
  <c r="G325" i="26"/>
  <c r="G324" i="26"/>
  <c r="G323" i="26"/>
  <c r="G322" i="26"/>
  <c r="G321" i="26"/>
  <c r="G320" i="26"/>
  <c r="G319" i="26"/>
  <c r="G318" i="26"/>
  <c r="G317" i="26"/>
  <c r="G316" i="26"/>
  <c r="G315" i="26"/>
  <c r="G314" i="26"/>
  <c r="G313" i="26"/>
  <c r="G312" i="26"/>
  <c r="G300" i="26"/>
  <c r="G299" i="26"/>
  <c r="G298" i="26"/>
  <c r="G297" i="26"/>
  <c r="G296" i="26"/>
  <c r="G295" i="26"/>
  <c r="G294" i="26"/>
  <c r="G271" i="26"/>
  <c r="G270" i="26"/>
  <c r="G269" i="26"/>
  <c r="G268" i="26"/>
  <c r="G267" i="26"/>
  <c r="G266" i="26"/>
  <c r="G265" i="26"/>
  <c r="G264" i="26"/>
  <c r="G258" i="26"/>
  <c r="G256" i="26"/>
  <c r="G255" i="26"/>
  <c r="G253" i="26"/>
  <c r="G252" i="26"/>
  <c r="G250" i="26"/>
  <c r="G249" i="26"/>
  <c r="G248" i="26"/>
  <c r="G247" i="26"/>
  <c r="G246" i="26"/>
  <c r="G245" i="26"/>
  <c r="G244" i="26"/>
  <c r="G243" i="26"/>
  <c r="G242" i="26"/>
  <c r="G241" i="26"/>
  <c r="G240" i="26"/>
  <c r="G206" i="26"/>
  <c r="G205" i="26"/>
  <c r="G204" i="26"/>
  <c r="G203" i="26"/>
  <c r="G202" i="26"/>
  <c r="G201" i="26"/>
  <c r="G200" i="26"/>
  <c r="G198" i="26"/>
  <c r="G197" i="26"/>
  <c r="G196" i="26"/>
  <c r="G194" i="26"/>
  <c r="G190" i="26"/>
  <c r="G189" i="26"/>
  <c r="G188" i="26"/>
  <c r="G180" i="26"/>
  <c r="G160" i="26"/>
  <c r="G159" i="26"/>
  <c r="G158" i="26"/>
  <c r="G157" i="26"/>
  <c r="G156" i="26"/>
  <c r="G155" i="26"/>
  <c r="G154" i="26"/>
  <c r="G153" i="26"/>
  <c r="I543" i="26" s="1"/>
  <c r="J543" i="26" s="1"/>
  <c r="I496" i="26"/>
  <c r="J496" i="26" s="1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K104" i="25"/>
  <c r="K105" i="25"/>
  <c r="K106" i="25"/>
  <c r="K107" i="25"/>
  <c r="K108" i="25"/>
  <c r="K109" i="25"/>
  <c r="K110" i="25"/>
  <c r="K111" i="25"/>
  <c r="K112" i="25"/>
  <c r="K113" i="25"/>
  <c r="K114" i="25"/>
  <c r="K115" i="25"/>
  <c r="K116" i="25"/>
  <c r="K117" i="25"/>
  <c r="K118" i="25"/>
  <c r="K119" i="25"/>
  <c r="K120" i="25"/>
  <c r="K121" i="25"/>
  <c r="K122" i="25"/>
  <c r="K123" i="25"/>
  <c r="K124" i="25"/>
  <c r="K125" i="25"/>
  <c r="K126" i="25"/>
  <c r="K127" i="25"/>
  <c r="K128" i="25"/>
  <c r="K129" i="25"/>
  <c r="K130" i="25"/>
  <c r="K131" i="25"/>
  <c r="K132" i="25"/>
  <c r="K133" i="25"/>
  <c r="K134" i="25"/>
  <c r="K135" i="25"/>
  <c r="K136" i="25"/>
  <c r="K137" i="25"/>
  <c r="K138" i="25"/>
  <c r="K139" i="25"/>
  <c r="K140" i="25"/>
  <c r="K141" i="25"/>
  <c r="K142" i="25"/>
  <c r="K143" i="25"/>
  <c r="K144" i="25"/>
  <c r="K145" i="25"/>
  <c r="K146" i="25"/>
  <c r="K147" i="25"/>
  <c r="K148" i="25"/>
  <c r="K149" i="25"/>
  <c r="K150" i="25"/>
  <c r="K151" i="25"/>
  <c r="K152" i="25"/>
  <c r="K153" i="25"/>
  <c r="K154" i="25"/>
  <c r="K155" i="25"/>
  <c r="K156" i="25"/>
  <c r="K157" i="25"/>
  <c r="K158" i="25"/>
  <c r="K159" i="25"/>
  <c r="K160" i="25"/>
  <c r="K161" i="25"/>
  <c r="K162" i="25"/>
  <c r="K163" i="25"/>
  <c r="K164" i="25"/>
  <c r="K165" i="25"/>
  <c r="K166" i="25"/>
  <c r="K167" i="25"/>
  <c r="K168" i="25"/>
  <c r="K169" i="25"/>
  <c r="K170" i="25"/>
  <c r="K171" i="25"/>
  <c r="K172" i="25"/>
  <c r="K173" i="25"/>
  <c r="K174" i="25"/>
  <c r="K175" i="25"/>
  <c r="K176" i="25"/>
  <c r="K177" i="25"/>
  <c r="K178" i="25"/>
  <c r="K179" i="25"/>
  <c r="K180" i="25"/>
  <c r="K181" i="25"/>
  <c r="K182" i="25"/>
  <c r="K183" i="25"/>
  <c r="K184" i="25"/>
  <c r="K185" i="25"/>
  <c r="K186" i="25"/>
  <c r="K187" i="25"/>
  <c r="K188" i="25"/>
  <c r="K189" i="25"/>
  <c r="K190" i="25"/>
  <c r="K191" i="25"/>
  <c r="K192" i="25"/>
  <c r="K193" i="25"/>
  <c r="K194" i="25"/>
  <c r="K195" i="25"/>
  <c r="K196" i="25"/>
  <c r="K197" i="25"/>
  <c r="K198" i="25"/>
  <c r="K199" i="25"/>
  <c r="K200" i="25"/>
  <c r="K201" i="25"/>
  <c r="K202" i="25"/>
  <c r="K203" i="25"/>
  <c r="K204" i="25"/>
  <c r="K205" i="25"/>
  <c r="K206" i="25"/>
  <c r="K207" i="25"/>
  <c r="K208" i="25"/>
  <c r="K209" i="25"/>
  <c r="K210" i="25"/>
  <c r="K211" i="25"/>
  <c r="K212" i="25"/>
  <c r="K213" i="25"/>
  <c r="K214" i="25"/>
  <c r="K215" i="25"/>
  <c r="K216" i="25"/>
  <c r="K217" i="25"/>
  <c r="K218" i="25"/>
  <c r="K219" i="25"/>
  <c r="K220" i="25"/>
  <c r="K221" i="25"/>
  <c r="K222" i="25"/>
  <c r="K223" i="25"/>
  <c r="K224" i="25"/>
  <c r="K225" i="25"/>
  <c r="K226" i="25"/>
  <c r="K227" i="25"/>
  <c r="K228" i="25"/>
  <c r="K229" i="25"/>
  <c r="K230" i="25"/>
  <c r="K231" i="25"/>
  <c r="K232" i="25"/>
  <c r="K233" i="25"/>
  <c r="K234" i="25"/>
  <c r="K235" i="25"/>
  <c r="K236" i="25"/>
  <c r="K237" i="25"/>
  <c r="K238" i="25"/>
  <c r="K239" i="25"/>
  <c r="K240" i="25"/>
  <c r="K241" i="25"/>
  <c r="K242" i="25"/>
  <c r="K243" i="25"/>
  <c r="K244" i="25"/>
  <c r="K245" i="25"/>
  <c r="K246" i="25"/>
  <c r="K247" i="25"/>
  <c r="K248" i="25"/>
  <c r="K249" i="25"/>
  <c r="K250" i="25"/>
  <c r="K251" i="25"/>
  <c r="K252" i="25"/>
  <c r="K253" i="25"/>
  <c r="K254" i="25"/>
  <c r="K255" i="25"/>
  <c r="K256" i="25"/>
  <c r="K257" i="25"/>
  <c r="K258" i="25"/>
  <c r="K259" i="25"/>
  <c r="K260" i="25"/>
  <c r="K261" i="25"/>
  <c r="K262" i="25"/>
  <c r="K263" i="25"/>
  <c r="K264" i="25"/>
  <c r="K265" i="25"/>
  <c r="K266" i="25"/>
  <c r="K267" i="25"/>
  <c r="K268" i="25"/>
  <c r="K269" i="25"/>
  <c r="K270" i="25"/>
  <c r="K271" i="25"/>
  <c r="K272" i="25"/>
  <c r="K273" i="25"/>
  <c r="K274" i="25"/>
  <c r="K275" i="25"/>
  <c r="K276" i="25"/>
  <c r="K277" i="25"/>
  <c r="K278" i="25"/>
  <c r="K279" i="25"/>
  <c r="K280" i="25"/>
  <c r="K281" i="25"/>
  <c r="K282" i="25"/>
  <c r="K283" i="25"/>
  <c r="K284" i="25"/>
  <c r="K285" i="25"/>
  <c r="K286" i="25"/>
  <c r="K287" i="25"/>
  <c r="K288" i="25"/>
  <c r="K289" i="25"/>
  <c r="K290" i="25"/>
  <c r="K291" i="25"/>
  <c r="K292" i="25"/>
  <c r="K293" i="25"/>
  <c r="K294" i="25"/>
  <c r="K295" i="25"/>
  <c r="K296" i="25"/>
  <c r="K297" i="25"/>
  <c r="K298" i="25"/>
  <c r="K299" i="25"/>
  <c r="K300" i="25"/>
  <c r="K301" i="25"/>
  <c r="K302" i="25"/>
  <c r="K303" i="25"/>
  <c r="K304" i="25"/>
  <c r="K305" i="25"/>
  <c r="K306" i="25"/>
  <c r="K307" i="25"/>
  <c r="K308" i="25"/>
  <c r="K309" i="25"/>
  <c r="K310" i="25"/>
  <c r="K311" i="25"/>
  <c r="K312" i="25"/>
  <c r="K313" i="25"/>
  <c r="K314" i="25"/>
  <c r="K315" i="25"/>
  <c r="K316" i="25"/>
  <c r="K317" i="25"/>
  <c r="K318" i="25"/>
  <c r="K319" i="25"/>
  <c r="K320" i="25"/>
  <c r="K321" i="25"/>
  <c r="K322" i="25"/>
  <c r="K323" i="25"/>
  <c r="K324" i="25"/>
  <c r="K325" i="25"/>
  <c r="K326" i="25"/>
  <c r="K327" i="25"/>
  <c r="K328" i="25"/>
  <c r="K329" i="25"/>
  <c r="K330" i="25"/>
  <c r="K331" i="25"/>
  <c r="K332" i="25"/>
  <c r="K333" i="25"/>
  <c r="K334" i="25"/>
  <c r="K335" i="25"/>
  <c r="K336" i="25"/>
  <c r="K337" i="25"/>
  <c r="K338" i="25"/>
  <c r="K339" i="25"/>
  <c r="K340" i="25"/>
  <c r="K341" i="25"/>
  <c r="K342" i="25"/>
  <c r="K343" i="25"/>
  <c r="K344" i="25"/>
  <c r="K345" i="25"/>
  <c r="K346" i="25"/>
  <c r="K347" i="25"/>
  <c r="K348" i="25"/>
  <c r="K349" i="25"/>
  <c r="K350" i="25"/>
  <c r="K351" i="25"/>
  <c r="K352" i="25"/>
  <c r="K353" i="25"/>
  <c r="K354" i="25"/>
  <c r="K355" i="25"/>
  <c r="K356" i="25"/>
  <c r="K357" i="25"/>
  <c r="K358" i="25"/>
  <c r="K359" i="25"/>
  <c r="K360" i="25"/>
  <c r="K361" i="25"/>
  <c r="K362" i="25"/>
  <c r="K363" i="25"/>
  <c r="K364" i="25"/>
  <c r="K365" i="25"/>
  <c r="K366" i="25"/>
  <c r="K367" i="25"/>
  <c r="K368" i="25"/>
  <c r="K369" i="25"/>
  <c r="K370" i="25"/>
  <c r="K371" i="25"/>
  <c r="K372" i="25"/>
  <c r="K373" i="25"/>
  <c r="K374" i="25"/>
  <c r="K375" i="25"/>
  <c r="K376" i="25"/>
  <c r="K377" i="25"/>
  <c r="K378" i="25"/>
  <c r="K379" i="25"/>
  <c r="K380" i="25"/>
  <c r="K381" i="25"/>
  <c r="K382" i="25"/>
  <c r="K383" i="25"/>
  <c r="K384" i="25"/>
  <c r="K385" i="25"/>
  <c r="K386" i="25"/>
  <c r="K387" i="25"/>
  <c r="K388" i="25"/>
  <c r="K389" i="25"/>
  <c r="K390" i="25"/>
  <c r="K391" i="25"/>
  <c r="K392" i="25"/>
  <c r="K393" i="25"/>
  <c r="K394" i="25"/>
  <c r="K395" i="25"/>
  <c r="K396" i="25"/>
  <c r="K397" i="25"/>
  <c r="K398" i="25"/>
  <c r="K399" i="25"/>
  <c r="K400" i="25"/>
  <c r="K401" i="25"/>
  <c r="K402" i="25"/>
  <c r="K403" i="25"/>
  <c r="K404" i="25"/>
  <c r="K405" i="25"/>
  <c r="K406" i="25"/>
  <c r="K407" i="25"/>
  <c r="K408" i="25"/>
  <c r="K409" i="25"/>
  <c r="K410" i="25"/>
  <c r="K411" i="25"/>
  <c r="K412" i="25"/>
  <c r="K413" i="25"/>
  <c r="K414" i="25"/>
  <c r="K415" i="25"/>
  <c r="K416" i="25"/>
  <c r="K417" i="25"/>
  <c r="K418" i="25"/>
  <c r="K419" i="25"/>
  <c r="K420" i="25"/>
  <c r="K421" i="25"/>
  <c r="K422" i="25"/>
  <c r="K423" i="25"/>
  <c r="K424" i="25"/>
  <c r="K425" i="25"/>
  <c r="K426" i="25"/>
  <c r="K427" i="25"/>
  <c r="K428" i="25"/>
  <c r="K429" i="25"/>
  <c r="K430" i="25"/>
  <c r="K431" i="25"/>
  <c r="K432" i="25"/>
  <c r="K433" i="25"/>
  <c r="K434" i="25"/>
  <c r="K435" i="25"/>
  <c r="K436" i="25"/>
  <c r="K437" i="25"/>
  <c r="K438" i="25"/>
  <c r="K439" i="25"/>
  <c r="K440" i="25"/>
  <c r="K441" i="25"/>
  <c r="K442" i="25"/>
  <c r="K443" i="25"/>
  <c r="K444" i="25"/>
  <c r="K445" i="25"/>
  <c r="K446" i="25"/>
  <c r="K447" i="25"/>
  <c r="K448" i="25"/>
  <c r="K449" i="25"/>
  <c r="K450" i="25"/>
  <c r="K451" i="25"/>
  <c r="K452" i="25"/>
  <c r="K453" i="25"/>
  <c r="K454" i="25"/>
  <c r="K455" i="25"/>
  <c r="K456" i="25"/>
  <c r="K457" i="25"/>
  <c r="K458" i="25"/>
  <c r="K459" i="25"/>
  <c r="K460" i="25"/>
  <c r="K461" i="25"/>
  <c r="K462" i="25"/>
  <c r="K463" i="25"/>
  <c r="K464" i="25"/>
  <c r="K465" i="25"/>
  <c r="K466" i="25"/>
  <c r="K468" i="25"/>
  <c r="K469" i="25"/>
  <c r="K470" i="25"/>
  <c r="K471" i="25"/>
  <c r="K472" i="25"/>
  <c r="K473" i="25"/>
  <c r="K474" i="25"/>
  <c r="K475" i="25"/>
  <c r="K476" i="25"/>
  <c r="K477" i="25"/>
  <c r="K478" i="25"/>
  <c r="K479" i="25"/>
  <c r="K480" i="25"/>
  <c r="K481" i="25"/>
  <c r="K482" i="25"/>
  <c r="K483" i="25"/>
  <c r="K484" i="25"/>
  <c r="K485" i="25"/>
  <c r="K486" i="25"/>
  <c r="K487" i="25"/>
  <c r="K488" i="25"/>
  <c r="K489" i="25"/>
  <c r="K490" i="25"/>
  <c r="K491" i="25"/>
  <c r="K492" i="25"/>
  <c r="K493" i="25"/>
  <c r="K494" i="25"/>
  <c r="K495" i="25"/>
  <c r="K496" i="25"/>
  <c r="K497" i="25"/>
  <c r="K498" i="25"/>
  <c r="K499" i="25"/>
  <c r="K500" i="25"/>
  <c r="K501" i="25"/>
  <c r="K502" i="25"/>
  <c r="K503" i="25"/>
  <c r="K504" i="25"/>
  <c r="K505" i="25"/>
  <c r="K506" i="25"/>
  <c r="K507" i="25"/>
  <c r="K508" i="25"/>
  <c r="K509" i="25"/>
  <c r="K510" i="25"/>
  <c r="K511" i="25"/>
  <c r="K512" i="25"/>
  <c r="K513" i="25"/>
  <c r="K514" i="25"/>
  <c r="K515" i="25"/>
  <c r="K516" i="25"/>
  <c r="K517" i="25"/>
  <c r="K518" i="25"/>
  <c r="K519" i="25"/>
  <c r="K520" i="25"/>
  <c r="K521" i="25"/>
  <c r="K522" i="25"/>
  <c r="K523" i="25"/>
  <c r="K524" i="25"/>
  <c r="K525" i="25"/>
  <c r="K526" i="25"/>
  <c r="K527" i="25"/>
  <c r="K528" i="25"/>
  <c r="K529" i="25"/>
  <c r="K530" i="25"/>
  <c r="K531" i="25"/>
  <c r="K532" i="25"/>
  <c r="K533" i="25"/>
  <c r="K534" i="25"/>
  <c r="K535" i="25"/>
  <c r="K536" i="25"/>
  <c r="K537" i="25"/>
  <c r="K538" i="25"/>
  <c r="K539" i="25"/>
  <c r="K540" i="25"/>
  <c r="K541" i="25"/>
  <c r="K542" i="25"/>
  <c r="K543" i="25"/>
  <c r="K544" i="25"/>
  <c r="K545" i="25"/>
  <c r="K546" i="25"/>
  <c r="K548" i="25"/>
  <c r="K549" i="25"/>
  <c r="K550" i="25"/>
  <c r="K551" i="25"/>
  <c r="K552" i="25"/>
  <c r="K553" i="25"/>
  <c r="K555" i="25"/>
  <c r="K560" i="25"/>
  <c r="K561" i="25"/>
  <c r="K562" i="25"/>
  <c r="K563" i="25"/>
  <c r="K564" i="25"/>
  <c r="K566" i="25"/>
  <c r="K567" i="25"/>
  <c r="K568" i="25"/>
  <c r="K569" i="25"/>
  <c r="K570" i="25"/>
  <c r="K571" i="25"/>
  <c r="K572" i="25"/>
  <c r="K573" i="25"/>
  <c r="K574" i="25"/>
  <c r="K575" i="25"/>
  <c r="K576" i="25"/>
  <c r="K577" i="25"/>
  <c r="H800" i="25"/>
  <c r="H799" i="25"/>
  <c r="H794" i="25"/>
  <c r="H793" i="25"/>
  <c r="H792" i="25"/>
  <c r="H786" i="25"/>
  <c r="H783" i="25"/>
  <c r="H780" i="25"/>
  <c r="H778" i="25"/>
  <c r="H777" i="25"/>
  <c r="H773" i="25"/>
  <c r="H772" i="25"/>
  <c r="H765" i="25"/>
  <c r="H763" i="25"/>
  <c r="H756" i="25"/>
  <c r="H754" i="25"/>
  <c r="H750" i="25"/>
  <c r="H749" i="25"/>
  <c r="H748" i="25"/>
  <c r="H745" i="25"/>
  <c r="H743" i="25"/>
  <c r="H742" i="25"/>
  <c r="H740" i="25"/>
  <c r="H737" i="25"/>
  <c r="H736" i="25"/>
  <c r="H734" i="25"/>
  <c r="H733" i="25"/>
  <c r="H730" i="25"/>
  <c r="H726" i="25"/>
  <c r="H723" i="25"/>
  <c r="H718" i="25"/>
  <c r="H714" i="25"/>
  <c r="H713" i="25"/>
  <c r="H707" i="25"/>
  <c r="H706" i="25"/>
  <c r="H704" i="25"/>
  <c r="H698" i="25"/>
  <c r="H694" i="25"/>
  <c r="H692" i="25"/>
  <c r="H691" i="25"/>
  <c r="H688" i="25"/>
  <c r="H686" i="25"/>
  <c r="H682" i="25"/>
  <c r="H680" i="25"/>
  <c r="H678" i="25"/>
  <c r="H671" i="25"/>
  <c r="H669" i="25"/>
  <c r="H667" i="25"/>
  <c r="H666" i="25"/>
  <c r="H665" i="25"/>
  <c r="H662" i="25"/>
  <c r="H661" i="25"/>
  <c r="H655" i="25"/>
  <c r="H651" i="25"/>
  <c r="H650" i="25"/>
  <c r="H643" i="25"/>
  <c r="H642" i="25"/>
  <c r="H640" i="25"/>
  <c r="H638" i="25"/>
  <c r="H637" i="25"/>
  <c r="H635" i="25"/>
  <c r="H634" i="25"/>
  <c r="H632" i="25"/>
  <c r="H630" i="25"/>
  <c r="H627" i="25"/>
  <c r="H626" i="25"/>
  <c r="H625" i="25"/>
  <c r="H615" i="25"/>
  <c r="H614" i="25"/>
  <c r="H613" i="25"/>
  <c r="H609" i="25"/>
  <c r="H608" i="25"/>
  <c r="H607" i="25"/>
  <c r="H602" i="25"/>
  <c r="H601" i="25"/>
  <c r="H600" i="25"/>
  <c r="H598" i="25"/>
  <c r="H593" i="25"/>
  <c r="H592" i="25"/>
  <c r="K578" i="25"/>
  <c r="J581" i="25"/>
  <c r="G767" i="18"/>
  <c r="I624" i="27" l="1"/>
  <c r="I845" i="27"/>
  <c r="I639" i="27"/>
  <c r="J639" i="27" s="1"/>
  <c r="K649" i="27"/>
  <c r="I660" i="27"/>
  <c r="J660" i="27" s="1"/>
  <c r="K669" i="27"/>
  <c r="K679" i="27"/>
  <c r="I690" i="27"/>
  <c r="J690" i="27" s="1"/>
  <c r="I710" i="27"/>
  <c r="J710" i="27" s="1"/>
  <c r="I720" i="27"/>
  <c r="J720" i="27" s="1"/>
  <c r="I731" i="27"/>
  <c r="J731" i="27" s="1"/>
  <c r="K752" i="27"/>
  <c r="K774" i="27"/>
  <c r="I786" i="27"/>
  <c r="J786" i="27" s="1"/>
  <c r="I798" i="27"/>
  <c r="J798" i="27" s="1"/>
  <c r="I810" i="27"/>
  <c r="J810" i="27" s="1"/>
  <c r="I822" i="27"/>
  <c r="J822" i="27" s="1"/>
  <c r="I834" i="27"/>
  <c r="J834" i="27" s="1"/>
  <c r="K650" i="27"/>
  <c r="K660" i="27"/>
  <c r="I691" i="27"/>
  <c r="J691" i="27" s="1"/>
  <c r="K710" i="27"/>
  <c r="I732" i="27"/>
  <c r="J732" i="27" s="1"/>
  <c r="K753" i="27"/>
  <c r="K775" i="27"/>
  <c r="I799" i="27"/>
  <c r="J799" i="27" s="1"/>
  <c r="I823" i="27"/>
  <c r="J823" i="27" s="1"/>
  <c r="K651" i="27"/>
  <c r="I692" i="27"/>
  <c r="J692" i="27" s="1"/>
  <c r="K711" i="27"/>
  <c r="I743" i="27"/>
  <c r="J743" i="27" s="1"/>
  <c r="K754" i="27"/>
  <c r="I788" i="27"/>
  <c r="J788" i="27" s="1"/>
  <c r="I824" i="27"/>
  <c r="J824" i="27" s="1"/>
  <c r="K641" i="27"/>
  <c r="K671" i="27"/>
  <c r="I712" i="27"/>
  <c r="J712" i="27" s="1"/>
  <c r="K743" i="27"/>
  <c r="I766" i="27"/>
  <c r="J766" i="27" s="1"/>
  <c r="K812" i="27"/>
  <c r="K836" i="27"/>
  <c r="I662" i="27"/>
  <c r="J662" i="27" s="1"/>
  <c r="K692" i="27"/>
  <c r="K733" i="27"/>
  <c r="I744" i="27"/>
  <c r="J744" i="27" s="1"/>
  <c r="K777" i="27"/>
  <c r="I813" i="27"/>
  <c r="J813" i="27" s="1"/>
  <c r="K642" i="27"/>
  <c r="I683" i="27"/>
  <c r="J683" i="27" s="1"/>
  <c r="K702" i="27"/>
  <c r="I734" i="27"/>
  <c r="J734" i="27" s="1"/>
  <c r="I756" i="27"/>
  <c r="J756" i="27" s="1"/>
  <c r="K789" i="27"/>
  <c r="K813" i="27"/>
  <c r="I820" i="27"/>
  <c r="J820" i="27" s="1"/>
  <c r="I699" i="27"/>
  <c r="J699" i="27" s="1"/>
  <c r="K796" i="27"/>
  <c r="I669" i="27"/>
  <c r="J669" i="27" s="1"/>
  <c r="K740" i="27"/>
  <c r="I809" i="27"/>
  <c r="J809" i="27" s="1"/>
  <c r="I700" i="27"/>
  <c r="J700" i="27" s="1"/>
  <c r="K797" i="27"/>
  <c r="K639" i="27"/>
  <c r="I650" i="27"/>
  <c r="J650" i="27" s="1"/>
  <c r="I670" i="27"/>
  <c r="J670" i="27" s="1"/>
  <c r="I680" i="27"/>
  <c r="J680" i="27" s="1"/>
  <c r="K690" i="27"/>
  <c r="K700" i="27"/>
  <c r="K720" i="27"/>
  <c r="K731" i="27"/>
  <c r="K741" i="27"/>
  <c r="I753" i="27"/>
  <c r="J753" i="27" s="1"/>
  <c r="K764" i="27"/>
  <c r="I775" i="27"/>
  <c r="J775" i="27" s="1"/>
  <c r="K786" i="27"/>
  <c r="K798" i="27"/>
  <c r="K810" i="27"/>
  <c r="K822" i="27"/>
  <c r="K834" i="27"/>
  <c r="I640" i="27"/>
  <c r="J640" i="27" s="1"/>
  <c r="K680" i="27"/>
  <c r="I701" i="27"/>
  <c r="J701" i="27" s="1"/>
  <c r="I721" i="27"/>
  <c r="J721" i="27" s="1"/>
  <c r="I742" i="27"/>
  <c r="J742" i="27" s="1"/>
  <c r="I765" i="27"/>
  <c r="J765" i="27" s="1"/>
  <c r="I787" i="27"/>
  <c r="J787" i="27" s="1"/>
  <c r="I811" i="27"/>
  <c r="J811" i="27" s="1"/>
  <c r="I835" i="27"/>
  <c r="J835" i="27" s="1"/>
  <c r="I641" i="27"/>
  <c r="J641" i="27" s="1"/>
  <c r="K681" i="27"/>
  <c r="K701" i="27"/>
  <c r="I733" i="27"/>
  <c r="J733" i="27" s="1"/>
  <c r="K765" i="27"/>
  <c r="I800" i="27"/>
  <c r="J800" i="27" s="1"/>
  <c r="I812" i="27"/>
  <c r="J812" i="27" s="1"/>
  <c r="I652" i="27"/>
  <c r="J652" i="27" s="1"/>
  <c r="I682" i="27"/>
  <c r="J682" i="27" s="1"/>
  <c r="I702" i="27"/>
  <c r="J702" i="27" s="1"/>
  <c r="I755" i="27"/>
  <c r="J755" i="27" s="1"/>
  <c r="I777" i="27"/>
  <c r="J777" i="27" s="1"/>
  <c r="K800" i="27"/>
  <c r="K824" i="27"/>
  <c r="I642" i="27"/>
  <c r="J642" i="27" s="1"/>
  <c r="K682" i="27"/>
  <c r="I723" i="27"/>
  <c r="J723" i="27" s="1"/>
  <c r="K755" i="27"/>
  <c r="I801" i="27"/>
  <c r="J801" i="27" s="1"/>
  <c r="I825" i="27"/>
  <c r="J825" i="27" s="1"/>
  <c r="K652" i="27"/>
  <c r="I693" i="27"/>
  <c r="J693" i="27" s="1"/>
  <c r="I713" i="27"/>
  <c r="J713" i="27" s="1"/>
  <c r="K744" i="27"/>
  <c r="K766" i="27"/>
  <c r="K801" i="27"/>
  <c r="K825" i="27"/>
  <c r="I832" i="27"/>
  <c r="J832" i="27" s="1"/>
  <c r="K688" i="27"/>
  <c r="K773" i="27"/>
  <c r="K699" i="27"/>
  <c r="K763" i="27"/>
  <c r="I833" i="27"/>
  <c r="J833" i="27" s="1"/>
  <c r="K689" i="27"/>
  <c r="I764" i="27"/>
  <c r="J764" i="27" s="1"/>
  <c r="K640" i="27"/>
  <c r="I651" i="27"/>
  <c r="J651" i="27" s="1"/>
  <c r="I661" i="27"/>
  <c r="J661" i="27" s="1"/>
  <c r="K670" i="27"/>
  <c r="I681" i="27"/>
  <c r="J681" i="27" s="1"/>
  <c r="K691" i="27"/>
  <c r="I711" i="27"/>
  <c r="J711" i="27" s="1"/>
  <c r="K721" i="27"/>
  <c r="K732" i="27"/>
  <c r="K742" i="27"/>
  <c r="I754" i="27"/>
  <c r="J754" i="27" s="1"/>
  <c r="I776" i="27"/>
  <c r="J776" i="27" s="1"/>
  <c r="K787" i="27"/>
  <c r="K799" i="27"/>
  <c r="K811" i="27"/>
  <c r="K823" i="27"/>
  <c r="K835" i="27"/>
  <c r="I671" i="27"/>
  <c r="J671" i="27" s="1"/>
  <c r="I722" i="27"/>
  <c r="J722" i="27" s="1"/>
  <c r="K776" i="27"/>
  <c r="I836" i="27"/>
  <c r="J836" i="27" s="1"/>
  <c r="K661" i="27"/>
  <c r="K722" i="27"/>
  <c r="K788" i="27"/>
  <c r="I672" i="27"/>
  <c r="J672" i="27" s="1"/>
  <c r="K712" i="27"/>
  <c r="I789" i="27"/>
  <c r="J789" i="27" s="1"/>
  <c r="I837" i="27"/>
  <c r="J837" i="27" s="1"/>
  <c r="K672" i="27"/>
  <c r="K723" i="27"/>
  <c r="I778" i="27"/>
  <c r="J778" i="27" s="1"/>
  <c r="K837" i="27"/>
  <c r="K718" i="27"/>
  <c r="I719" i="27"/>
  <c r="J719" i="27" s="1"/>
  <c r="K719" i="27"/>
  <c r="I643" i="27"/>
  <c r="J643" i="27" s="1"/>
  <c r="I653" i="27"/>
  <c r="J653" i="27" s="1"/>
  <c r="K662" i="27"/>
  <c r="I673" i="27"/>
  <c r="J673" i="27" s="1"/>
  <c r="K683" i="27"/>
  <c r="I703" i="27"/>
  <c r="J703" i="27" s="1"/>
  <c r="K713" i="27"/>
  <c r="I724" i="27"/>
  <c r="J724" i="27" s="1"/>
  <c r="I745" i="27"/>
  <c r="J745" i="27" s="1"/>
  <c r="K756" i="27"/>
  <c r="I767" i="27"/>
  <c r="J767" i="27" s="1"/>
  <c r="K778" i="27"/>
  <c r="I790" i="27"/>
  <c r="J790" i="27" s="1"/>
  <c r="I802" i="27"/>
  <c r="J802" i="27" s="1"/>
  <c r="I814" i="27"/>
  <c r="J814" i="27" s="1"/>
  <c r="I826" i="27"/>
  <c r="J826" i="27" s="1"/>
  <c r="I838" i="27"/>
  <c r="J838" i="27" s="1"/>
  <c r="K814" i="27"/>
  <c r="K838" i="27"/>
  <c r="I725" i="27"/>
  <c r="J725" i="27" s="1"/>
  <c r="K757" i="27"/>
  <c r="I791" i="27"/>
  <c r="J791" i="27" s="1"/>
  <c r="I827" i="27"/>
  <c r="J827" i="27" s="1"/>
  <c r="I654" i="27"/>
  <c r="J654" i="27" s="1"/>
  <c r="I715" i="27"/>
  <c r="J715" i="27" s="1"/>
  <c r="I758" i="27"/>
  <c r="J758" i="27" s="1"/>
  <c r="K791" i="27"/>
  <c r="K827" i="27"/>
  <c r="K664" i="27"/>
  <c r="I685" i="27"/>
  <c r="J685" i="27" s="1"/>
  <c r="K715" i="27"/>
  <c r="I747" i="27"/>
  <c r="J747" i="27" s="1"/>
  <c r="K780" i="27"/>
  <c r="I828" i="27"/>
  <c r="J828" i="27" s="1"/>
  <c r="K676" i="27"/>
  <c r="K748" i="27"/>
  <c r="I794" i="27"/>
  <c r="J794" i="27" s="1"/>
  <c r="I667" i="27"/>
  <c r="J667" i="27" s="1"/>
  <c r="K707" i="27"/>
  <c r="I761" i="27"/>
  <c r="J761" i="27" s="1"/>
  <c r="K818" i="27"/>
  <c r="I657" i="27"/>
  <c r="J657" i="27" s="1"/>
  <c r="I739" i="27"/>
  <c r="J739" i="27" s="1"/>
  <c r="I783" i="27"/>
  <c r="J783" i="27" s="1"/>
  <c r="I831" i="27"/>
  <c r="J831" i="27" s="1"/>
  <c r="I668" i="27"/>
  <c r="J668" i="27" s="1"/>
  <c r="I698" i="27"/>
  <c r="J698" i="27" s="1"/>
  <c r="I750" i="27"/>
  <c r="J750" i="27" s="1"/>
  <c r="K807" i="27"/>
  <c r="I678" i="27"/>
  <c r="J678" i="27" s="1"/>
  <c r="I740" i="27"/>
  <c r="J740" i="27" s="1"/>
  <c r="I784" i="27"/>
  <c r="J784" i="27" s="1"/>
  <c r="I709" i="27"/>
  <c r="J709" i="27" s="1"/>
  <c r="I751" i="27"/>
  <c r="J751" i="27" s="1"/>
  <c r="K820" i="27"/>
  <c r="K648" i="27"/>
  <c r="I785" i="27"/>
  <c r="J785" i="27" s="1"/>
  <c r="I649" i="27"/>
  <c r="J649" i="27" s="1"/>
  <c r="I741" i="27"/>
  <c r="J741" i="27" s="1"/>
  <c r="K821" i="27"/>
  <c r="K643" i="27"/>
  <c r="I663" i="27"/>
  <c r="J663" i="27" s="1"/>
  <c r="K673" i="27"/>
  <c r="I684" i="27"/>
  <c r="J684" i="27" s="1"/>
  <c r="K693" i="27"/>
  <c r="K703" i="27"/>
  <c r="I714" i="27"/>
  <c r="J714" i="27" s="1"/>
  <c r="K724" i="27"/>
  <c r="K734" i="27"/>
  <c r="K745" i="27"/>
  <c r="I757" i="27"/>
  <c r="J757" i="27" s="1"/>
  <c r="K767" i="27"/>
  <c r="I779" i="27"/>
  <c r="J779" i="27" s="1"/>
  <c r="K790" i="27"/>
  <c r="K802" i="27"/>
  <c r="K826" i="27"/>
  <c r="K714" i="27"/>
  <c r="I746" i="27"/>
  <c r="J746" i="27" s="1"/>
  <c r="K779" i="27"/>
  <c r="I815" i="27"/>
  <c r="J815" i="27" s="1"/>
  <c r="K674" i="27"/>
  <c r="K704" i="27"/>
  <c r="K735" i="27"/>
  <c r="K768" i="27"/>
  <c r="K815" i="27"/>
  <c r="K644" i="27"/>
  <c r="K694" i="27"/>
  <c r="K725" i="27"/>
  <c r="K758" i="27"/>
  <c r="I792" i="27"/>
  <c r="J792" i="27" s="1"/>
  <c r="I816" i="27"/>
  <c r="J816" i="27" s="1"/>
  <c r="I707" i="27"/>
  <c r="J707" i="27" s="1"/>
  <c r="K760" i="27"/>
  <c r="I806" i="27"/>
  <c r="J806" i="27" s="1"/>
  <c r="I677" i="27"/>
  <c r="J677" i="27" s="1"/>
  <c r="K727" i="27"/>
  <c r="K782" i="27"/>
  <c r="K842" i="27"/>
  <c r="I687" i="27"/>
  <c r="J687" i="27" s="1"/>
  <c r="I728" i="27"/>
  <c r="J728" i="27" s="1"/>
  <c r="I772" i="27"/>
  <c r="J772" i="27" s="1"/>
  <c r="I819" i="27"/>
  <c r="J819" i="27" s="1"/>
  <c r="I647" i="27"/>
  <c r="J647" i="27" s="1"/>
  <c r="I718" i="27"/>
  <c r="J718" i="27" s="1"/>
  <c r="I762" i="27"/>
  <c r="J762" i="27" s="1"/>
  <c r="K819" i="27"/>
  <c r="I688" i="27"/>
  <c r="J688" i="27" s="1"/>
  <c r="I729" i="27"/>
  <c r="J729" i="27" s="1"/>
  <c r="I773" i="27"/>
  <c r="J773" i="27" s="1"/>
  <c r="I648" i="27"/>
  <c r="J648" i="27" s="1"/>
  <c r="I763" i="27"/>
  <c r="J763" i="27" s="1"/>
  <c r="K832" i="27"/>
  <c r="I659" i="27"/>
  <c r="J659" i="27" s="1"/>
  <c r="I774" i="27"/>
  <c r="J774" i="27" s="1"/>
  <c r="I638" i="27"/>
  <c r="K730" i="27"/>
  <c r="K809" i="27"/>
  <c r="I644" i="27"/>
  <c r="J644" i="27" s="1"/>
  <c r="K653" i="27"/>
  <c r="K663" i="27"/>
  <c r="I674" i="27"/>
  <c r="J674" i="27" s="1"/>
  <c r="I694" i="27"/>
  <c r="J694" i="27" s="1"/>
  <c r="I704" i="27"/>
  <c r="J704" i="27" s="1"/>
  <c r="I735" i="27"/>
  <c r="J735" i="27" s="1"/>
  <c r="I768" i="27"/>
  <c r="J768" i="27" s="1"/>
  <c r="I803" i="27"/>
  <c r="J803" i="27" s="1"/>
  <c r="I839" i="27"/>
  <c r="J839" i="27" s="1"/>
  <c r="I664" i="27"/>
  <c r="J664" i="27" s="1"/>
  <c r="K684" i="27"/>
  <c r="K746" i="27"/>
  <c r="I780" i="27"/>
  <c r="J780" i="27" s="1"/>
  <c r="K803" i="27"/>
  <c r="K839" i="27"/>
  <c r="I675" i="27"/>
  <c r="J675" i="27" s="1"/>
  <c r="I705" i="27"/>
  <c r="J705" i="27" s="1"/>
  <c r="I736" i="27"/>
  <c r="J736" i="27" s="1"/>
  <c r="I769" i="27"/>
  <c r="J769" i="27" s="1"/>
  <c r="I804" i="27"/>
  <c r="J804" i="27" s="1"/>
  <c r="I840" i="27"/>
  <c r="J840" i="27" s="1"/>
  <c r="K696" i="27"/>
  <c r="I738" i="27"/>
  <c r="J738" i="27" s="1"/>
  <c r="I818" i="27"/>
  <c r="J818" i="27" s="1"/>
  <c r="K656" i="27"/>
  <c r="K738" i="27"/>
  <c r="K771" i="27"/>
  <c r="K830" i="27"/>
  <c r="K667" i="27"/>
  <c r="K717" i="27"/>
  <c r="I795" i="27"/>
  <c r="J795" i="27" s="1"/>
  <c r="I843" i="27"/>
  <c r="J843" i="27" s="1"/>
  <c r="K677" i="27"/>
  <c r="K728" i="27"/>
  <c r="K772" i="27"/>
  <c r="K831" i="27"/>
  <c r="I658" i="27"/>
  <c r="J658" i="27" s="1"/>
  <c r="K708" i="27"/>
  <c r="K762" i="27"/>
  <c r="K638" i="27"/>
  <c r="K668" i="27"/>
  <c r="K808" i="27"/>
  <c r="I730" i="27"/>
  <c r="J730" i="27" s="1"/>
  <c r="I797" i="27"/>
  <c r="J797" i="27" s="1"/>
  <c r="K659" i="27"/>
  <c r="I752" i="27"/>
  <c r="J752" i="27" s="1"/>
  <c r="K833" i="27"/>
  <c r="I645" i="27"/>
  <c r="J645" i="27" s="1"/>
  <c r="K654" i="27"/>
  <c r="I665" i="27"/>
  <c r="J665" i="27" s="1"/>
  <c r="K675" i="27"/>
  <c r="I695" i="27"/>
  <c r="J695" i="27" s="1"/>
  <c r="K705" i="27"/>
  <c r="I716" i="27"/>
  <c r="J716" i="27" s="1"/>
  <c r="I726" i="27"/>
  <c r="J726" i="27" s="1"/>
  <c r="K736" i="27"/>
  <c r="K747" i="27"/>
  <c r="I759" i="27"/>
  <c r="J759" i="27" s="1"/>
  <c r="K769" i="27"/>
  <c r="I781" i="27"/>
  <c r="J781" i="27" s="1"/>
  <c r="K792" i="27"/>
  <c r="K804" i="27"/>
  <c r="K816" i="27"/>
  <c r="K828" i="27"/>
  <c r="K840" i="27"/>
  <c r="I805" i="27"/>
  <c r="J805" i="27" s="1"/>
  <c r="I829" i="27"/>
  <c r="J829" i="27" s="1"/>
  <c r="K645" i="27"/>
  <c r="I666" i="27"/>
  <c r="J666" i="27" s="1"/>
  <c r="I686" i="27"/>
  <c r="J686" i="27" s="1"/>
  <c r="K706" i="27"/>
  <c r="K726" i="27"/>
  <c r="I760" i="27"/>
  <c r="J760" i="27" s="1"/>
  <c r="I782" i="27"/>
  <c r="J782" i="27" s="1"/>
  <c r="K793" i="27"/>
  <c r="K817" i="27"/>
  <c r="K829" i="27"/>
  <c r="I646" i="27"/>
  <c r="J646" i="27" s="1"/>
  <c r="K666" i="27"/>
  <c r="I717" i="27"/>
  <c r="J717" i="27" s="1"/>
  <c r="I771" i="27"/>
  <c r="J771" i="27" s="1"/>
  <c r="I830" i="27"/>
  <c r="J830" i="27" s="1"/>
  <c r="K686" i="27"/>
  <c r="I749" i="27"/>
  <c r="J749" i="27" s="1"/>
  <c r="K794" i="27"/>
  <c r="K646" i="27"/>
  <c r="I708" i="27"/>
  <c r="J708" i="27" s="1"/>
  <c r="K749" i="27"/>
  <c r="I807" i="27"/>
  <c r="J807" i="27" s="1"/>
  <c r="K657" i="27"/>
  <c r="K739" i="27"/>
  <c r="K795" i="27"/>
  <c r="K843" i="27"/>
  <c r="K647" i="27"/>
  <c r="K750" i="27"/>
  <c r="I808" i="27"/>
  <c r="J808" i="27" s="1"/>
  <c r="K658" i="27"/>
  <c r="K784" i="27"/>
  <c r="I689" i="27"/>
  <c r="J689" i="27" s="1"/>
  <c r="K751" i="27"/>
  <c r="I821" i="27"/>
  <c r="J821" i="27" s="1"/>
  <c r="I679" i="27"/>
  <c r="J679" i="27" s="1"/>
  <c r="K785" i="27"/>
  <c r="I655" i="27"/>
  <c r="J655" i="27" s="1"/>
  <c r="K665" i="27"/>
  <c r="I676" i="27"/>
  <c r="J676" i="27" s="1"/>
  <c r="K685" i="27"/>
  <c r="K695" i="27"/>
  <c r="I706" i="27"/>
  <c r="J706" i="27" s="1"/>
  <c r="I737" i="27"/>
  <c r="J737" i="27" s="1"/>
  <c r="I748" i="27"/>
  <c r="J748" i="27" s="1"/>
  <c r="K759" i="27"/>
  <c r="I770" i="27"/>
  <c r="J770" i="27" s="1"/>
  <c r="K781" i="27"/>
  <c r="I793" i="27"/>
  <c r="J793" i="27" s="1"/>
  <c r="I817" i="27"/>
  <c r="J817" i="27" s="1"/>
  <c r="I841" i="27"/>
  <c r="J841" i="27" s="1"/>
  <c r="K655" i="27"/>
  <c r="I696" i="27"/>
  <c r="J696" i="27" s="1"/>
  <c r="K716" i="27"/>
  <c r="K737" i="27"/>
  <c r="K770" i="27"/>
  <c r="K805" i="27"/>
  <c r="K841" i="27"/>
  <c r="I656" i="27"/>
  <c r="J656" i="27" s="1"/>
  <c r="I727" i="27"/>
  <c r="J727" i="27" s="1"/>
  <c r="I842" i="27"/>
  <c r="J842" i="27" s="1"/>
  <c r="I697" i="27"/>
  <c r="J697" i="27" s="1"/>
  <c r="K806" i="27"/>
  <c r="K697" i="27"/>
  <c r="K761" i="27"/>
  <c r="K687" i="27"/>
  <c r="K783" i="27"/>
  <c r="K698" i="27"/>
  <c r="I796" i="27"/>
  <c r="J796" i="27" s="1"/>
  <c r="K729" i="27"/>
  <c r="K678" i="27"/>
  <c r="K709" i="27"/>
  <c r="J845" i="27"/>
  <c r="J533" i="26"/>
  <c r="J749" i="26" s="1"/>
  <c r="I533" i="26"/>
  <c r="I749" i="26" s="1"/>
  <c r="I744" i="26"/>
  <c r="J744" i="26" s="1"/>
  <c r="I747" i="26"/>
  <c r="J747" i="26" s="1"/>
  <c r="I743" i="26"/>
  <c r="J743" i="26" s="1"/>
  <c r="I739" i="26"/>
  <c r="J739" i="26" s="1"/>
  <c r="I735" i="26"/>
  <c r="J735" i="26" s="1"/>
  <c r="I731" i="26"/>
  <c r="J731" i="26" s="1"/>
  <c r="I727" i="26"/>
  <c r="J727" i="26" s="1"/>
  <c r="I723" i="26"/>
  <c r="J723" i="26" s="1"/>
  <c r="I719" i="26"/>
  <c r="J719" i="26" s="1"/>
  <c r="I715" i="26"/>
  <c r="J715" i="26" s="1"/>
  <c r="I711" i="26"/>
  <c r="J711" i="26" s="1"/>
  <c r="I707" i="26"/>
  <c r="J707" i="26" s="1"/>
  <c r="I703" i="26"/>
  <c r="J703" i="26" s="1"/>
  <c r="I699" i="26"/>
  <c r="J699" i="26" s="1"/>
  <c r="I695" i="26"/>
  <c r="J695" i="26" s="1"/>
  <c r="I691" i="26"/>
  <c r="J691" i="26" s="1"/>
  <c r="I687" i="26"/>
  <c r="J687" i="26" s="1"/>
  <c r="I683" i="26"/>
  <c r="J683" i="26" s="1"/>
  <c r="I679" i="26"/>
  <c r="J679" i="26" s="1"/>
  <c r="I675" i="26"/>
  <c r="J675" i="26" s="1"/>
  <c r="I671" i="26"/>
  <c r="J671" i="26" s="1"/>
  <c r="I667" i="26"/>
  <c r="J667" i="26" s="1"/>
  <c r="I663" i="26"/>
  <c r="J663" i="26" s="1"/>
  <c r="I659" i="26"/>
  <c r="J659" i="26" s="1"/>
  <c r="I656" i="26"/>
  <c r="J656" i="26" s="1"/>
  <c r="I652" i="26"/>
  <c r="J652" i="26" s="1"/>
  <c r="I648" i="26"/>
  <c r="J648" i="26" s="1"/>
  <c r="I644" i="26"/>
  <c r="J644" i="26" s="1"/>
  <c r="I640" i="26"/>
  <c r="J640" i="26" s="1"/>
  <c r="I636" i="26"/>
  <c r="J636" i="26" s="1"/>
  <c r="I632" i="26"/>
  <c r="J632" i="26" s="1"/>
  <c r="I628" i="26"/>
  <c r="J628" i="26" s="1"/>
  <c r="I624" i="26"/>
  <c r="J624" i="26" s="1"/>
  <c r="I620" i="26"/>
  <c r="J620" i="26" s="1"/>
  <c r="I616" i="26"/>
  <c r="J616" i="26" s="1"/>
  <c r="I612" i="26"/>
  <c r="J612" i="26" s="1"/>
  <c r="I608" i="26"/>
  <c r="J608" i="26" s="1"/>
  <c r="I604" i="26"/>
  <c r="J604" i="26" s="1"/>
  <c r="I600" i="26"/>
  <c r="J600" i="26" s="1"/>
  <c r="I596" i="26"/>
  <c r="J596" i="26" s="1"/>
  <c r="I592" i="26"/>
  <c r="J592" i="26" s="1"/>
  <c r="I588" i="26"/>
  <c r="J588" i="26" s="1"/>
  <c r="I584" i="26"/>
  <c r="J584" i="26" s="1"/>
  <c r="I580" i="26"/>
  <c r="J580" i="26" s="1"/>
  <c r="I576" i="26"/>
  <c r="J576" i="26" s="1"/>
  <c r="I572" i="26"/>
  <c r="J572" i="26" s="1"/>
  <c r="I568" i="26"/>
  <c r="J568" i="26" s="1"/>
  <c r="I564" i="26"/>
  <c r="J564" i="26" s="1"/>
  <c r="I560" i="26"/>
  <c r="J560" i="26" s="1"/>
  <c r="I557" i="26"/>
  <c r="J557" i="26" s="1"/>
  <c r="I553" i="26"/>
  <c r="J553" i="26" s="1"/>
  <c r="I549" i="26"/>
  <c r="J549" i="26" s="1"/>
  <c r="I545" i="26"/>
  <c r="J545" i="26" s="1"/>
  <c r="I736" i="26"/>
  <c r="J736" i="26" s="1"/>
  <c r="I732" i="26"/>
  <c r="J732" i="26" s="1"/>
  <c r="I728" i="26"/>
  <c r="J728" i="26" s="1"/>
  <c r="I724" i="26"/>
  <c r="J724" i="26" s="1"/>
  <c r="I720" i="26"/>
  <c r="J720" i="26" s="1"/>
  <c r="I716" i="26"/>
  <c r="J716" i="26" s="1"/>
  <c r="I712" i="26"/>
  <c r="J712" i="26" s="1"/>
  <c r="I708" i="26"/>
  <c r="J708" i="26" s="1"/>
  <c r="I704" i="26"/>
  <c r="J704" i="26" s="1"/>
  <c r="I700" i="26"/>
  <c r="J700" i="26" s="1"/>
  <c r="I696" i="26"/>
  <c r="J696" i="26" s="1"/>
  <c r="I692" i="26"/>
  <c r="J692" i="26" s="1"/>
  <c r="I688" i="26"/>
  <c r="J688" i="26" s="1"/>
  <c r="I684" i="26"/>
  <c r="J684" i="26" s="1"/>
  <c r="I680" i="26"/>
  <c r="J680" i="26" s="1"/>
  <c r="I676" i="26"/>
  <c r="J676" i="26" s="1"/>
  <c r="I672" i="26"/>
  <c r="J672" i="26" s="1"/>
  <c r="I668" i="26"/>
  <c r="J668" i="26" s="1"/>
  <c r="I664" i="26"/>
  <c r="J664" i="26" s="1"/>
  <c r="I660" i="26"/>
  <c r="J660" i="26" s="1"/>
  <c r="I657" i="26"/>
  <c r="J657" i="26" s="1"/>
  <c r="I653" i="26"/>
  <c r="J653" i="26" s="1"/>
  <c r="I649" i="26"/>
  <c r="J649" i="26" s="1"/>
  <c r="I645" i="26"/>
  <c r="J645" i="26" s="1"/>
  <c r="I641" i="26"/>
  <c r="J641" i="26" s="1"/>
  <c r="I637" i="26"/>
  <c r="J637" i="26" s="1"/>
  <c r="I633" i="26"/>
  <c r="J633" i="26" s="1"/>
  <c r="I629" i="26"/>
  <c r="J629" i="26" s="1"/>
  <c r="I625" i="26"/>
  <c r="J625" i="26" s="1"/>
  <c r="I621" i="26"/>
  <c r="J621" i="26" s="1"/>
  <c r="I617" i="26"/>
  <c r="J617" i="26" s="1"/>
  <c r="I613" i="26"/>
  <c r="J613" i="26" s="1"/>
  <c r="I609" i="26"/>
  <c r="J609" i="26" s="1"/>
  <c r="I605" i="26"/>
  <c r="J605" i="26" s="1"/>
  <c r="I601" i="26"/>
  <c r="J601" i="26" s="1"/>
  <c r="I597" i="26"/>
  <c r="J597" i="26" s="1"/>
  <c r="I593" i="26"/>
  <c r="J593" i="26" s="1"/>
  <c r="I589" i="26"/>
  <c r="J589" i="26" s="1"/>
  <c r="I585" i="26"/>
  <c r="J585" i="26" s="1"/>
  <c r="I581" i="26"/>
  <c r="J581" i="26" s="1"/>
  <c r="I577" i="26"/>
  <c r="J577" i="26" s="1"/>
  <c r="I573" i="26"/>
  <c r="J573" i="26" s="1"/>
  <c r="I569" i="26"/>
  <c r="J569" i="26" s="1"/>
  <c r="I565" i="26"/>
  <c r="J565" i="26" s="1"/>
  <c r="I561" i="26"/>
  <c r="J561" i="26" s="1"/>
  <c r="I554" i="26"/>
  <c r="J554" i="26" s="1"/>
  <c r="I550" i="26"/>
  <c r="J550" i="26" s="1"/>
  <c r="I546" i="26"/>
  <c r="J546" i="26" s="1"/>
  <c r="K543" i="26"/>
  <c r="I740" i="26"/>
  <c r="J740" i="26" s="1"/>
  <c r="I745" i="26"/>
  <c r="J745" i="26" s="1"/>
  <c r="I741" i="26"/>
  <c r="J741" i="26" s="1"/>
  <c r="I737" i="26"/>
  <c r="J737" i="26" s="1"/>
  <c r="I733" i="26"/>
  <c r="J733" i="26" s="1"/>
  <c r="I729" i="26"/>
  <c r="J729" i="26" s="1"/>
  <c r="I725" i="26"/>
  <c r="J725" i="26" s="1"/>
  <c r="I721" i="26"/>
  <c r="J721" i="26" s="1"/>
  <c r="I717" i="26"/>
  <c r="J717" i="26" s="1"/>
  <c r="I713" i="26"/>
  <c r="J713" i="26" s="1"/>
  <c r="I709" i="26"/>
  <c r="J709" i="26" s="1"/>
  <c r="I705" i="26"/>
  <c r="J705" i="26" s="1"/>
  <c r="I701" i="26"/>
  <c r="J701" i="26" s="1"/>
  <c r="I697" i="26"/>
  <c r="J697" i="26" s="1"/>
  <c r="I693" i="26"/>
  <c r="J693" i="26" s="1"/>
  <c r="I689" i="26"/>
  <c r="J689" i="26" s="1"/>
  <c r="I685" i="26"/>
  <c r="J685" i="26" s="1"/>
  <c r="I681" i="26"/>
  <c r="J681" i="26" s="1"/>
  <c r="I677" i="26"/>
  <c r="J677" i="26" s="1"/>
  <c r="I673" i="26"/>
  <c r="J673" i="26" s="1"/>
  <c r="I669" i="26"/>
  <c r="J669" i="26" s="1"/>
  <c r="I665" i="26"/>
  <c r="J665" i="26" s="1"/>
  <c r="I661" i="26"/>
  <c r="J661" i="26" s="1"/>
  <c r="I658" i="26"/>
  <c r="J658" i="26" s="1"/>
  <c r="I654" i="26"/>
  <c r="J654" i="26" s="1"/>
  <c r="I650" i="26"/>
  <c r="J650" i="26" s="1"/>
  <c r="I646" i="26"/>
  <c r="J646" i="26" s="1"/>
  <c r="I642" i="26"/>
  <c r="J642" i="26" s="1"/>
  <c r="I638" i="26"/>
  <c r="J638" i="26" s="1"/>
  <c r="I634" i="26"/>
  <c r="J634" i="26" s="1"/>
  <c r="I630" i="26"/>
  <c r="J630" i="26" s="1"/>
  <c r="I626" i="26"/>
  <c r="J626" i="26" s="1"/>
  <c r="I622" i="26"/>
  <c r="J622" i="26" s="1"/>
  <c r="I618" i="26"/>
  <c r="J618" i="26" s="1"/>
  <c r="I614" i="26"/>
  <c r="J614" i="26" s="1"/>
  <c r="I610" i="26"/>
  <c r="J610" i="26" s="1"/>
  <c r="I606" i="26"/>
  <c r="J606" i="26" s="1"/>
  <c r="I602" i="26"/>
  <c r="J602" i="26" s="1"/>
  <c r="I598" i="26"/>
  <c r="J598" i="26" s="1"/>
  <c r="I594" i="26"/>
  <c r="J594" i="26" s="1"/>
  <c r="I590" i="26"/>
  <c r="J590" i="26" s="1"/>
  <c r="I586" i="26"/>
  <c r="J586" i="26" s="1"/>
  <c r="I582" i="26"/>
  <c r="J582" i="26" s="1"/>
  <c r="I578" i="26"/>
  <c r="J578" i="26" s="1"/>
  <c r="I574" i="26"/>
  <c r="J574" i="26" s="1"/>
  <c r="I570" i="26"/>
  <c r="J570" i="26" s="1"/>
  <c r="I566" i="26"/>
  <c r="J566" i="26" s="1"/>
  <c r="I562" i="26"/>
  <c r="J562" i="26" s="1"/>
  <c r="I558" i="26"/>
  <c r="J558" i="26" s="1"/>
  <c r="I555" i="26"/>
  <c r="J555" i="26" s="1"/>
  <c r="I551" i="26"/>
  <c r="J551" i="26" s="1"/>
  <c r="K545" i="26"/>
  <c r="K549" i="26"/>
  <c r="K553" i="26"/>
  <c r="K557" i="26"/>
  <c r="K560" i="26"/>
  <c r="K564" i="26"/>
  <c r="K568" i="26"/>
  <c r="K572" i="26"/>
  <c r="K576" i="26"/>
  <c r="K580" i="26"/>
  <c r="K584" i="26"/>
  <c r="K588" i="26"/>
  <c r="K592" i="26"/>
  <c r="K596" i="26"/>
  <c r="K600" i="26"/>
  <c r="K604" i="26"/>
  <c r="K608" i="26"/>
  <c r="K612" i="26"/>
  <c r="K616" i="26"/>
  <c r="K620" i="26"/>
  <c r="K624" i="26"/>
  <c r="K628" i="26"/>
  <c r="K632" i="26"/>
  <c r="K636" i="26"/>
  <c r="K640" i="26"/>
  <c r="K644" i="26"/>
  <c r="K648" i="26"/>
  <c r="K652" i="26"/>
  <c r="K656" i="26"/>
  <c r="K659" i="26"/>
  <c r="K663" i="26"/>
  <c r="K667" i="26"/>
  <c r="K671" i="26"/>
  <c r="K675" i="26"/>
  <c r="K679" i="26"/>
  <c r="K683" i="26"/>
  <c r="K687" i="26"/>
  <c r="K691" i="26"/>
  <c r="K695" i="26"/>
  <c r="K699" i="26"/>
  <c r="K703" i="26"/>
  <c r="K707" i="26"/>
  <c r="K711" i="26"/>
  <c r="K715" i="26"/>
  <c r="K719" i="26"/>
  <c r="K723" i="26"/>
  <c r="K727" i="26"/>
  <c r="K731" i="26"/>
  <c r="K735" i="26"/>
  <c r="K739" i="26"/>
  <c r="K743" i="26"/>
  <c r="K747" i="26"/>
  <c r="K544" i="26"/>
  <c r="K548" i="26"/>
  <c r="K552" i="26"/>
  <c r="K556" i="26"/>
  <c r="K559" i="26"/>
  <c r="K563" i="26"/>
  <c r="K567" i="26"/>
  <c r="K571" i="26"/>
  <c r="K575" i="26"/>
  <c r="K579" i="26"/>
  <c r="K583" i="26"/>
  <c r="K587" i="26"/>
  <c r="K591" i="26"/>
  <c r="K595" i="26"/>
  <c r="K599" i="26"/>
  <c r="K603" i="26"/>
  <c r="K607" i="26"/>
  <c r="K611" i="26"/>
  <c r="K615" i="26"/>
  <c r="K619" i="26"/>
  <c r="K623" i="26"/>
  <c r="K627" i="26"/>
  <c r="K631" i="26"/>
  <c r="K635" i="26"/>
  <c r="K639" i="26"/>
  <c r="K643" i="26"/>
  <c r="K647" i="26"/>
  <c r="K651" i="26"/>
  <c r="K655" i="26"/>
  <c r="K662" i="26"/>
  <c r="K666" i="26"/>
  <c r="K670" i="26"/>
  <c r="K674" i="26"/>
  <c r="K678" i="26"/>
  <c r="K682" i="26"/>
  <c r="K686" i="26"/>
  <c r="K690" i="26"/>
  <c r="K694" i="26"/>
  <c r="K698" i="26"/>
  <c r="K702" i="26"/>
  <c r="K706" i="26"/>
  <c r="K710" i="26"/>
  <c r="K714" i="26"/>
  <c r="K718" i="26"/>
  <c r="K722" i="26"/>
  <c r="K726" i="26"/>
  <c r="K730" i="26"/>
  <c r="K734" i="26"/>
  <c r="K738" i="26"/>
  <c r="K742" i="26"/>
  <c r="K746" i="26"/>
  <c r="K547" i="26"/>
  <c r="K551" i="26"/>
  <c r="K555" i="26"/>
  <c r="K558" i="26"/>
  <c r="K562" i="26"/>
  <c r="K566" i="26"/>
  <c r="K570" i="26"/>
  <c r="K574" i="26"/>
  <c r="K578" i="26"/>
  <c r="K582" i="26"/>
  <c r="K586" i="26"/>
  <c r="K590" i="26"/>
  <c r="K594" i="26"/>
  <c r="K598" i="26"/>
  <c r="K602" i="26"/>
  <c r="K606" i="26"/>
  <c r="K610" i="26"/>
  <c r="K614" i="26"/>
  <c r="K618" i="26"/>
  <c r="K622" i="26"/>
  <c r="K626" i="26"/>
  <c r="K630" i="26"/>
  <c r="K634" i="26"/>
  <c r="K638" i="26"/>
  <c r="K642" i="26"/>
  <c r="K646" i="26"/>
  <c r="K650" i="26"/>
  <c r="K654" i="26"/>
  <c r="K658" i="26"/>
  <c r="K661" i="26"/>
  <c r="K665" i="26"/>
  <c r="K669" i="26"/>
  <c r="K673" i="26"/>
  <c r="K677" i="26"/>
  <c r="K681" i="26"/>
  <c r="K685" i="26"/>
  <c r="K689" i="26"/>
  <c r="K693" i="26"/>
  <c r="K697" i="26"/>
  <c r="K701" i="26"/>
  <c r="K705" i="26"/>
  <c r="K709" i="26"/>
  <c r="K713" i="26"/>
  <c r="K717" i="26"/>
  <c r="K721" i="26"/>
  <c r="K725" i="26"/>
  <c r="K729" i="26"/>
  <c r="K733" i="26"/>
  <c r="K737" i="26"/>
  <c r="K741" i="26"/>
  <c r="K745" i="26"/>
  <c r="K546" i="26"/>
  <c r="K550" i="26"/>
  <c r="K554" i="26"/>
  <c r="K561" i="26"/>
  <c r="K565" i="26"/>
  <c r="K569" i="26"/>
  <c r="K573" i="26"/>
  <c r="K577" i="26"/>
  <c r="K581" i="26"/>
  <c r="K585" i="26"/>
  <c r="K589" i="26"/>
  <c r="K593" i="26"/>
  <c r="K597" i="26"/>
  <c r="K601" i="26"/>
  <c r="K605" i="26"/>
  <c r="K609" i="26"/>
  <c r="K613" i="26"/>
  <c r="K617" i="26"/>
  <c r="K621" i="26"/>
  <c r="K625" i="26"/>
  <c r="K629" i="26"/>
  <c r="K633" i="26"/>
  <c r="K637" i="26"/>
  <c r="K641" i="26"/>
  <c r="K645" i="26"/>
  <c r="K649" i="26"/>
  <c r="K653" i="26"/>
  <c r="K657" i="26"/>
  <c r="K660" i="26"/>
  <c r="K664" i="26"/>
  <c r="K668" i="26"/>
  <c r="K672" i="26"/>
  <c r="K676" i="26"/>
  <c r="K680" i="26"/>
  <c r="K684" i="26"/>
  <c r="K688" i="26"/>
  <c r="K692" i="26"/>
  <c r="K696" i="26"/>
  <c r="K700" i="26"/>
  <c r="K704" i="26"/>
  <c r="K708" i="26"/>
  <c r="K712" i="26"/>
  <c r="K716" i="26"/>
  <c r="K720" i="26"/>
  <c r="K724" i="26"/>
  <c r="K728" i="26"/>
  <c r="K732" i="26"/>
  <c r="K736" i="26"/>
  <c r="K740" i="26"/>
  <c r="K744" i="26"/>
  <c r="I746" i="26"/>
  <c r="J746" i="26" s="1"/>
  <c r="I742" i="26"/>
  <c r="J742" i="26" s="1"/>
  <c r="I738" i="26"/>
  <c r="J738" i="26" s="1"/>
  <c r="I734" i="26"/>
  <c r="J734" i="26" s="1"/>
  <c r="I730" i="26"/>
  <c r="J730" i="26" s="1"/>
  <c r="I726" i="26"/>
  <c r="J726" i="26" s="1"/>
  <c r="I722" i="26"/>
  <c r="J722" i="26" s="1"/>
  <c r="I718" i="26"/>
  <c r="J718" i="26" s="1"/>
  <c r="I714" i="26"/>
  <c r="J714" i="26" s="1"/>
  <c r="I710" i="26"/>
  <c r="J710" i="26" s="1"/>
  <c r="I706" i="26"/>
  <c r="J706" i="26" s="1"/>
  <c r="I702" i="26"/>
  <c r="J702" i="26" s="1"/>
  <c r="I698" i="26"/>
  <c r="J698" i="26" s="1"/>
  <c r="I694" i="26"/>
  <c r="J694" i="26" s="1"/>
  <c r="I690" i="26"/>
  <c r="J690" i="26" s="1"/>
  <c r="I686" i="26"/>
  <c r="J686" i="26" s="1"/>
  <c r="I682" i="26"/>
  <c r="J682" i="26" s="1"/>
  <c r="I678" i="26"/>
  <c r="J678" i="26" s="1"/>
  <c r="I674" i="26"/>
  <c r="J674" i="26" s="1"/>
  <c r="I670" i="26"/>
  <c r="J670" i="26" s="1"/>
  <c r="I666" i="26"/>
  <c r="J666" i="26" s="1"/>
  <c r="I662" i="26"/>
  <c r="J662" i="26" s="1"/>
  <c r="I655" i="26"/>
  <c r="J655" i="26" s="1"/>
  <c r="I651" i="26"/>
  <c r="J651" i="26" s="1"/>
  <c r="I647" i="26"/>
  <c r="J647" i="26" s="1"/>
  <c r="I643" i="26"/>
  <c r="J643" i="26" s="1"/>
  <c r="I639" i="26"/>
  <c r="J639" i="26" s="1"/>
  <c r="I635" i="26"/>
  <c r="J635" i="26" s="1"/>
  <c r="I631" i="26"/>
  <c r="J631" i="26" s="1"/>
  <c r="I627" i="26"/>
  <c r="J627" i="26" s="1"/>
  <c r="I623" i="26"/>
  <c r="J623" i="26" s="1"/>
  <c r="I619" i="26"/>
  <c r="J619" i="26" s="1"/>
  <c r="I615" i="26"/>
  <c r="J615" i="26" s="1"/>
  <c r="I611" i="26"/>
  <c r="J611" i="26" s="1"/>
  <c r="I607" i="26"/>
  <c r="J607" i="26" s="1"/>
  <c r="I603" i="26"/>
  <c r="J603" i="26" s="1"/>
  <c r="I599" i="26"/>
  <c r="J599" i="26" s="1"/>
  <c r="I595" i="26"/>
  <c r="J595" i="26" s="1"/>
  <c r="I591" i="26"/>
  <c r="J591" i="26" s="1"/>
  <c r="I587" i="26"/>
  <c r="J587" i="26" s="1"/>
  <c r="I583" i="26"/>
  <c r="J583" i="26" s="1"/>
  <c r="I579" i="26"/>
  <c r="J579" i="26" s="1"/>
  <c r="I575" i="26"/>
  <c r="J575" i="26" s="1"/>
  <c r="I571" i="26"/>
  <c r="J571" i="26" s="1"/>
  <c r="I567" i="26"/>
  <c r="J567" i="26" s="1"/>
  <c r="I563" i="26"/>
  <c r="J563" i="26" s="1"/>
  <c r="I559" i="26"/>
  <c r="J559" i="26" s="1"/>
  <c r="I556" i="26"/>
  <c r="J556" i="26" s="1"/>
  <c r="I552" i="26"/>
  <c r="J552" i="26" s="1"/>
  <c r="I548" i="26"/>
  <c r="J548" i="26" s="1"/>
  <c r="I544" i="26"/>
  <c r="J544" i="26" s="1"/>
  <c r="I535" i="26"/>
  <c r="K8" i="25"/>
  <c r="H318" i="25"/>
  <c r="H319" i="25"/>
  <c r="H320" i="25"/>
  <c r="H321" i="25"/>
  <c r="H322" i="25"/>
  <c r="H323" i="25"/>
  <c r="H324" i="25"/>
  <c r="H325" i="25"/>
  <c r="H326" i="25"/>
  <c r="H328" i="25"/>
  <c r="H329" i="25"/>
  <c r="H330" i="25"/>
  <c r="H331" i="25"/>
  <c r="H332" i="25"/>
  <c r="H333" i="25"/>
  <c r="H334" i="25"/>
  <c r="H336" i="25"/>
  <c r="H338" i="25"/>
  <c r="H339" i="25"/>
  <c r="H340" i="25"/>
  <c r="H341" i="25"/>
  <c r="H342" i="25"/>
  <c r="H343" i="25"/>
  <c r="H344" i="25"/>
  <c r="H345" i="25"/>
  <c r="H346" i="25"/>
  <c r="H347" i="25"/>
  <c r="H348" i="25"/>
  <c r="H349" i="25"/>
  <c r="H351" i="25"/>
  <c r="H352" i="25"/>
  <c r="H353" i="25"/>
  <c r="H354" i="25"/>
  <c r="H355" i="25"/>
  <c r="H357" i="25"/>
  <c r="H358" i="25"/>
  <c r="H359" i="25"/>
  <c r="H360" i="25"/>
  <c r="H361" i="25"/>
  <c r="H362" i="25"/>
  <c r="H363" i="25"/>
  <c r="H364" i="25"/>
  <c r="H365" i="25"/>
  <c r="H366" i="25"/>
  <c r="H367" i="25"/>
  <c r="H368" i="25"/>
  <c r="H369" i="25"/>
  <c r="H370" i="25"/>
  <c r="H371" i="25"/>
  <c r="H372" i="25"/>
  <c r="H373" i="25"/>
  <c r="H374" i="25"/>
  <c r="H375" i="25"/>
  <c r="H376" i="25"/>
  <c r="H377" i="25"/>
  <c r="H378" i="25"/>
  <c r="H379" i="25"/>
  <c r="H380" i="25"/>
  <c r="H381" i="25"/>
  <c r="H382" i="25"/>
  <c r="H383" i="25"/>
  <c r="H384" i="25"/>
  <c r="H385" i="25"/>
  <c r="H386" i="25"/>
  <c r="H387" i="25"/>
  <c r="H388" i="25"/>
  <c r="H389" i="25"/>
  <c r="H390" i="25"/>
  <c r="H391" i="25"/>
  <c r="H392" i="25"/>
  <c r="H393" i="25"/>
  <c r="H394" i="25"/>
  <c r="H395" i="25"/>
  <c r="H396" i="25"/>
  <c r="H397" i="25"/>
  <c r="H398" i="25"/>
  <c r="H399" i="25"/>
  <c r="H400" i="25"/>
  <c r="H401" i="25"/>
  <c r="H402" i="25"/>
  <c r="H403" i="25"/>
  <c r="H404" i="25"/>
  <c r="H405" i="25"/>
  <c r="H406" i="25"/>
  <c r="H411" i="25"/>
  <c r="H412" i="25"/>
  <c r="H413" i="25"/>
  <c r="J467" i="25"/>
  <c r="K467" i="25" s="1"/>
  <c r="L580" i="25"/>
  <c r="L806" i="25" s="1"/>
  <c r="J565" i="25"/>
  <c r="K565" i="25" s="1"/>
  <c r="J556" i="25"/>
  <c r="K556" i="25" s="1"/>
  <c r="J558" i="25"/>
  <c r="K558" i="25" s="1"/>
  <c r="J554" i="25"/>
  <c r="K554" i="25" s="1"/>
  <c r="J559" i="25"/>
  <c r="K559" i="25" s="1"/>
  <c r="J557" i="25"/>
  <c r="K557" i="25" s="1"/>
  <c r="J547" i="25"/>
  <c r="K547" i="25" s="1"/>
  <c r="H255" i="25"/>
  <c r="H256" i="25"/>
  <c r="H257" i="25"/>
  <c r="H258" i="25"/>
  <c r="H259" i="25"/>
  <c r="H260" i="25"/>
  <c r="H261" i="25"/>
  <c r="H262" i="25"/>
  <c r="H263" i="25"/>
  <c r="H264" i="25"/>
  <c r="H265" i="25"/>
  <c r="H254" i="25"/>
  <c r="H231" i="25"/>
  <c r="H232" i="25"/>
  <c r="H233" i="25"/>
  <c r="H234" i="25"/>
  <c r="H235" i="25"/>
  <c r="H230" i="25"/>
  <c r="H253" i="25"/>
  <c r="H252" i="25"/>
  <c r="H251" i="25"/>
  <c r="H250" i="25"/>
  <c r="H249" i="25"/>
  <c r="H248" i="25"/>
  <c r="H247" i="25"/>
  <c r="H246" i="25"/>
  <c r="H245" i="25"/>
  <c r="H222" i="25"/>
  <c r="H221" i="25"/>
  <c r="H219" i="25"/>
  <c r="H218" i="25"/>
  <c r="H217" i="25"/>
  <c r="H216" i="25"/>
  <c r="H215" i="25"/>
  <c r="H214" i="25"/>
  <c r="H213" i="25"/>
  <c r="H212" i="25"/>
  <c r="H211" i="25"/>
  <c r="H210" i="25"/>
  <c r="H209" i="25"/>
  <c r="H208" i="25"/>
  <c r="H207" i="25"/>
  <c r="H206" i="25"/>
  <c r="H205" i="25"/>
  <c r="H204" i="25"/>
  <c r="H203" i="25"/>
  <c r="H202" i="25"/>
  <c r="H201" i="25"/>
  <c r="H169" i="25"/>
  <c r="H170" i="25"/>
  <c r="H171" i="25"/>
  <c r="H172" i="25"/>
  <c r="H173" i="25"/>
  <c r="H174" i="25"/>
  <c r="H175" i="25"/>
  <c r="H176" i="25"/>
  <c r="H177" i="25"/>
  <c r="H178" i="25"/>
  <c r="H179" i="25"/>
  <c r="H180" i="25"/>
  <c r="H181" i="25"/>
  <c r="H182" i="25"/>
  <c r="H183" i="25"/>
  <c r="H184" i="25"/>
  <c r="H185" i="25"/>
  <c r="H186" i="25"/>
  <c r="H187" i="25"/>
  <c r="H188" i="25"/>
  <c r="H189" i="25"/>
  <c r="H190" i="25"/>
  <c r="H191" i="25"/>
  <c r="H192" i="25"/>
  <c r="H193" i="25"/>
  <c r="H194" i="25"/>
  <c r="H195" i="25"/>
  <c r="H196" i="25"/>
  <c r="H168" i="25"/>
  <c r="H90" i="25"/>
  <c r="H99" i="25"/>
  <c r="H84" i="25"/>
  <c r="H85" i="25"/>
  <c r="H86" i="25"/>
  <c r="H87" i="25"/>
  <c r="H88" i="25"/>
  <c r="H89" i="25"/>
  <c r="H91" i="25"/>
  <c r="H92" i="25"/>
  <c r="H93" i="25"/>
  <c r="H94" i="25"/>
  <c r="H95" i="25"/>
  <c r="H96" i="25"/>
  <c r="H97" i="25"/>
  <c r="H98" i="25"/>
  <c r="H83" i="25"/>
  <c r="J61" i="25"/>
  <c r="J638" i="27" l="1"/>
  <c r="J844" i="27" s="1"/>
  <c r="J846" i="27" s="1"/>
  <c r="I844" i="27"/>
  <c r="I846" i="27" s="1"/>
  <c r="K844" i="27"/>
  <c r="K846" i="27" s="1"/>
  <c r="L640" i="25"/>
  <c r="K748" i="26"/>
  <c r="K750" i="26" s="1"/>
  <c r="J748" i="26"/>
  <c r="J750" i="26" s="1"/>
  <c r="I748" i="26"/>
  <c r="I750" i="26" s="1"/>
  <c r="J580" i="25"/>
  <c r="J806" i="25" s="1"/>
  <c r="K61" i="25"/>
  <c r="J784" i="25"/>
  <c r="K784" i="25" s="1"/>
  <c r="K580" i="25"/>
  <c r="L593" i="25"/>
  <c r="L625" i="25"/>
  <c r="L669" i="25"/>
  <c r="L756" i="25"/>
  <c r="J598" i="25"/>
  <c r="K598" i="25" s="1"/>
  <c r="J630" i="25"/>
  <c r="K630" i="25" s="1"/>
  <c r="J650" i="25"/>
  <c r="K650" i="25" s="1"/>
  <c r="J682" i="25"/>
  <c r="K682" i="25" s="1"/>
  <c r="J706" i="25"/>
  <c r="K706" i="25" s="1"/>
  <c r="J773" i="25"/>
  <c r="K773" i="25" s="1"/>
  <c r="L743" i="25"/>
  <c r="J593" i="25"/>
  <c r="K593" i="25" s="1"/>
  <c r="J625" i="25"/>
  <c r="K625" i="25" s="1"/>
  <c r="J669" i="25"/>
  <c r="K669" i="25" s="1"/>
  <c r="L627" i="25"/>
  <c r="L655" i="25"/>
  <c r="L707" i="25"/>
  <c r="L730" i="25"/>
  <c r="L754" i="25"/>
  <c r="J592" i="25"/>
  <c r="K592" i="25" s="1"/>
  <c r="J640" i="25"/>
  <c r="K640" i="25" s="1"/>
  <c r="J704" i="25"/>
  <c r="K704" i="25" s="1"/>
  <c r="J756" i="25"/>
  <c r="K756" i="25" s="1"/>
  <c r="J778" i="25"/>
  <c r="K778" i="25" s="1"/>
  <c r="J726" i="25"/>
  <c r="K726" i="25" s="1"/>
  <c r="L678" i="25"/>
  <c r="J635" i="25"/>
  <c r="K635" i="25" s="1"/>
  <c r="J754" i="25"/>
  <c r="K754" i="25" s="1"/>
  <c r="J714" i="25"/>
  <c r="K714" i="25" s="1"/>
  <c r="J667" i="25"/>
  <c r="K667" i="25" s="1"/>
  <c r="L608" i="25"/>
  <c r="L733" i="25"/>
  <c r="L682" i="25"/>
  <c r="L632" i="25"/>
  <c r="J607" i="25"/>
  <c r="K607" i="25" s="1"/>
  <c r="J763" i="25"/>
  <c r="K763" i="25" s="1"/>
  <c r="J723" i="25"/>
  <c r="K723" i="25" s="1"/>
  <c r="J671" i="25"/>
  <c r="K671" i="25" s="1"/>
  <c r="L614" i="25"/>
  <c r="L613" i="25"/>
  <c r="L665" i="25"/>
  <c r="L748" i="25"/>
  <c r="L792" i="25"/>
  <c r="J626" i="25"/>
  <c r="K626" i="25" s="1"/>
  <c r="J642" i="25"/>
  <c r="K642" i="25" s="1"/>
  <c r="J678" i="25"/>
  <c r="K678" i="25" s="1"/>
  <c r="J698" i="25"/>
  <c r="K698" i="25" s="1"/>
  <c r="J737" i="25"/>
  <c r="K737" i="25" s="1"/>
  <c r="L723" i="25"/>
  <c r="L799" i="25"/>
  <c r="J613" i="25"/>
  <c r="K613" i="25" s="1"/>
  <c r="J665" i="25"/>
  <c r="K665" i="25" s="1"/>
  <c r="J749" i="25"/>
  <c r="K749" i="25" s="1"/>
  <c r="L615" i="25"/>
  <c r="L651" i="25"/>
  <c r="L691" i="25"/>
  <c r="L726" i="25"/>
  <c r="L750" i="25"/>
  <c r="L794" i="25"/>
  <c r="J632" i="25"/>
  <c r="K632" i="25" s="1"/>
  <c r="J692" i="25"/>
  <c r="K692" i="25" s="1"/>
  <c r="J748" i="25"/>
  <c r="K748" i="25" s="1"/>
  <c r="L800" i="25"/>
  <c r="J743" i="25"/>
  <c r="K743" i="25" s="1"/>
  <c r="L688" i="25"/>
  <c r="L642" i="25"/>
  <c r="L793" i="25"/>
  <c r="J730" i="25"/>
  <c r="K730" i="25" s="1"/>
  <c r="L680" i="25"/>
  <c r="J615" i="25"/>
  <c r="K615" i="25" s="1"/>
  <c r="L773" i="25"/>
  <c r="L692" i="25"/>
  <c r="L638" i="25"/>
  <c r="L602" i="25"/>
  <c r="L777" i="25"/>
  <c r="J734" i="25"/>
  <c r="K734" i="25" s="1"/>
  <c r="L686" i="25"/>
  <c r="L626" i="25"/>
  <c r="L609" i="25"/>
  <c r="L661" i="25"/>
  <c r="L740" i="25"/>
  <c r="L780" i="25"/>
  <c r="J614" i="25"/>
  <c r="K614" i="25" s="1"/>
  <c r="J638" i="25"/>
  <c r="K638" i="25" s="1"/>
  <c r="J666" i="25"/>
  <c r="K666" i="25" s="1"/>
  <c r="J694" i="25"/>
  <c r="K694" i="25" s="1"/>
  <c r="J733" i="25"/>
  <c r="K733" i="25" s="1"/>
  <c r="L783" i="25"/>
  <c r="J609" i="25"/>
  <c r="K609" i="25" s="1"/>
  <c r="J661" i="25"/>
  <c r="K661" i="25" s="1"/>
  <c r="J745" i="25"/>
  <c r="K745" i="25" s="1"/>
  <c r="L607" i="25"/>
  <c r="L643" i="25"/>
  <c r="L671" i="25"/>
  <c r="L718" i="25"/>
  <c r="L742" i="25"/>
  <c r="L786" i="25"/>
  <c r="J608" i="25"/>
  <c r="K608" i="25" s="1"/>
  <c r="J688" i="25"/>
  <c r="K688" i="25" s="1"/>
  <c r="J740" i="25"/>
  <c r="K740" i="25" s="1"/>
  <c r="J780" i="25"/>
  <c r="K780" i="25" s="1"/>
  <c r="J750" i="25"/>
  <c r="K750" i="25" s="1"/>
  <c r="L698" i="25"/>
  <c r="J655" i="25"/>
  <c r="K655" i="25" s="1"/>
  <c r="L598" i="25"/>
  <c r="L737" i="25"/>
  <c r="J691" i="25"/>
  <c r="K691" i="25" s="1"/>
  <c r="L630" i="25"/>
  <c r="J783" i="25"/>
  <c r="K783" i="25" s="1"/>
  <c r="L706" i="25"/>
  <c r="L650" i="25"/>
  <c r="L634" i="25"/>
  <c r="J786" i="25"/>
  <c r="K786" i="25" s="1"/>
  <c r="J742" i="25"/>
  <c r="K742" i="25" s="1"/>
  <c r="L694" i="25"/>
  <c r="L594" i="25"/>
  <c r="L606" i="25"/>
  <c r="L610" i="25"/>
  <c r="L618" i="25"/>
  <c r="L622" i="25"/>
  <c r="L646" i="25"/>
  <c r="L654" i="25"/>
  <c r="L658" i="25"/>
  <c r="L670" i="25"/>
  <c r="L674" i="25"/>
  <c r="L690" i="25"/>
  <c r="L702" i="25"/>
  <c r="L710" i="25"/>
  <c r="L717" i="25"/>
  <c r="L721" i="25"/>
  <c r="L725" i="25"/>
  <c r="L729" i="25"/>
  <c r="L741" i="25"/>
  <c r="L753" i="25"/>
  <c r="L757" i="25"/>
  <c r="L761" i="25"/>
  <c r="L769" i="25"/>
  <c r="L781" i="25"/>
  <c r="L785" i="25"/>
  <c r="L789" i="25"/>
  <c r="L797" i="25"/>
  <c r="L801" i="25"/>
  <c r="L591" i="25"/>
  <c r="J595" i="25"/>
  <c r="K595" i="25" s="1"/>
  <c r="J599" i="25"/>
  <c r="K599" i="25" s="1"/>
  <c r="J603" i="25"/>
  <c r="K603" i="25" s="1"/>
  <c r="J611" i="25"/>
  <c r="K611" i="25" s="1"/>
  <c r="J619" i="25"/>
  <c r="K619" i="25" s="1"/>
  <c r="J623" i="25"/>
  <c r="K623" i="25" s="1"/>
  <c r="J631" i="25"/>
  <c r="K631" i="25" s="1"/>
  <c r="J639" i="25"/>
  <c r="K639" i="25" s="1"/>
  <c r="J647" i="25"/>
  <c r="K647" i="25" s="1"/>
  <c r="J659" i="25"/>
  <c r="K659" i="25" s="1"/>
  <c r="J663" i="25"/>
  <c r="K663" i="25" s="1"/>
  <c r="J675" i="25"/>
  <c r="K675" i="25" s="1"/>
  <c r="J679" i="25"/>
  <c r="K679" i="25" s="1"/>
  <c r="J683" i="25"/>
  <c r="K683" i="25" s="1"/>
  <c r="J687" i="25"/>
  <c r="K687" i="25" s="1"/>
  <c r="J695" i="25"/>
  <c r="K695" i="25" s="1"/>
  <c r="J699" i="25"/>
  <c r="K699" i="25" s="1"/>
  <c r="J703" i="25"/>
  <c r="K703" i="25" s="1"/>
  <c r="J711" i="25"/>
  <c r="K711" i="25" s="1"/>
  <c r="J715" i="25"/>
  <c r="K715" i="25" s="1"/>
  <c r="J719" i="25"/>
  <c r="K719" i="25" s="1"/>
  <c r="J727" i="25"/>
  <c r="K727" i="25" s="1"/>
  <c r="J731" i="25"/>
  <c r="K731" i="25" s="1"/>
  <c r="J735" i="25"/>
  <c r="K735" i="25" s="1"/>
  <c r="J739" i="25"/>
  <c r="K739" i="25" s="1"/>
  <c r="J747" i="25"/>
  <c r="K747" i="25" s="1"/>
  <c r="J751" i="25"/>
  <c r="K751" i="25" s="1"/>
  <c r="J755" i="25"/>
  <c r="K755" i="25" s="1"/>
  <c r="J759" i="25"/>
  <c r="K759" i="25" s="1"/>
  <c r="J767" i="25"/>
  <c r="K767" i="25" s="1"/>
  <c r="J771" i="25"/>
  <c r="K771" i="25" s="1"/>
  <c r="J775" i="25"/>
  <c r="K775" i="25" s="1"/>
  <c r="J779" i="25"/>
  <c r="K779" i="25" s="1"/>
  <c r="J787" i="25"/>
  <c r="K787" i="25" s="1"/>
  <c r="J791" i="25"/>
  <c r="K791" i="25" s="1"/>
  <c r="J795" i="25"/>
  <c r="K795" i="25" s="1"/>
  <c r="J803" i="25"/>
  <c r="K803" i="25" s="1"/>
  <c r="J781" i="25"/>
  <c r="K781" i="25" s="1"/>
  <c r="J797" i="25"/>
  <c r="K797" i="25" s="1"/>
  <c r="J804" i="25"/>
  <c r="K804" i="25" s="1"/>
  <c r="L597" i="25"/>
  <c r="L605" i="25"/>
  <c r="L617" i="25"/>
  <c r="L621" i="25"/>
  <c r="L629" i="25"/>
  <c r="L633" i="25"/>
  <c r="L641" i="25"/>
  <c r="L645" i="25"/>
  <c r="L649" i="25"/>
  <c r="L653" i="25"/>
  <c r="L657" i="25"/>
  <c r="L673" i="25"/>
  <c r="L677" i="25"/>
  <c r="L681" i="25"/>
  <c r="L685" i="25"/>
  <c r="L689" i="25"/>
  <c r="L693" i="25"/>
  <c r="L697" i="25"/>
  <c r="L701" i="25"/>
  <c r="L705" i="25"/>
  <c r="L709" i="25"/>
  <c r="L712" i="25"/>
  <c r="L716" i="25"/>
  <c r="L720" i="25"/>
  <c r="L724" i="25"/>
  <c r="L728" i="25"/>
  <c r="L732" i="25"/>
  <c r="L744" i="25"/>
  <c r="L752" i="25"/>
  <c r="L760" i="25"/>
  <c r="L764" i="25"/>
  <c r="L768" i="25"/>
  <c r="L776" i="25"/>
  <c r="L784" i="25"/>
  <c r="L788" i="25"/>
  <c r="L796" i="25"/>
  <c r="L804" i="25"/>
  <c r="J594" i="25"/>
  <c r="K594" i="25" s="1"/>
  <c r="J606" i="25"/>
  <c r="K606" i="25" s="1"/>
  <c r="J610" i="25"/>
  <c r="K610" i="25" s="1"/>
  <c r="J618" i="25"/>
  <c r="K618" i="25" s="1"/>
  <c r="J622" i="25"/>
  <c r="K622" i="25" s="1"/>
  <c r="J646" i="25"/>
  <c r="K646" i="25" s="1"/>
  <c r="J654" i="25"/>
  <c r="K654" i="25" s="1"/>
  <c r="J658" i="25"/>
  <c r="K658" i="25" s="1"/>
  <c r="J670" i="25"/>
  <c r="K670" i="25" s="1"/>
  <c r="J674" i="25"/>
  <c r="K674" i="25" s="1"/>
  <c r="J690" i="25"/>
  <c r="K690" i="25" s="1"/>
  <c r="J702" i="25"/>
  <c r="K702" i="25" s="1"/>
  <c r="J710" i="25"/>
  <c r="K710" i="25" s="1"/>
  <c r="J722" i="25"/>
  <c r="K722" i="25" s="1"/>
  <c r="J738" i="25"/>
  <c r="K738" i="25" s="1"/>
  <c r="J746" i="25"/>
  <c r="K746" i="25" s="1"/>
  <c r="J758" i="25"/>
  <c r="K758" i="25" s="1"/>
  <c r="J762" i="25"/>
  <c r="K762" i="25" s="1"/>
  <c r="J766" i="25"/>
  <c r="K766" i="25" s="1"/>
  <c r="J770" i="25"/>
  <c r="K770" i="25" s="1"/>
  <c r="J774" i="25"/>
  <c r="K774" i="25" s="1"/>
  <c r="J782" i="25"/>
  <c r="K782" i="25" s="1"/>
  <c r="J790" i="25"/>
  <c r="K790" i="25" s="1"/>
  <c r="J798" i="25"/>
  <c r="K798" i="25" s="1"/>
  <c r="J802" i="25"/>
  <c r="K802" i="25" s="1"/>
  <c r="J741" i="25"/>
  <c r="K741" i="25" s="1"/>
  <c r="J757" i="25"/>
  <c r="K757" i="25" s="1"/>
  <c r="J765" i="25"/>
  <c r="K765" i="25" s="1"/>
  <c r="J777" i="25"/>
  <c r="K777" i="25" s="1"/>
  <c r="J789" i="25"/>
  <c r="K789" i="25" s="1"/>
  <c r="J591" i="25"/>
  <c r="L596" i="25"/>
  <c r="L604" i="25"/>
  <c r="L612" i="25"/>
  <c r="L616" i="25"/>
  <c r="L620" i="25"/>
  <c r="L624" i="25"/>
  <c r="L628" i="25"/>
  <c r="L636" i="25"/>
  <c r="L644" i="25"/>
  <c r="L648" i="25"/>
  <c r="L652" i="25"/>
  <c r="L656" i="25"/>
  <c r="L660" i="25"/>
  <c r="L664" i="25"/>
  <c r="L668" i="25"/>
  <c r="L672" i="25"/>
  <c r="L676" i="25"/>
  <c r="L684" i="25"/>
  <c r="L696" i="25"/>
  <c r="L700" i="25"/>
  <c r="L708" i="25"/>
  <c r="L715" i="25"/>
  <c r="L719" i="25"/>
  <c r="L727" i="25"/>
  <c r="L731" i="25"/>
  <c r="L735" i="25"/>
  <c r="L739" i="25"/>
  <c r="L747" i="25"/>
  <c r="L751" i="25"/>
  <c r="L755" i="25"/>
  <c r="L759" i="25"/>
  <c r="L767" i="25"/>
  <c r="L771" i="25"/>
  <c r="L775" i="25"/>
  <c r="L779" i="25"/>
  <c r="L787" i="25"/>
  <c r="L791" i="25"/>
  <c r="L795" i="25"/>
  <c r="L803" i="25"/>
  <c r="J597" i="25"/>
  <c r="K597" i="25" s="1"/>
  <c r="J605" i="25"/>
  <c r="K605" i="25" s="1"/>
  <c r="J617" i="25"/>
  <c r="K617" i="25" s="1"/>
  <c r="J621" i="25"/>
  <c r="K621" i="25" s="1"/>
  <c r="J629" i="25"/>
  <c r="K629" i="25" s="1"/>
  <c r="J633" i="25"/>
  <c r="K633" i="25" s="1"/>
  <c r="J641" i="25"/>
  <c r="K641" i="25" s="1"/>
  <c r="J645" i="25"/>
  <c r="K645" i="25" s="1"/>
  <c r="J649" i="25"/>
  <c r="K649" i="25" s="1"/>
  <c r="J653" i="25"/>
  <c r="K653" i="25" s="1"/>
  <c r="J657" i="25"/>
  <c r="K657" i="25" s="1"/>
  <c r="J673" i="25"/>
  <c r="K673" i="25" s="1"/>
  <c r="J677" i="25"/>
  <c r="K677" i="25" s="1"/>
  <c r="J681" i="25"/>
  <c r="K681" i="25" s="1"/>
  <c r="J685" i="25"/>
  <c r="K685" i="25" s="1"/>
  <c r="J689" i="25"/>
  <c r="K689" i="25" s="1"/>
  <c r="J693" i="25"/>
  <c r="K693" i="25" s="1"/>
  <c r="J697" i="25"/>
  <c r="K697" i="25" s="1"/>
  <c r="J701" i="25"/>
  <c r="K701" i="25" s="1"/>
  <c r="J705" i="25"/>
  <c r="K705" i="25" s="1"/>
  <c r="J709" i="25"/>
  <c r="K709" i="25" s="1"/>
  <c r="J717" i="25"/>
  <c r="K717" i="25" s="1"/>
  <c r="J721" i="25"/>
  <c r="K721" i="25" s="1"/>
  <c r="J725" i="25"/>
  <c r="K725" i="25" s="1"/>
  <c r="J729" i="25"/>
  <c r="K729" i="25" s="1"/>
  <c r="J753" i="25"/>
  <c r="K753" i="25" s="1"/>
  <c r="J761" i="25"/>
  <c r="K761" i="25" s="1"/>
  <c r="J769" i="25"/>
  <c r="K769" i="25" s="1"/>
  <c r="J785" i="25"/>
  <c r="K785" i="25" s="1"/>
  <c r="J801" i="25"/>
  <c r="K801" i="25" s="1"/>
  <c r="L595" i="25"/>
  <c r="L599" i="25"/>
  <c r="L603" i="25"/>
  <c r="L611" i="25"/>
  <c r="L619" i="25"/>
  <c r="L623" i="25"/>
  <c r="L631" i="25"/>
  <c r="L639" i="25"/>
  <c r="L647" i="25"/>
  <c r="L659" i="25"/>
  <c r="L663" i="25"/>
  <c r="L675" i="25"/>
  <c r="L679" i="25"/>
  <c r="L683" i="25"/>
  <c r="L687" i="25"/>
  <c r="L695" i="25"/>
  <c r="L699" i="25"/>
  <c r="L703" i="25"/>
  <c r="L711" i="25"/>
  <c r="L722" i="25"/>
  <c r="L738" i="25"/>
  <c r="L746" i="25"/>
  <c r="L758" i="25"/>
  <c r="L762" i="25"/>
  <c r="L766" i="25"/>
  <c r="L770" i="25"/>
  <c r="L774" i="25"/>
  <c r="L782" i="25"/>
  <c r="L790" i="25"/>
  <c r="L798" i="25"/>
  <c r="L802" i="25"/>
  <c r="J596" i="25"/>
  <c r="K596" i="25" s="1"/>
  <c r="J604" i="25"/>
  <c r="K604" i="25" s="1"/>
  <c r="J612" i="25"/>
  <c r="K612" i="25" s="1"/>
  <c r="J616" i="25"/>
  <c r="K616" i="25" s="1"/>
  <c r="J620" i="25"/>
  <c r="K620" i="25" s="1"/>
  <c r="J624" i="25"/>
  <c r="K624" i="25" s="1"/>
  <c r="J628" i="25"/>
  <c r="K628" i="25" s="1"/>
  <c r="J636" i="25"/>
  <c r="K636" i="25" s="1"/>
  <c r="J644" i="25"/>
  <c r="K644" i="25" s="1"/>
  <c r="J648" i="25"/>
  <c r="K648" i="25" s="1"/>
  <c r="J652" i="25"/>
  <c r="K652" i="25" s="1"/>
  <c r="J656" i="25"/>
  <c r="K656" i="25" s="1"/>
  <c r="J660" i="25"/>
  <c r="K660" i="25" s="1"/>
  <c r="J664" i="25"/>
  <c r="K664" i="25" s="1"/>
  <c r="J668" i="25"/>
  <c r="K668" i="25" s="1"/>
  <c r="J672" i="25"/>
  <c r="K672" i="25" s="1"/>
  <c r="J676" i="25"/>
  <c r="K676" i="25" s="1"/>
  <c r="J684" i="25"/>
  <c r="K684" i="25" s="1"/>
  <c r="J696" i="25"/>
  <c r="K696" i="25" s="1"/>
  <c r="J700" i="25"/>
  <c r="K700" i="25" s="1"/>
  <c r="J708" i="25"/>
  <c r="K708" i="25" s="1"/>
  <c r="J712" i="25"/>
  <c r="K712" i="25" s="1"/>
  <c r="J716" i="25"/>
  <c r="K716" i="25" s="1"/>
  <c r="J720" i="25"/>
  <c r="K720" i="25" s="1"/>
  <c r="J724" i="25"/>
  <c r="K724" i="25" s="1"/>
  <c r="J728" i="25"/>
  <c r="K728" i="25" s="1"/>
  <c r="J732" i="25"/>
  <c r="K732" i="25" s="1"/>
  <c r="J744" i="25"/>
  <c r="K744" i="25" s="1"/>
  <c r="J752" i="25"/>
  <c r="K752" i="25" s="1"/>
  <c r="J760" i="25"/>
  <c r="K760" i="25" s="1"/>
  <c r="J764" i="25"/>
  <c r="K764" i="25" s="1"/>
  <c r="J768" i="25"/>
  <c r="K768" i="25" s="1"/>
  <c r="J776" i="25"/>
  <c r="K776" i="25" s="1"/>
  <c r="J788" i="25"/>
  <c r="K788" i="25" s="1"/>
  <c r="J792" i="25"/>
  <c r="K792" i="25" s="1"/>
  <c r="J796" i="25"/>
  <c r="K796" i="25" s="1"/>
  <c r="J800" i="25"/>
  <c r="K800" i="25" s="1"/>
  <c r="J793" i="25"/>
  <c r="K793" i="25" s="1"/>
  <c r="L601" i="25"/>
  <c r="L637" i="25"/>
  <c r="L736" i="25"/>
  <c r="L772" i="25"/>
  <c r="J602" i="25"/>
  <c r="K602" i="25" s="1"/>
  <c r="J634" i="25"/>
  <c r="K634" i="25" s="1"/>
  <c r="J662" i="25"/>
  <c r="K662" i="25" s="1"/>
  <c r="J686" i="25"/>
  <c r="K686" i="25" s="1"/>
  <c r="J794" i="25"/>
  <c r="K794" i="25" s="1"/>
  <c r="L763" i="25"/>
  <c r="J601" i="25"/>
  <c r="K601" i="25" s="1"/>
  <c r="J637" i="25"/>
  <c r="K637" i="25" s="1"/>
  <c r="J713" i="25"/>
  <c r="K713" i="25" s="1"/>
  <c r="L635" i="25"/>
  <c r="L667" i="25"/>
  <c r="L714" i="25"/>
  <c r="L734" i="25"/>
  <c r="L778" i="25"/>
  <c r="J600" i="25"/>
  <c r="K600" i="25" s="1"/>
  <c r="J680" i="25"/>
  <c r="K680" i="25" s="1"/>
  <c r="J736" i="25"/>
  <c r="K736" i="25" s="1"/>
  <c r="J772" i="25"/>
  <c r="K772" i="25" s="1"/>
  <c r="L765" i="25"/>
  <c r="L713" i="25"/>
  <c r="L666" i="25"/>
  <c r="J627" i="25"/>
  <c r="K627" i="25" s="1"/>
  <c r="L745" i="25"/>
  <c r="L704" i="25"/>
  <c r="J643" i="25"/>
  <c r="K643" i="25" s="1"/>
  <c r="L600" i="25"/>
  <c r="J718" i="25"/>
  <c r="K718" i="25" s="1"/>
  <c r="L662" i="25"/>
  <c r="L592" i="25"/>
  <c r="J799" i="25"/>
  <c r="K799" i="25" s="1"/>
  <c r="L749" i="25"/>
  <c r="J707" i="25"/>
  <c r="K707" i="25" s="1"/>
  <c r="J651" i="25"/>
  <c r="K651" i="25" s="1"/>
  <c r="J582" i="25"/>
  <c r="G324" i="21"/>
  <c r="G227" i="21"/>
  <c r="G798" i="21"/>
  <c r="G795" i="21"/>
  <c r="G791" i="21"/>
  <c r="G790" i="21"/>
  <c r="G788" i="21"/>
  <c r="G786" i="21"/>
  <c r="G779" i="21"/>
  <c r="G776" i="21"/>
  <c r="G775" i="21"/>
  <c r="G772" i="21"/>
  <c r="G766" i="21"/>
  <c r="G758" i="21"/>
  <c r="G757" i="21"/>
  <c r="G756" i="21"/>
  <c r="G752" i="21"/>
  <c r="G747" i="21"/>
  <c r="G745" i="21"/>
  <c r="G744" i="21"/>
  <c r="G743" i="21"/>
  <c r="G741" i="21"/>
  <c r="G739" i="21"/>
  <c r="G738" i="21"/>
  <c r="G735" i="21"/>
  <c r="G733" i="21"/>
  <c r="G732" i="21"/>
  <c r="G728" i="21"/>
  <c r="G725" i="21"/>
  <c r="G724" i="21"/>
  <c r="G723" i="21"/>
  <c r="G722" i="21"/>
  <c r="G717" i="21"/>
  <c r="G714" i="21"/>
  <c r="G713" i="21"/>
  <c r="G711" i="21"/>
  <c r="G709" i="21"/>
  <c r="G708" i="21"/>
  <c r="G706" i="21"/>
  <c r="G695" i="21"/>
  <c r="G694" i="21"/>
  <c r="G691" i="21"/>
  <c r="G689" i="21"/>
  <c r="G688" i="21"/>
  <c r="G686" i="21"/>
  <c r="I686" i="21" s="1"/>
  <c r="G685" i="21"/>
  <c r="G682" i="21"/>
  <c r="G681" i="21"/>
  <c r="G680" i="21"/>
  <c r="G677" i="21"/>
  <c r="G673" i="21"/>
  <c r="G670" i="21"/>
  <c r="G667" i="21"/>
  <c r="G666" i="21"/>
  <c r="G665" i="21"/>
  <c r="G664" i="21"/>
  <c r="G662" i="21"/>
  <c r="G660" i="21"/>
  <c r="G658" i="21"/>
  <c r="G657" i="21"/>
  <c r="G655" i="21"/>
  <c r="G653" i="21"/>
  <c r="G652" i="21"/>
  <c r="G651" i="21"/>
  <c r="G650" i="21"/>
  <c r="G643" i="21"/>
  <c r="G642" i="21"/>
  <c r="G640" i="21"/>
  <c r="G639" i="21"/>
  <c r="G638" i="21"/>
  <c r="G636" i="21"/>
  <c r="G634" i="21"/>
  <c r="G633" i="21"/>
  <c r="G632" i="21"/>
  <c r="G630" i="21"/>
  <c r="G628" i="21"/>
  <c r="G626" i="21"/>
  <c r="G625" i="21"/>
  <c r="G623" i="21"/>
  <c r="G622" i="21"/>
  <c r="G612" i="21"/>
  <c r="G608" i="21"/>
  <c r="G607" i="21"/>
  <c r="G602" i="21"/>
  <c r="G596" i="21"/>
  <c r="A86" i="24"/>
  <c r="A118" i="24"/>
  <c r="A148" i="24"/>
  <c r="A165" i="24"/>
  <c r="A92" i="24"/>
  <c r="A97" i="24"/>
  <c r="A66" i="24"/>
  <c r="A59" i="24"/>
  <c r="A63" i="24"/>
  <c r="A135" i="24"/>
  <c r="A13" i="24"/>
  <c r="A58" i="24"/>
  <c r="A179" i="24"/>
  <c r="A38" i="24"/>
  <c r="A91" i="24"/>
  <c r="A164" i="24"/>
  <c r="A150" i="24"/>
  <c r="A152" i="24"/>
  <c r="A76" i="24"/>
  <c r="A195" i="24"/>
  <c r="A28" i="24"/>
  <c r="A115" i="24"/>
  <c r="A173" i="24"/>
  <c r="A44" i="24"/>
  <c r="A182" i="24"/>
  <c r="A151" i="24"/>
  <c r="A131" i="24"/>
  <c r="A56" i="24"/>
  <c r="A140" i="24"/>
  <c r="A46" i="24"/>
  <c r="A183" i="24"/>
  <c r="A100" i="24"/>
  <c r="A42" i="24"/>
  <c r="A196" i="24"/>
  <c r="A206" i="24"/>
  <c r="A186" i="24"/>
  <c r="A88" i="24"/>
  <c r="A14" i="24"/>
  <c r="A193" i="24"/>
  <c r="A79" i="24"/>
  <c r="A94" i="24"/>
  <c r="A159" i="24"/>
  <c r="A120" i="24"/>
  <c r="A112" i="24"/>
  <c r="A48" i="24"/>
  <c r="A146" i="24"/>
  <c r="A132" i="24"/>
  <c r="A31" i="24"/>
  <c r="A87" i="24"/>
  <c r="A8" i="24"/>
  <c r="A130" i="24"/>
  <c r="A83" i="24"/>
  <c r="A72" i="24"/>
  <c r="A154" i="24"/>
  <c r="A95" i="24"/>
  <c r="A68" i="24"/>
  <c r="A49" i="24"/>
  <c r="A45" i="24"/>
  <c r="A34" i="24"/>
  <c r="A18" i="24"/>
  <c r="A2" i="24"/>
  <c r="A197" i="24"/>
  <c r="A203" i="24"/>
  <c r="A198" i="24"/>
  <c r="A36" i="24"/>
  <c r="A116" i="24"/>
  <c r="A163" i="24"/>
  <c r="A61" i="24"/>
  <c r="A124" i="24"/>
  <c r="A129" i="24"/>
  <c r="A29" i="24"/>
  <c r="A40" i="24"/>
  <c r="A139" i="24"/>
  <c r="A39" i="24"/>
  <c r="A71" i="24"/>
  <c r="A32" i="24"/>
  <c r="A101" i="24"/>
  <c r="A57" i="24"/>
  <c r="A73" i="24"/>
  <c r="A64" i="24"/>
  <c r="A121" i="24"/>
  <c r="A199" i="24"/>
  <c r="A70" i="24"/>
  <c r="A142" i="24"/>
  <c r="A145" i="24"/>
  <c r="K584" i="21"/>
  <c r="K800" i="21" s="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133" i="21"/>
  <c r="J134" i="21"/>
  <c r="J135" i="21"/>
  <c r="J136" i="21"/>
  <c r="J137" i="21"/>
  <c r="J138" i="21"/>
  <c r="J139" i="21"/>
  <c r="J140" i="21"/>
  <c r="J142" i="21"/>
  <c r="J143" i="21"/>
  <c r="J144" i="21"/>
  <c r="J145" i="21"/>
  <c r="J146" i="21"/>
  <c r="J147" i="21"/>
  <c r="J148" i="21"/>
  <c r="J149" i="21"/>
  <c r="J150" i="21"/>
  <c r="J151" i="21"/>
  <c r="J152" i="21"/>
  <c r="J153" i="21"/>
  <c r="J154" i="21"/>
  <c r="J155" i="21"/>
  <c r="J156" i="21"/>
  <c r="J157" i="21"/>
  <c r="J158" i="21"/>
  <c r="J159" i="21"/>
  <c r="J160" i="21"/>
  <c r="J161" i="21"/>
  <c r="J162" i="21"/>
  <c r="J163" i="21"/>
  <c r="J164" i="21"/>
  <c r="J165" i="21"/>
  <c r="J166" i="21"/>
  <c r="J167" i="21"/>
  <c r="J168" i="21"/>
  <c r="J169" i="21"/>
  <c r="J170" i="21"/>
  <c r="J171" i="21"/>
  <c r="J172" i="21"/>
  <c r="J173" i="21"/>
  <c r="J174" i="21"/>
  <c r="J175" i="21"/>
  <c r="J176" i="21"/>
  <c r="J177" i="21"/>
  <c r="J178" i="21"/>
  <c r="J179" i="21"/>
  <c r="J180" i="21"/>
  <c r="J181" i="21"/>
  <c r="J182" i="21"/>
  <c r="J183" i="21"/>
  <c r="J184" i="21"/>
  <c r="J185" i="21"/>
  <c r="J186" i="21"/>
  <c r="J187" i="21"/>
  <c r="J188" i="21"/>
  <c r="J189" i="21"/>
  <c r="J190" i="21"/>
  <c r="J191" i="21"/>
  <c r="J192" i="21"/>
  <c r="J193" i="21"/>
  <c r="J194" i="21"/>
  <c r="J195" i="21"/>
  <c r="J196" i="21"/>
  <c r="J197" i="21"/>
  <c r="J198" i="21"/>
  <c r="J199" i="21"/>
  <c r="J200" i="21"/>
  <c r="J201" i="21"/>
  <c r="J202" i="21"/>
  <c r="J203" i="21"/>
  <c r="J204" i="21"/>
  <c r="J205" i="21"/>
  <c r="J206" i="21"/>
  <c r="J207" i="21"/>
  <c r="J208" i="21"/>
  <c r="J209" i="21"/>
  <c r="J210" i="21"/>
  <c r="J211" i="21"/>
  <c r="J212" i="21"/>
  <c r="J213" i="21"/>
  <c r="J214" i="21"/>
  <c r="J215" i="21"/>
  <c r="J216" i="21"/>
  <c r="J217" i="21"/>
  <c r="J218" i="21"/>
  <c r="J219" i="21"/>
  <c r="J220" i="21"/>
  <c r="J221" i="21"/>
  <c r="J222" i="21"/>
  <c r="J223" i="21"/>
  <c r="J224" i="21"/>
  <c r="J225" i="21"/>
  <c r="J226" i="21"/>
  <c r="J227" i="21"/>
  <c r="J228" i="21"/>
  <c r="J229" i="21"/>
  <c r="J230" i="21"/>
  <c r="J231" i="21"/>
  <c r="J232" i="21"/>
  <c r="J233" i="21"/>
  <c r="J234" i="21"/>
  <c r="J235" i="21"/>
  <c r="J236" i="21"/>
  <c r="J237" i="21"/>
  <c r="J238" i="21"/>
  <c r="J239" i="21"/>
  <c r="J240" i="21"/>
  <c r="J241" i="21"/>
  <c r="J242" i="21"/>
  <c r="J243" i="21"/>
  <c r="J244" i="21"/>
  <c r="J245" i="21"/>
  <c r="J246" i="21"/>
  <c r="J247" i="21"/>
  <c r="J248" i="21"/>
  <c r="J249" i="21"/>
  <c r="J250" i="21"/>
  <c r="J251" i="21"/>
  <c r="J252" i="21"/>
  <c r="J253" i="21"/>
  <c r="J254" i="21"/>
  <c r="J255" i="21"/>
  <c r="J256" i="21"/>
  <c r="J257" i="21"/>
  <c r="J258" i="21"/>
  <c r="J259" i="21"/>
  <c r="J260" i="21"/>
  <c r="J261" i="21"/>
  <c r="J262" i="21"/>
  <c r="J263" i="21"/>
  <c r="J264" i="21"/>
  <c r="J265" i="21"/>
  <c r="J266" i="21"/>
  <c r="J267" i="21"/>
  <c r="J268" i="21"/>
  <c r="J269" i="21"/>
  <c r="J270" i="21"/>
  <c r="J271" i="21"/>
  <c r="J272" i="21"/>
  <c r="J273" i="21"/>
  <c r="J274" i="21"/>
  <c r="J275" i="21"/>
  <c r="J276" i="21"/>
  <c r="J277" i="21"/>
  <c r="J278" i="21"/>
  <c r="J279" i="21"/>
  <c r="J280" i="21"/>
  <c r="J281" i="21"/>
  <c r="J282" i="21"/>
  <c r="J283" i="21"/>
  <c r="J284" i="21"/>
  <c r="J285" i="21"/>
  <c r="J286" i="21"/>
  <c r="J287" i="21"/>
  <c r="J288" i="21"/>
  <c r="J289" i="21"/>
  <c r="J290" i="21"/>
  <c r="J291" i="21"/>
  <c r="J292" i="21"/>
  <c r="J293" i="21"/>
  <c r="J294" i="21"/>
  <c r="J295" i="21"/>
  <c r="J296" i="21"/>
  <c r="J297" i="21"/>
  <c r="J298" i="21"/>
  <c r="J299" i="21"/>
  <c r="J300" i="21"/>
  <c r="J301" i="21"/>
  <c r="J302" i="21"/>
  <c r="J303" i="21"/>
  <c r="J304" i="21"/>
  <c r="J305" i="21"/>
  <c r="J306" i="21"/>
  <c r="J307" i="21"/>
  <c r="J308" i="21"/>
  <c r="J309" i="21"/>
  <c r="J310" i="21"/>
  <c r="J311" i="21"/>
  <c r="J312" i="21"/>
  <c r="J313" i="21"/>
  <c r="J314" i="21"/>
  <c r="J315" i="21"/>
  <c r="J316" i="21"/>
  <c r="J317" i="21"/>
  <c r="J318" i="21"/>
  <c r="J319" i="21"/>
  <c r="J320" i="21"/>
  <c r="J321" i="21"/>
  <c r="J322" i="21"/>
  <c r="J323" i="21"/>
  <c r="J324" i="21"/>
  <c r="J325" i="21"/>
  <c r="J326" i="21"/>
  <c r="J327" i="21"/>
  <c r="J328" i="21"/>
  <c r="J329" i="21"/>
  <c r="J330" i="21"/>
  <c r="J331" i="21"/>
  <c r="J332" i="21"/>
  <c r="J333" i="21"/>
  <c r="J334" i="21"/>
  <c r="J335" i="21"/>
  <c r="J336" i="21"/>
  <c r="J337" i="21"/>
  <c r="J338" i="21"/>
  <c r="J339" i="21"/>
  <c r="J340" i="21"/>
  <c r="J341" i="21"/>
  <c r="J342" i="21"/>
  <c r="J343" i="21"/>
  <c r="J344" i="21"/>
  <c r="J345" i="21"/>
  <c r="J346" i="21"/>
  <c r="J347" i="21"/>
  <c r="J348" i="21"/>
  <c r="J349" i="21"/>
  <c r="J350" i="21"/>
  <c r="J351" i="21"/>
  <c r="J352" i="21"/>
  <c r="J353" i="21"/>
  <c r="J354" i="21"/>
  <c r="J355" i="21"/>
  <c r="J356" i="21"/>
  <c r="J357" i="21"/>
  <c r="J358" i="21"/>
  <c r="J359" i="21"/>
  <c r="J360" i="21"/>
  <c r="J361" i="21"/>
  <c r="J362" i="21"/>
  <c r="J363" i="21"/>
  <c r="J364" i="21"/>
  <c r="J365" i="21"/>
  <c r="J366" i="21"/>
  <c r="J367" i="21"/>
  <c r="J368" i="21"/>
  <c r="J369" i="21"/>
  <c r="J370" i="21"/>
  <c r="J371" i="21"/>
  <c r="J372" i="21"/>
  <c r="J373" i="21"/>
  <c r="J374" i="21"/>
  <c r="J375" i="21"/>
  <c r="J376" i="21"/>
  <c r="J377" i="21"/>
  <c r="J378" i="21"/>
  <c r="J379" i="21"/>
  <c r="J380" i="21"/>
  <c r="J381" i="21"/>
  <c r="J382" i="21"/>
  <c r="J383" i="21"/>
  <c r="J384" i="21"/>
  <c r="J385" i="21"/>
  <c r="J386" i="21"/>
  <c r="J387" i="21"/>
  <c r="J388" i="21"/>
  <c r="J389" i="21"/>
  <c r="J390" i="21"/>
  <c r="J391" i="21"/>
  <c r="J392" i="21"/>
  <c r="J393" i="21"/>
  <c r="J394" i="21"/>
  <c r="J395" i="21"/>
  <c r="J396" i="21"/>
  <c r="J397" i="21"/>
  <c r="J398" i="21"/>
  <c r="J399" i="21"/>
  <c r="J400" i="21"/>
  <c r="J401" i="21"/>
  <c r="J402" i="21"/>
  <c r="J403" i="21"/>
  <c r="J404" i="21"/>
  <c r="J405" i="21"/>
  <c r="J406" i="21"/>
  <c r="J407" i="21"/>
  <c r="J408" i="21"/>
  <c r="J409" i="21"/>
  <c r="J410" i="21"/>
  <c r="J411" i="21"/>
  <c r="J412" i="21"/>
  <c r="J413" i="21"/>
  <c r="J414" i="21"/>
  <c r="J415" i="21"/>
  <c r="J416" i="21"/>
  <c r="J417" i="21"/>
  <c r="J418" i="21"/>
  <c r="J419" i="21"/>
  <c r="J420" i="21"/>
  <c r="J421" i="21"/>
  <c r="J422" i="21"/>
  <c r="J423" i="21"/>
  <c r="J424" i="21"/>
  <c r="J425" i="21"/>
  <c r="J426" i="21"/>
  <c r="J427" i="21"/>
  <c r="J428" i="21"/>
  <c r="J429" i="21"/>
  <c r="J430" i="21"/>
  <c r="J431" i="21"/>
  <c r="J432" i="21"/>
  <c r="J433" i="21"/>
  <c r="J434" i="21"/>
  <c r="J435" i="21"/>
  <c r="J436" i="21"/>
  <c r="J437" i="21"/>
  <c r="J438" i="21"/>
  <c r="J439" i="21"/>
  <c r="J440" i="21"/>
  <c r="J441" i="21"/>
  <c r="J442" i="21"/>
  <c r="J443" i="21"/>
  <c r="J444" i="21"/>
  <c r="J445" i="21"/>
  <c r="J446" i="21"/>
  <c r="J447" i="21"/>
  <c r="J448" i="21"/>
  <c r="J449" i="21"/>
  <c r="J450" i="21"/>
  <c r="J451" i="21"/>
  <c r="J452" i="21"/>
  <c r="J453" i="21"/>
  <c r="J454" i="21"/>
  <c r="J455" i="21"/>
  <c r="J456" i="21"/>
  <c r="J457" i="21"/>
  <c r="J458" i="21"/>
  <c r="J459" i="21"/>
  <c r="J460" i="21"/>
  <c r="J461" i="21"/>
  <c r="J462" i="21"/>
  <c r="J463" i="21"/>
  <c r="J464" i="21"/>
  <c r="J465" i="21"/>
  <c r="J466" i="21"/>
  <c r="J467" i="21"/>
  <c r="J468" i="21"/>
  <c r="J469" i="21"/>
  <c r="J470" i="21"/>
  <c r="J471" i="21"/>
  <c r="J472" i="21"/>
  <c r="J473" i="21"/>
  <c r="J474" i="21"/>
  <c r="J475" i="21"/>
  <c r="J476" i="21"/>
  <c r="J478" i="21"/>
  <c r="J479" i="21"/>
  <c r="J480" i="21"/>
  <c r="J481" i="21"/>
  <c r="J482" i="21"/>
  <c r="J483" i="21"/>
  <c r="J484" i="21"/>
  <c r="J485" i="21"/>
  <c r="J486" i="21"/>
  <c r="J487" i="21"/>
  <c r="J488" i="21"/>
  <c r="J489" i="21"/>
  <c r="J490" i="21"/>
  <c r="J491" i="21"/>
  <c r="J492" i="21"/>
  <c r="J493" i="21"/>
  <c r="J494" i="21"/>
  <c r="J495" i="21"/>
  <c r="J496" i="21"/>
  <c r="J497" i="21"/>
  <c r="J498" i="21"/>
  <c r="J499" i="21"/>
  <c r="J500" i="21"/>
  <c r="J501" i="21"/>
  <c r="J504" i="21"/>
  <c r="J505" i="21"/>
  <c r="J506" i="21"/>
  <c r="J507" i="21"/>
  <c r="J508" i="21"/>
  <c r="J509" i="21"/>
  <c r="J510" i="21"/>
  <c r="J511" i="21"/>
  <c r="J512" i="21"/>
  <c r="J513" i="21"/>
  <c r="J514" i="21"/>
  <c r="J515" i="21"/>
  <c r="J516" i="21"/>
  <c r="J517" i="21"/>
  <c r="J518" i="21"/>
  <c r="J519" i="21"/>
  <c r="J520" i="21"/>
  <c r="J521" i="21"/>
  <c r="J522" i="21"/>
  <c r="J523" i="21"/>
  <c r="J524" i="21"/>
  <c r="J525" i="21"/>
  <c r="J526" i="21"/>
  <c r="J527" i="21"/>
  <c r="J528" i="21"/>
  <c r="J529" i="21"/>
  <c r="J530" i="21"/>
  <c r="J531" i="21"/>
  <c r="J532" i="21"/>
  <c r="J533" i="21"/>
  <c r="J534" i="21"/>
  <c r="J535" i="21"/>
  <c r="J536" i="21"/>
  <c r="J537" i="21"/>
  <c r="J538" i="21"/>
  <c r="J539" i="21"/>
  <c r="J540" i="21"/>
  <c r="J542" i="21"/>
  <c r="J543" i="21"/>
  <c r="J544" i="21"/>
  <c r="J545" i="21"/>
  <c r="J546" i="21"/>
  <c r="J547" i="21"/>
  <c r="J548" i="21"/>
  <c r="J549" i="21"/>
  <c r="J550" i="21"/>
  <c r="J551" i="21"/>
  <c r="J552" i="21"/>
  <c r="J553" i="21"/>
  <c r="J554" i="21"/>
  <c r="J555" i="21"/>
  <c r="J556" i="21"/>
  <c r="J557" i="21"/>
  <c r="J558" i="21"/>
  <c r="J559" i="21"/>
  <c r="J560" i="21"/>
  <c r="J561" i="21"/>
  <c r="J562" i="21"/>
  <c r="J563" i="21"/>
  <c r="J564" i="21"/>
  <c r="J565" i="21"/>
  <c r="J566" i="21"/>
  <c r="J567" i="21"/>
  <c r="J568" i="21"/>
  <c r="J569" i="21"/>
  <c r="J570" i="21"/>
  <c r="J571" i="21"/>
  <c r="J572" i="21"/>
  <c r="J573" i="21"/>
  <c r="J574" i="21"/>
  <c r="J575" i="21"/>
  <c r="J576" i="21"/>
  <c r="J577" i="21"/>
  <c r="J578" i="21"/>
  <c r="J579" i="21"/>
  <c r="J580" i="21"/>
  <c r="J581" i="21"/>
  <c r="J582" i="21"/>
  <c r="J583" i="21"/>
  <c r="J7" i="21"/>
  <c r="I585" i="21"/>
  <c r="I502" i="21"/>
  <c r="J502" i="21" s="1"/>
  <c r="I503" i="21"/>
  <c r="J503" i="21" s="1"/>
  <c r="I141" i="21"/>
  <c r="J141" i="21" s="1"/>
  <c r="G437" i="21"/>
  <c r="G438" i="21"/>
  <c r="G439" i="21"/>
  <c r="G440" i="21"/>
  <c r="G436" i="21"/>
  <c r="G201" i="21"/>
  <c r="G202" i="21"/>
  <c r="G203" i="21"/>
  <c r="G204" i="21"/>
  <c r="G205" i="21"/>
  <c r="G206" i="21"/>
  <c r="G207" i="21"/>
  <c r="G208" i="21"/>
  <c r="G209" i="21"/>
  <c r="G210" i="21"/>
  <c r="G211" i="21"/>
  <c r="G212" i="21"/>
  <c r="G213" i="21"/>
  <c r="G214" i="21"/>
  <c r="G215" i="21"/>
  <c r="G216" i="21"/>
  <c r="G200" i="21"/>
  <c r="G198" i="21"/>
  <c r="G424" i="21"/>
  <c r="G423" i="21"/>
  <c r="G422" i="21"/>
  <c r="G421" i="21"/>
  <c r="G420" i="21"/>
  <c r="G419" i="21"/>
  <c r="G418" i="21"/>
  <c r="G417" i="21"/>
  <c r="G416" i="21"/>
  <c r="G415" i="21"/>
  <c r="G414" i="21"/>
  <c r="G413" i="21"/>
  <c r="G412" i="21"/>
  <c r="G411" i="21"/>
  <c r="G410" i="21"/>
  <c r="G409" i="21"/>
  <c r="G408" i="21"/>
  <c r="G406" i="21"/>
  <c r="G405" i="21"/>
  <c r="G404" i="21"/>
  <c r="G403" i="21"/>
  <c r="G402" i="21"/>
  <c r="G401" i="21"/>
  <c r="G400" i="21"/>
  <c r="G399" i="21"/>
  <c r="G398" i="21"/>
  <c r="G397" i="21"/>
  <c r="G396" i="21"/>
  <c r="G395" i="21"/>
  <c r="G394" i="21"/>
  <c r="G393" i="21"/>
  <c r="G392" i="21"/>
  <c r="G391" i="21"/>
  <c r="G390" i="21"/>
  <c r="G389" i="21"/>
  <c r="G388" i="21"/>
  <c r="G387" i="21"/>
  <c r="G386" i="21"/>
  <c r="G385" i="21"/>
  <c r="G384" i="21"/>
  <c r="G383" i="21"/>
  <c r="G382" i="21"/>
  <c r="G381" i="21"/>
  <c r="G380" i="21"/>
  <c r="G379" i="21"/>
  <c r="G378" i="21"/>
  <c r="G377" i="21"/>
  <c r="G376" i="21"/>
  <c r="G375" i="21"/>
  <c r="G373" i="21"/>
  <c r="G372" i="21"/>
  <c r="G371" i="21"/>
  <c r="G370" i="21"/>
  <c r="G369" i="21"/>
  <c r="G368" i="21"/>
  <c r="G367" i="21"/>
  <c r="G366" i="21"/>
  <c r="G365" i="21"/>
  <c r="G364" i="21"/>
  <c r="G363" i="21"/>
  <c r="G362" i="21"/>
  <c r="G361" i="21"/>
  <c r="G360" i="21"/>
  <c r="G359" i="21"/>
  <c r="G358" i="21"/>
  <c r="G357" i="21"/>
  <c r="G356" i="21"/>
  <c r="G355" i="21"/>
  <c r="G354" i="21"/>
  <c r="G353" i="21"/>
  <c r="G352" i="21"/>
  <c r="G351" i="21"/>
  <c r="G350" i="21"/>
  <c r="G349" i="21"/>
  <c r="G348" i="21"/>
  <c r="G347" i="21"/>
  <c r="G346" i="21"/>
  <c r="G345" i="21"/>
  <c r="G344" i="21"/>
  <c r="G343" i="21"/>
  <c r="G342" i="21"/>
  <c r="G341" i="21"/>
  <c r="G340" i="21"/>
  <c r="G339" i="21"/>
  <c r="G338" i="21"/>
  <c r="G337" i="21"/>
  <c r="G336" i="21"/>
  <c r="G335" i="21"/>
  <c r="G334" i="21"/>
  <c r="G333" i="21"/>
  <c r="G332" i="21"/>
  <c r="G331" i="21"/>
  <c r="G330" i="21"/>
  <c r="G329" i="21"/>
  <c r="G328" i="21"/>
  <c r="G327" i="21"/>
  <c r="G326" i="21"/>
  <c r="G325" i="21"/>
  <c r="G323" i="21"/>
  <c r="G322" i="21"/>
  <c r="G321" i="21"/>
  <c r="G320" i="21"/>
  <c r="G319" i="21"/>
  <c r="G318" i="21"/>
  <c r="G317" i="21"/>
  <c r="G316" i="21"/>
  <c r="G315" i="21"/>
  <c r="G314" i="21"/>
  <c r="G313" i="21"/>
  <c r="G312" i="21"/>
  <c r="G311" i="21"/>
  <c r="G310" i="21"/>
  <c r="G309" i="21"/>
  <c r="G308" i="21"/>
  <c r="G307" i="21"/>
  <c r="G306" i="21"/>
  <c r="G305" i="21"/>
  <c r="G304" i="21"/>
  <c r="G303" i="21"/>
  <c r="G302" i="21"/>
  <c r="G301" i="21"/>
  <c r="G300" i="21"/>
  <c r="G299" i="21"/>
  <c r="G298" i="21"/>
  <c r="G297" i="21"/>
  <c r="G296" i="21"/>
  <c r="G295" i="21"/>
  <c r="G294" i="21"/>
  <c r="G293" i="21"/>
  <c r="G292" i="21"/>
  <c r="G291" i="21"/>
  <c r="G290" i="21"/>
  <c r="G289" i="21"/>
  <c r="G288" i="21"/>
  <c r="G287" i="21"/>
  <c r="G286" i="21"/>
  <c r="G285" i="21"/>
  <c r="G284" i="21"/>
  <c r="G283" i="21"/>
  <c r="G282" i="21"/>
  <c r="G281" i="21"/>
  <c r="G280" i="21"/>
  <c r="G279" i="21"/>
  <c r="G278" i="21"/>
  <c r="G277" i="21"/>
  <c r="G276" i="21"/>
  <c r="G275" i="21"/>
  <c r="G274" i="21"/>
  <c r="G273" i="21"/>
  <c r="G272" i="21"/>
  <c r="G271" i="21"/>
  <c r="G270" i="21"/>
  <c r="G269" i="21"/>
  <c r="G268" i="21"/>
  <c r="G267" i="21"/>
  <c r="G266" i="21"/>
  <c r="G265" i="21"/>
  <c r="G264" i="21"/>
  <c r="G263" i="21"/>
  <c r="G262" i="21"/>
  <c r="G261" i="21"/>
  <c r="G260" i="21"/>
  <c r="G259" i="21"/>
  <c r="G258" i="21"/>
  <c r="G257" i="21"/>
  <c r="G256" i="21"/>
  <c r="G255" i="21"/>
  <c r="G254" i="21"/>
  <c r="G253" i="21"/>
  <c r="G252" i="21"/>
  <c r="G251" i="21"/>
  <c r="G250" i="21"/>
  <c r="G249" i="21"/>
  <c r="G248" i="21"/>
  <c r="G247" i="21"/>
  <c r="G246" i="21"/>
  <c r="G245" i="21"/>
  <c r="G244" i="21"/>
  <c r="G243" i="21"/>
  <c r="G242" i="21"/>
  <c r="G241" i="21"/>
  <c r="G240" i="21"/>
  <c r="G239" i="21"/>
  <c r="G238" i="21"/>
  <c r="G237" i="21"/>
  <c r="G236" i="21"/>
  <c r="G235" i="21"/>
  <c r="G234" i="21"/>
  <c r="G233" i="21"/>
  <c r="G232" i="21"/>
  <c r="G231" i="21"/>
  <c r="G230" i="21"/>
  <c r="G229" i="21"/>
  <c r="G226" i="21"/>
  <c r="G225" i="21"/>
  <c r="G224" i="21"/>
  <c r="G223" i="21"/>
  <c r="G222" i="21"/>
  <c r="G197" i="21"/>
  <c r="G196" i="21"/>
  <c r="G195" i="21"/>
  <c r="G194" i="21"/>
  <c r="G193" i="21"/>
  <c r="G192" i="21"/>
  <c r="G191" i="21"/>
  <c r="G190" i="21"/>
  <c r="G189" i="21"/>
  <c r="G188" i="21"/>
  <c r="G187" i="21"/>
  <c r="G186" i="21"/>
  <c r="G185" i="21"/>
  <c r="G184" i="21"/>
  <c r="G183" i="21"/>
  <c r="G180" i="21"/>
  <c r="G178" i="21"/>
  <c r="G177" i="21"/>
  <c r="G176" i="21"/>
  <c r="G175" i="21"/>
  <c r="G174" i="21"/>
  <c r="G173" i="21"/>
  <c r="G172" i="21"/>
  <c r="G171" i="21"/>
  <c r="G170" i="21"/>
  <c r="G169" i="21"/>
  <c r="G168" i="21"/>
  <c r="I602" i="21" l="1"/>
  <c r="I597" i="21"/>
  <c r="I642" i="21"/>
  <c r="I706" i="21"/>
  <c r="I722" i="21"/>
  <c r="I650" i="21"/>
  <c r="I622" i="21"/>
  <c r="I658" i="21"/>
  <c r="I662" i="21"/>
  <c r="I666" i="21"/>
  <c r="I786" i="21"/>
  <c r="I694" i="21"/>
  <c r="I670" i="21"/>
  <c r="I630" i="21"/>
  <c r="K680" i="21"/>
  <c r="I626" i="21"/>
  <c r="J626" i="21" s="1"/>
  <c r="I634" i="21"/>
  <c r="I738" i="21"/>
  <c r="J738" i="21" s="1"/>
  <c r="I682" i="21"/>
  <c r="I638" i="21"/>
  <c r="J638" i="21" s="1"/>
  <c r="K591" i="25"/>
  <c r="J805" i="25"/>
  <c r="J807" i="25" s="1"/>
  <c r="L805" i="25"/>
  <c r="L807" i="25" s="1"/>
  <c r="K806" i="25"/>
  <c r="I793" i="21"/>
  <c r="I774" i="21"/>
  <c r="I758" i="21"/>
  <c r="I742" i="21"/>
  <c r="I726" i="21"/>
  <c r="I710" i="21"/>
  <c r="I678" i="21"/>
  <c r="I646" i="21"/>
  <c r="I614" i="21"/>
  <c r="I598" i="21"/>
  <c r="I797" i="21"/>
  <c r="I778" i="21"/>
  <c r="I762" i="21"/>
  <c r="I746" i="21"/>
  <c r="I730" i="21"/>
  <c r="J730" i="21" s="1"/>
  <c r="I714" i="21"/>
  <c r="J714" i="21" s="1"/>
  <c r="I698" i="21"/>
  <c r="J698" i="21" s="1"/>
  <c r="I618" i="21"/>
  <c r="J618" i="21" s="1"/>
  <c r="I782" i="21"/>
  <c r="J782" i="21" s="1"/>
  <c r="I766" i="21"/>
  <c r="J766" i="21" s="1"/>
  <c r="I750" i="21"/>
  <c r="J750" i="21" s="1"/>
  <c r="I734" i="21"/>
  <c r="J734" i="21" s="1"/>
  <c r="I718" i="21"/>
  <c r="J718" i="21" s="1"/>
  <c r="I702" i="21"/>
  <c r="J702" i="21" s="1"/>
  <c r="I654" i="21"/>
  <c r="I606" i="21"/>
  <c r="I770" i="21"/>
  <c r="I754" i="21"/>
  <c r="I690" i="21"/>
  <c r="I674" i="21"/>
  <c r="I610" i="21"/>
  <c r="I798" i="21"/>
  <c r="I794" i="21"/>
  <c r="I790" i="21"/>
  <c r="I787" i="21"/>
  <c r="I783" i="21"/>
  <c r="I779" i="21"/>
  <c r="I775" i="21"/>
  <c r="I771" i="21"/>
  <c r="J771" i="21" s="1"/>
  <c r="I763" i="21"/>
  <c r="J763" i="21" s="1"/>
  <c r="I759" i="21"/>
  <c r="J759" i="21" s="1"/>
  <c r="I755" i="21"/>
  <c r="J755" i="21" s="1"/>
  <c r="I751" i="21"/>
  <c r="J751" i="21" s="1"/>
  <c r="I747" i="21"/>
  <c r="J747" i="21" s="1"/>
  <c r="I743" i="21"/>
  <c r="J743" i="21" s="1"/>
  <c r="I739" i="21"/>
  <c r="J739" i="21" s="1"/>
  <c r="I735" i="21"/>
  <c r="J735" i="21" s="1"/>
  <c r="I731" i="21"/>
  <c r="J731" i="21" s="1"/>
  <c r="I727" i="21"/>
  <c r="I723" i="21"/>
  <c r="I719" i="21"/>
  <c r="I715" i="21"/>
  <c r="I711" i="21"/>
  <c r="I707" i="21"/>
  <c r="I703" i="21"/>
  <c r="I699" i="21"/>
  <c r="I695" i="21"/>
  <c r="I691" i="21"/>
  <c r="I687" i="21"/>
  <c r="I683" i="21"/>
  <c r="I679" i="21"/>
  <c r="I675" i="21"/>
  <c r="I671" i="21"/>
  <c r="I667" i="21"/>
  <c r="J667" i="21" s="1"/>
  <c r="I663" i="21"/>
  <c r="J663" i="21" s="1"/>
  <c r="I659" i="21"/>
  <c r="J659" i="21" s="1"/>
  <c r="I655" i="21"/>
  <c r="J655" i="21" s="1"/>
  <c r="I651" i="21"/>
  <c r="J651" i="21" s="1"/>
  <c r="I647" i="21"/>
  <c r="I643" i="21"/>
  <c r="I639" i="21"/>
  <c r="J639" i="21" s="1"/>
  <c r="I635" i="21"/>
  <c r="J635" i="21" s="1"/>
  <c r="I631" i="21"/>
  <c r="I627" i="21"/>
  <c r="I623" i="21"/>
  <c r="I619" i="21"/>
  <c r="I615" i="21"/>
  <c r="I611" i="21"/>
  <c r="I607" i="21"/>
  <c r="I603" i="21"/>
  <c r="I599" i="21"/>
  <c r="K789" i="21"/>
  <c r="I795" i="21"/>
  <c r="I791" i="21"/>
  <c r="I788" i="21"/>
  <c r="I784" i="21"/>
  <c r="J784" i="21" s="1"/>
  <c r="I780" i="21"/>
  <c r="J780" i="21" s="1"/>
  <c r="I776" i="21"/>
  <c r="J776" i="21" s="1"/>
  <c r="I772" i="21"/>
  <c r="J772" i="21" s="1"/>
  <c r="I768" i="21"/>
  <c r="J768" i="21" s="1"/>
  <c r="I764" i="21"/>
  <c r="J764" i="21" s="1"/>
  <c r="I760" i="21"/>
  <c r="J760" i="21" s="1"/>
  <c r="I756" i="21"/>
  <c r="J756" i="21" s="1"/>
  <c r="I752" i="21"/>
  <c r="J752" i="21" s="1"/>
  <c r="I748" i="21"/>
  <c r="J748" i="21" s="1"/>
  <c r="I744" i="21"/>
  <c r="J744" i="21" s="1"/>
  <c r="I740" i="21"/>
  <c r="I736" i="21"/>
  <c r="I732" i="21"/>
  <c r="I728" i="21"/>
  <c r="I724" i="21"/>
  <c r="I720" i="21"/>
  <c r="J720" i="21" s="1"/>
  <c r="I716" i="21"/>
  <c r="J716" i="21" s="1"/>
  <c r="I712" i="21"/>
  <c r="I708" i="21"/>
  <c r="I704" i="21"/>
  <c r="J704" i="21" s="1"/>
  <c r="I700" i="21"/>
  <c r="I696" i="21"/>
  <c r="I692" i="21"/>
  <c r="I688" i="21"/>
  <c r="I684" i="21"/>
  <c r="I680" i="21"/>
  <c r="I676" i="21"/>
  <c r="J676" i="21" s="1"/>
  <c r="I672" i="21"/>
  <c r="J672" i="21" s="1"/>
  <c r="I668" i="21"/>
  <c r="J668" i="21" s="1"/>
  <c r="I664" i="21"/>
  <c r="J664" i="21" s="1"/>
  <c r="I660" i="21"/>
  <c r="J660" i="21" s="1"/>
  <c r="I656" i="21"/>
  <c r="J656" i="21" s="1"/>
  <c r="I652" i="21"/>
  <c r="J652" i="21" s="1"/>
  <c r="I648" i="21"/>
  <c r="J648" i="21" s="1"/>
  <c r="I644" i="21"/>
  <c r="I640" i="21"/>
  <c r="I636" i="21"/>
  <c r="I632" i="21"/>
  <c r="I628" i="21"/>
  <c r="I624" i="21"/>
  <c r="I620" i="21"/>
  <c r="J620" i="21" s="1"/>
  <c r="I616" i="21"/>
  <c r="I612" i="21"/>
  <c r="I608" i="21"/>
  <c r="J608" i="21" s="1"/>
  <c r="I604" i="21"/>
  <c r="I600" i="21"/>
  <c r="I796" i="21"/>
  <c r="I792" i="21"/>
  <c r="I789" i="21"/>
  <c r="J789" i="21" s="1"/>
  <c r="I785" i="21"/>
  <c r="I781" i="21"/>
  <c r="I777" i="21"/>
  <c r="I769" i="21"/>
  <c r="J769" i="21" s="1"/>
  <c r="I765" i="21"/>
  <c r="J765" i="21" s="1"/>
  <c r="I761" i="21"/>
  <c r="J761" i="21" s="1"/>
  <c r="I757" i="21"/>
  <c r="J757" i="21" s="1"/>
  <c r="I753" i="21"/>
  <c r="J753" i="21" s="1"/>
  <c r="I749" i="21"/>
  <c r="J749" i="21" s="1"/>
  <c r="I745" i="21"/>
  <c r="I741" i="21"/>
  <c r="I737" i="21"/>
  <c r="I733" i="21"/>
  <c r="I729" i="21"/>
  <c r="I725" i="21"/>
  <c r="I721" i="21"/>
  <c r="J721" i="21" s="1"/>
  <c r="I717" i="21"/>
  <c r="I713" i="21"/>
  <c r="I709" i="21"/>
  <c r="J709" i="21" s="1"/>
  <c r="I705" i="21"/>
  <c r="J705" i="21" s="1"/>
  <c r="I701" i="21"/>
  <c r="I697" i="21"/>
  <c r="I693" i="21"/>
  <c r="I689" i="21"/>
  <c r="J689" i="21" s="1"/>
  <c r="I685" i="21"/>
  <c r="J685" i="21" s="1"/>
  <c r="I681" i="21"/>
  <c r="J681" i="21" s="1"/>
  <c r="I677" i="21"/>
  <c r="J677" i="21" s="1"/>
  <c r="I673" i="21"/>
  <c r="J673" i="21" s="1"/>
  <c r="I669" i="21"/>
  <c r="J669" i="21" s="1"/>
  <c r="I665" i="21"/>
  <c r="J665" i="21" s="1"/>
  <c r="I661" i="21"/>
  <c r="J661" i="21" s="1"/>
  <c r="I657" i="21"/>
  <c r="J657" i="21" s="1"/>
  <c r="I653" i="21"/>
  <c r="J653" i="21" s="1"/>
  <c r="I649" i="21"/>
  <c r="I645" i="21"/>
  <c r="I641" i="21"/>
  <c r="I637" i="21"/>
  <c r="I633" i="21"/>
  <c r="I629" i="21"/>
  <c r="I625" i="21"/>
  <c r="J625" i="21" s="1"/>
  <c r="I621" i="21"/>
  <c r="J621" i="21" s="1"/>
  <c r="I617" i="21"/>
  <c r="J617" i="21" s="1"/>
  <c r="I613" i="21"/>
  <c r="I609" i="21"/>
  <c r="I605" i="21"/>
  <c r="I601" i="21"/>
  <c r="K602" i="21"/>
  <c r="K622" i="21"/>
  <c r="K628" i="21"/>
  <c r="K634" i="21"/>
  <c r="K640" i="21"/>
  <c r="K651" i="21"/>
  <c r="K657" i="21"/>
  <c r="K664" i="21"/>
  <c r="K670" i="21"/>
  <c r="K681" i="21"/>
  <c r="K688" i="21"/>
  <c r="K695" i="21"/>
  <c r="K711" i="21"/>
  <c r="K722" i="21"/>
  <c r="K728" i="21"/>
  <c r="K738" i="21"/>
  <c r="K744" i="21"/>
  <c r="K756" i="21"/>
  <c r="K772" i="21"/>
  <c r="K786" i="21"/>
  <c r="K790" i="21"/>
  <c r="J797" i="21"/>
  <c r="K612" i="21"/>
  <c r="K626" i="21"/>
  <c r="K633" i="21"/>
  <c r="K639" i="21"/>
  <c r="K650" i="21"/>
  <c r="K655" i="21"/>
  <c r="K662" i="21"/>
  <c r="K667" i="21"/>
  <c r="K686" i="21"/>
  <c r="K694" i="21"/>
  <c r="K709" i="21"/>
  <c r="K717" i="21"/>
  <c r="K725" i="21"/>
  <c r="K735" i="21"/>
  <c r="K743" i="21"/>
  <c r="K752" i="21"/>
  <c r="K779" i="21"/>
  <c r="J798" i="21"/>
  <c r="K598" i="21"/>
  <c r="K608" i="21"/>
  <c r="K625" i="21"/>
  <c r="K632" i="21"/>
  <c r="K638" i="21"/>
  <c r="K643" i="21"/>
  <c r="K653" i="21"/>
  <c r="K660" i="21"/>
  <c r="K666" i="21"/>
  <c r="K677" i="21"/>
  <c r="K685" i="21"/>
  <c r="K691" i="21"/>
  <c r="K708" i="21"/>
  <c r="K714" i="21"/>
  <c r="K724" i="21"/>
  <c r="K733" i="21"/>
  <c r="K741" i="21"/>
  <c r="K747" i="21"/>
  <c r="K758" i="21"/>
  <c r="K607" i="21"/>
  <c r="K623" i="21"/>
  <c r="K630" i="21"/>
  <c r="K636" i="21"/>
  <c r="K642" i="21"/>
  <c r="K652" i="21"/>
  <c r="K658" i="21"/>
  <c r="K665" i="21"/>
  <c r="K673" i="21"/>
  <c r="K682" i="21"/>
  <c r="K689" i="21"/>
  <c r="K706" i="21"/>
  <c r="K713" i="21"/>
  <c r="K723" i="21"/>
  <c r="K732" i="21"/>
  <c r="K739" i="21"/>
  <c r="K745" i="21"/>
  <c r="K757" i="21"/>
  <c r="K775" i="21"/>
  <c r="K788" i="21"/>
  <c r="K791" i="21"/>
  <c r="J795" i="21"/>
  <c r="J793" i="21"/>
  <c r="J791" i="21"/>
  <c r="J788" i="21"/>
  <c r="J786" i="21"/>
  <c r="J778" i="21"/>
  <c r="J774" i="21"/>
  <c r="J770" i="21"/>
  <c r="J762" i="21"/>
  <c r="J758" i="21"/>
  <c r="J754" i="21"/>
  <c r="J746" i="21"/>
  <c r="J742" i="21"/>
  <c r="J740" i="21"/>
  <c r="J736" i="21"/>
  <c r="J732" i="21"/>
  <c r="J728" i="21"/>
  <c r="J726" i="21"/>
  <c r="J724" i="21"/>
  <c r="J722" i="21"/>
  <c r="J712" i="21"/>
  <c r="J710" i="21"/>
  <c r="J708" i="21"/>
  <c r="J703" i="21"/>
  <c r="J701" i="21"/>
  <c r="J699" i="21"/>
  <c r="J697" i="21"/>
  <c r="J695" i="21"/>
  <c r="J693" i="21"/>
  <c r="J691" i="21"/>
  <c r="J687" i="21"/>
  <c r="J683" i="21"/>
  <c r="J679" i="21"/>
  <c r="J675" i="21"/>
  <c r="J671" i="21"/>
  <c r="J649" i="21"/>
  <c r="J647" i="21"/>
  <c r="J645" i="21"/>
  <c r="J643" i="21"/>
  <c r="J641" i="21"/>
  <c r="J637" i="21"/>
  <c r="J633" i="21"/>
  <c r="J631" i="21"/>
  <c r="J629" i="21"/>
  <c r="J627" i="21"/>
  <c r="J623" i="21"/>
  <c r="J619" i="21"/>
  <c r="J615" i="21"/>
  <c r="J613" i="21"/>
  <c r="J611" i="21"/>
  <c r="J609" i="21"/>
  <c r="J607" i="21"/>
  <c r="J605" i="21"/>
  <c r="J603" i="21"/>
  <c r="J601" i="21"/>
  <c r="J599" i="21"/>
  <c r="J597" i="21"/>
  <c r="K797" i="21"/>
  <c r="K780" i="21"/>
  <c r="K760" i="21"/>
  <c r="K754" i="21"/>
  <c r="K750" i="21"/>
  <c r="K748" i="21"/>
  <c r="K746" i="21"/>
  <c r="K742" i="21"/>
  <c r="K740" i="21"/>
  <c r="K736" i="21"/>
  <c r="K734" i="21"/>
  <c r="K730" i="21"/>
  <c r="K726" i="21"/>
  <c r="K720" i="21"/>
  <c r="K718" i="21"/>
  <c r="K716" i="21"/>
  <c r="K712" i="21"/>
  <c r="K710" i="21"/>
  <c r="K705" i="21"/>
  <c r="K703" i="21"/>
  <c r="K701" i="21"/>
  <c r="K699" i="21"/>
  <c r="K697" i="21"/>
  <c r="K693" i="21"/>
  <c r="K687" i="21"/>
  <c r="K683" i="21"/>
  <c r="K679" i="21"/>
  <c r="K675" i="21"/>
  <c r="K671" i="21"/>
  <c r="K669" i="21"/>
  <c r="K663" i="21"/>
  <c r="K661" i="21"/>
  <c r="K659" i="21"/>
  <c r="K649" i="21"/>
  <c r="K647" i="21"/>
  <c r="K645" i="21"/>
  <c r="K641" i="21"/>
  <c r="K637" i="21"/>
  <c r="K635" i="21"/>
  <c r="K631" i="21"/>
  <c r="K629" i="21"/>
  <c r="K627" i="21"/>
  <c r="K621" i="21"/>
  <c r="K619" i="21"/>
  <c r="K617" i="21"/>
  <c r="K615" i="21"/>
  <c r="K613" i="21"/>
  <c r="K611" i="21"/>
  <c r="K609" i="21"/>
  <c r="K605" i="21"/>
  <c r="K603" i="21"/>
  <c r="K601" i="21"/>
  <c r="K599" i="21"/>
  <c r="K597" i="21"/>
  <c r="K596" i="21"/>
  <c r="I596" i="21"/>
  <c r="K793" i="21"/>
  <c r="K782" i="21"/>
  <c r="K776" i="21"/>
  <c r="K770" i="21"/>
  <c r="K768" i="21"/>
  <c r="K764" i="21"/>
  <c r="K762" i="21"/>
  <c r="J796" i="21"/>
  <c r="J794" i="21"/>
  <c r="J792" i="21"/>
  <c r="J790" i="21"/>
  <c r="J787" i="21"/>
  <c r="J785" i="21"/>
  <c r="J783" i="21"/>
  <c r="J781" i="21"/>
  <c r="J779" i="21"/>
  <c r="J777" i="21"/>
  <c r="J775" i="21"/>
  <c r="J745" i="21"/>
  <c r="J741" i="21"/>
  <c r="J737" i="21"/>
  <c r="J733" i="21"/>
  <c r="J729" i="21"/>
  <c r="J727" i="21"/>
  <c r="J725" i="21"/>
  <c r="J723" i="21"/>
  <c r="J719" i="21"/>
  <c r="J717" i="21"/>
  <c r="J715" i="21"/>
  <c r="J713" i="21"/>
  <c r="J711" i="21"/>
  <c r="J707" i="21"/>
  <c r="J706" i="21"/>
  <c r="J700" i="21"/>
  <c r="J696" i="21"/>
  <c r="J694" i="21"/>
  <c r="J692" i="21"/>
  <c r="J690" i="21"/>
  <c r="J688" i="21"/>
  <c r="J686" i="21"/>
  <c r="J684" i="21"/>
  <c r="J682" i="21"/>
  <c r="J680" i="21"/>
  <c r="J678" i="21"/>
  <c r="J674" i="21"/>
  <c r="J670" i="21"/>
  <c r="J666" i="21"/>
  <c r="J662" i="21"/>
  <c r="J658" i="21"/>
  <c r="J654" i="21"/>
  <c r="J650" i="21"/>
  <c r="J646" i="21"/>
  <c r="J644" i="21"/>
  <c r="J642" i="21"/>
  <c r="J640" i="21"/>
  <c r="J636" i="21"/>
  <c r="J634" i="21"/>
  <c r="J632" i="21"/>
  <c r="J630" i="21"/>
  <c r="J628" i="21"/>
  <c r="J624" i="21"/>
  <c r="J622" i="21"/>
  <c r="J616" i="21"/>
  <c r="J614" i="21"/>
  <c r="J612" i="21"/>
  <c r="J610" i="21"/>
  <c r="J606" i="21"/>
  <c r="J604" i="21"/>
  <c r="J602" i="21"/>
  <c r="J600" i="21"/>
  <c r="J598" i="21"/>
  <c r="K795" i="21"/>
  <c r="K784" i="21"/>
  <c r="K778" i="21"/>
  <c r="K774" i="21"/>
  <c r="K766" i="21"/>
  <c r="K798" i="21"/>
  <c r="K796" i="21"/>
  <c r="K794" i="21"/>
  <c r="K792" i="21"/>
  <c r="K787" i="21"/>
  <c r="K785" i="21"/>
  <c r="K783" i="21"/>
  <c r="K781" i="21"/>
  <c r="K777" i="21"/>
  <c r="K773" i="21"/>
  <c r="K771" i="21"/>
  <c r="K769" i="21"/>
  <c r="K767" i="21"/>
  <c r="K765" i="21"/>
  <c r="K763" i="21"/>
  <c r="K761" i="21"/>
  <c r="K759" i="21"/>
  <c r="K755" i="21"/>
  <c r="K753" i="21"/>
  <c r="K751" i="21"/>
  <c r="K749" i="21"/>
  <c r="K737" i="21"/>
  <c r="K731" i="21"/>
  <c r="K729" i="21"/>
  <c r="K727" i="21"/>
  <c r="K721" i="21"/>
  <c r="K719" i="21"/>
  <c r="K715" i="21"/>
  <c r="K707" i="21"/>
  <c r="K704" i="21"/>
  <c r="K702" i="21"/>
  <c r="K700" i="21"/>
  <c r="K698" i="21"/>
  <c r="K696" i="21"/>
  <c r="K692" i="21"/>
  <c r="K690" i="21"/>
  <c r="K684" i="21"/>
  <c r="K678" i="21"/>
  <c r="K676" i="21"/>
  <c r="K674" i="21"/>
  <c r="K672" i="21"/>
  <c r="K668" i="21"/>
  <c r="K656" i="21"/>
  <c r="K654" i="21"/>
  <c r="K648" i="21"/>
  <c r="K646" i="21"/>
  <c r="K644" i="21"/>
  <c r="K624" i="21"/>
  <c r="K620" i="21"/>
  <c r="K618" i="21"/>
  <c r="K616" i="21"/>
  <c r="K614" i="21"/>
  <c r="K610" i="21"/>
  <c r="K606" i="21"/>
  <c r="K604" i="21"/>
  <c r="K600" i="21"/>
  <c r="K805" i="25" l="1"/>
  <c r="K807" i="25" s="1"/>
  <c r="K799" i="21"/>
  <c r="K801" i="21" s="1"/>
  <c r="J596" i="21"/>
  <c r="I541" i="21"/>
  <c r="I773" i="21" s="1"/>
  <c r="I477" i="21"/>
  <c r="I767" i="21" l="1"/>
  <c r="J767" i="21" s="1"/>
  <c r="J541" i="21"/>
  <c r="J773" i="21"/>
  <c r="J477" i="21"/>
  <c r="I584" i="21"/>
  <c r="I800" i="21" s="1"/>
  <c r="J549" i="18"/>
  <c r="J532" i="11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105" i="18"/>
  <c r="J106" i="18"/>
  <c r="J107" i="18"/>
  <c r="J108" i="18"/>
  <c r="J109" i="18"/>
  <c r="J110" i="18"/>
  <c r="J111" i="18"/>
  <c r="J112" i="18"/>
  <c r="J113" i="18"/>
  <c r="J114" i="18"/>
  <c r="J115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J144" i="18"/>
  <c r="J145" i="18"/>
  <c r="J146" i="18"/>
  <c r="J147" i="18"/>
  <c r="J148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74" i="18"/>
  <c r="J175" i="18"/>
  <c r="J176" i="18"/>
  <c r="J177" i="18"/>
  <c r="J178" i="18"/>
  <c r="J179" i="18"/>
  <c r="J180" i="18"/>
  <c r="J181" i="18"/>
  <c r="J182" i="18"/>
  <c r="J183" i="18"/>
  <c r="J184" i="18"/>
  <c r="J185" i="18"/>
  <c r="J186" i="18"/>
  <c r="J187" i="18"/>
  <c r="J188" i="18"/>
  <c r="J189" i="18"/>
  <c r="J190" i="18"/>
  <c r="J191" i="18"/>
  <c r="J192" i="18"/>
  <c r="J193" i="18"/>
  <c r="J194" i="18"/>
  <c r="J195" i="18"/>
  <c r="J196" i="18"/>
  <c r="J197" i="18"/>
  <c r="J198" i="18"/>
  <c r="J199" i="18"/>
  <c r="J200" i="18"/>
  <c r="J201" i="18"/>
  <c r="J202" i="18"/>
  <c r="J203" i="18"/>
  <c r="J204" i="18"/>
  <c r="J205" i="18"/>
  <c r="J206" i="18"/>
  <c r="J207" i="18"/>
  <c r="J208" i="18"/>
  <c r="J209" i="18"/>
  <c r="J210" i="18"/>
  <c r="J211" i="18"/>
  <c r="J212" i="18"/>
  <c r="J213" i="18"/>
  <c r="J214" i="18"/>
  <c r="J215" i="18"/>
  <c r="J216" i="18"/>
  <c r="J217" i="18"/>
  <c r="J218" i="18"/>
  <c r="J219" i="18"/>
  <c r="J220" i="18"/>
  <c r="J221" i="18"/>
  <c r="J222" i="18"/>
  <c r="J223" i="18"/>
  <c r="J224" i="18"/>
  <c r="J225" i="18"/>
  <c r="J226" i="18"/>
  <c r="J227" i="18"/>
  <c r="J228" i="18"/>
  <c r="J229" i="18"/>
  <c r="J230" i="18"/>
  <c r="J231" i="18"/>
  <c r="J232" i="18"/>
  <c r="J233" i="18"/>
  <c r="J234" i="18"/>
  <c r="J235" i="18"/>
  <c r="J236" i="18"/>
  <c r="J237" i="18"/>
  <c r="J238" i="18"/>
  <c r="J239" i="18"/>
  <c r="J240" i="18"/>
  <c r="J241" i="18"/>
  <c r="J242" i="18"/>
  <c r="J243" i="18"/>
  <c r="J244" i="18"/>
  <c r="J245" i="18"/>
  <c r="J246" i="18"/>
  <c r="J247" i="18"/>
  <c r="J248" i="18"/>
  <c r="J249" i="18"/>
  <c r="J250" i="18"/>
  <c r="J251" i="18"/>
  <c r="J252" i="18"/>
  <c r="J253" i="18"/>
  <c r="J254" i="18"/>
  <c r="J255" i="18"/>
  <c r="J256" i="18"/>
  <c r="J257" i="18"/>
  <c r="J258" i="18"/>
  <c r="J259" i="18"/>
  <c r="J260" i="18"/>
  <c r="J261" i="18"/>
  <c r="J262" i="18"/>
  <c r="J263" i="18"/>
  <c r="J264" i="18"/>
  <c r="J265" i="18"/>
  <c r="J266" i="18"/>
  <c r="J267" i="18"/>
  <c r="J268" i="18"/>
  <c r="J270" i="18"/>
  <c r="J271" i="18"/>
  <c r="J272" i="18"/>
  <c r="J273" i="18"/>
  <c r="J275" i="18"/>
  <c r="J276" i="18"/>
  <c r="J278" i="18"/>
  <c r="J279" i="18"/>
  <c r="J280" i="18"/>
  <c r="J282" i="18"/>
  <c r="J283" i="18"/>
  <c r="J284" i="18"/>
  <c r="J285" i="18"/>
  <c r="J286" i="18"/>
  <c r="J287" i="18"/>
  <c r="J288" i="18"/>
  <c r="J289" i="18"/>
  <c r="J290" i="18"/>
  <c r="J291" i="18"/>
  <c r="J292" i="18"/>
  <c r="J293" i="18"/>
  <c r="J294" i="18"/>
  <c r="J295" i="18"/>
  <c r="J296" i="18"/>
  <c r="J297" i="18"/>
  <c r="J299" i="18"/>
  <c r="J300" i="18"/>
  <c r="J301" i="18"/>
  <c r="J302" i="18"/>
  <c r="J303" i="18"/>
  <c r="J304" i="18"/>
  <c r="J305" i="18"/>
  <c r="J306" i="18"/>
  <c r="J307" i="18"/>
  <c r="J308" i="18"/>
  <c r="J309" i="18"/>
  <c r="J310" i="18"/>
  <c r="J311" i="18"/>
  <c r="J312" i="18"/>
  <c r="J313" i="18"/>
  <c r="J314" i="18"/>
  <c r="J315" i="18"/>
  <c r="J316" i="18"/>
  <c r="J317" i="18"/>
  <c r="J318" i="18"/>
  <c r="J319" i="18"/>
  <c r="J320" i="18"/>
  <c r="J321" i="18"/>
  <c r="J322" i="18"/>
  <c r="J323" i="18"/>
  <c r="J324" i="18"/>
  <c r="J325" i="18"/>
  <c r="J326" i="18"/>
  <c r="J327" i="18"/>
  <c r="J328" i="18"/>
  <c r="J329" i="18"/>
  <c r="J330" i="18"/>
  <c r="J331" i="18"/>
  <c r="J332" i="18"/>
  <c r="J333" i="18"/>
  <c r="J334" i="18"/>
  <c r="J335" i="18"/>
  <c r="J336" i="18"/>
  <c r="J337" i="18"/>
  <c r="J338" i="18"/>
  <c r="J339" i="18"/>
  <c r="J340" i="18"/>
  <c r="J341" i="18"/>
  <c r="J342" i="18"/>
  <c r="J343" i="18"/>
  <c r="J344" i="18"/>
  <c r="J345" i="18"/>
  <c r="J346" i="18"/>
  <c r="J347" i="18"/>
  <c r="J348" i="18"/>
  <c r="J349" i="18"/>
  <c r="J350" i="18"/>
  <c r="J351" i="18"/>
  <c r="J352" i="18"/>
  <c r="J353" i="18"/>
  <c r="J354" i="18"/>
  <c r="J355" i="18"/>
  <c r="J356" i="18"/>
  <c r="J357" i="18"/>
  <c r="J358" i="18"/>
  <c r="J359" i="18"/>
  <c r="J360" i="18"/>
  <c r="J361" i="18"/>
  <c r="J362" i="18"/>
  <c r="J363" i="18"/>
  <c r="J364" i="18"/>
  <c r="J365" i="18"/>
  <c r="J366" i="18"/>
  <c r="J367" i="18"/>
  <c r="J368" i="18"/>
  <c r="J369" i="18"/>
  <c r="J370" i="18"/>
  <c r="J371" i="18"/>
  <c r="J372" i="18"/>
  <c r="J373" i="18"/>
  <c r="J374" i="18"/>
  <c r="J375" i="18"/>
  <c r="J376" i="18"/>
  <c r="J377" i="18"/>
  <c r="J378" i="18"/>
  <c r="J379" i="18"/>
  <c r="J380" i="18"/>
  <c r="J381" i="18"/>
  <c r="J382" i="18"/>
  <c r="J383" i="18"/>
  <c r="J384" i="18"/>
  <c r="J385" i="18"/>
  <c r="J386" i="18"/>
  <c r="J387" i="18"/>
  <c r="J388" i="18"/>
  <c r="J389" i="18"/>
  <c r="J390" i="18"/>
  <c r="J391" i="18"/>
  <c r="J392" i="18"/>
  <c r="J393" i="18"/>
  <c r="J394" i="18"/>
  <c r="J395" i="18"/>
  <c r="J396" i="18"/>
  <c r="J397" i="18"/>
  <c r="J398" i="18"/>
  <c r="J399" i="18"/>
  <c r="J400" i="18"/>
  <c r="J401" i="18"/>
  <c r="J402" i="18"/>
  <c r="J403" i="18"/>
  <c r="J404" i="18"/>
  <c r="J405" i="18"/>
  <c r="J406" i="18"/>
  <c r="J407" i="18"/>
  <c r="J408" i="18"/>
  <c r="J409" i="18"/>
  <c r="J410" i="18"/>
  <c r="J411" i="18"/>
  <c r="J412" i="18"/>
  <c r="J413" i="18"/>
  <c r="J414" i="18"/>
  <c r="J415" i="18"/>
  <c r="J416" i="18"/>
  <c r="J417" i="18"/>
  <c r="J418" i="18"/>
  <c r="J419" i="18"/>
  <c r="J420" i="18"/>
  <c r="J421" i="18"/>
  <c r="J422" i="18"/>
  <c r="J423" i="18"/>
  <c r="J424" i="18"/>
  <c r="J425" i="18"/>
  <c r="J426" i="18"/>
  <c r="J427" i="18"/>
  <c r="J429" i="18"/>
  <c r="J430" i="18"/>
  <c r="J431" i="18"/>
  <c r="J432" i="18"/>
  <c r="J433" i="18"/>
  <c r="J434" i="18"/>
  <c r="J435" i="18"/>
  <c r="J436" i="18"/>
  <c r="J437" i="18"/>
  <c r="J438" i="18"/>
  <c r="J440" i="18"/>
  <c r="J441" i="18"/>
  <c r="J442" i="18"/>
  <c r="J443" i="18"/>
  <c r="J444" i="18"/>
  <c r="J445" i="18"/>
  <c r="J446" i="18"/>
  <c r="J447" i="18"/>
  <c r="J448" i="18"/>
  <c r="J449" i="18"/>
  <c r="J450" i="18"/>
  <c r="J451" i="18"/>
  <c r="J452" i="18"/>
  <c r="J453" i="18"/>
  <c r="J454" i="18"/>
  <c r="J455" i="18"/>
  <c r="J456" i="18"/>
  <c r="J457" i="18"/>
  <c r="J458" i="18"/>
  <c r="J459" i="18"/>
  <c r="J460" i="18"/>
  <c r="J461" i="18"/>
  <c r="J462" i="18"/>
  <c r="J463" i="18"/>
  <c r="J464" i="18"/>
  <c r="J465" i="18"/>
  <c r="J466" i="18"/>
  <c r="J467" i="18"/>
  <c r="J468" i="18"/>
  <c r="J469" i="18"/>
  <c r="J470" i="18"/>
  <c r="J471" i="18"/>
  <c r="J472" i="18"/>
  <c r="J473" i="18"/>
  <c r="J474" i="18"/>
  <c r="J475" i="18"/>
  <c r="J476" i="18"/>
  <c r="J477" i="18"/>
  <c r="J478" i="18"/>
  <c r="J479" i="18"/>
  <c r="J481" i="18"/>
  <c r="J482" i="18"/>
  <c r="J483" i="18"/>
  <c r="J484" i="18"/>
  <c r="J486" i="18"/>
  <c r="J487" i="18"/>
  <c r="J488" i="18"/>
  <c r="J489" i="18"/>
  <c r="J490" i="18"/>
  <c r="J491" i="18"/>
  <c r="J492" i="18"/>
  <c r="J493" i="18"/>
  <c r="J494" i="18"/>
  <c r="J495" i="18"/>
  <c r="J496" i="18"/>
  <c r="J497" i="18"/>
  <c r="J498" i="18"/>
  <c r="J499" i="18"/>
  <c r="J500" i="18"/>
  <c r="J501" i="18"/>
  <c r="J502" i="18"/>
  <c r="J503" i="18"/>
  <c r="J504" i="18"/>
  <c r="J505" i="18"/>
  <c r="J506" i="18"/>
  <c r="J507" i="18"/>
  <c r="J508" i="18"/>
  <c r="J509" i="18"/>
  <c r="J510" i="18"/>
  <c r="J511" i="18"/>
  <c r="J512" i="18"/>
  <c r="J513" i="18"/>
  <c r="J514" i="18"/>
  <c r="J515" i="18"/>
  <c r="J516" i="18"/>
  <c r="J517" i="18"/>
  <c r="J518" i="18"/>
  <c r="J519" i="18"/>
  <c r="J520" i="18"/>
  <c r="J521" i="18"/>
  <c r="J522" i="18"/>
  <c r="J523" i="18"/>
  <c r="J524" i="18"/>
  <c r="J525" i="18"/>
  <c r="J526" i="18"/>
  <c r="J528" i="18"/>
  <c r="J529" i="18"/>
  <c r="J530" i="18"/>
  <c r="J531" i="18"/>
  <c r="J532" i="18"/>
  <c r="J533" i="18"/>
  <c r="J535" i="18"/>
  <c r="J536" i="18"/>
  <c r="J537" i="18"/>
  <c r="J538" i="18"/>
  <c r="J539" i="18"/>
  <c r="J540" i="18"/>
  <c r="J541" i="18"/>
  <c r="J542" i="18"/>
  <c r="J7" i="18"/>
  <c r="K544" i="18"/>
  <c r="K757" i="18" s="1"/>
  <c r="I558" i="18"/>
  <c r="J558" i="18" s="1"/>
  <c r="K558" i="18"/>
  <c r="K559" i="18"/>
  <c r="I560" i="18"/>
  <c r="J560" i="18" s="1"/>
  <c r="K560" i="18"/>
  <c r="I561" i="18"/>
  <c r="J561" i="18" s="1"/>
  <c r="K561" i="18"/>
  <c r="I562" i="18"/>
  <c r="J562" i="18" s="1"/>
  <c r="K562" i="18"/>
  <c r="I563" i="18"/>
  <c r="J563" i="18" s="1"/>
  <c r="K563" i="18"/>
  <c r="I564" i="18"/>
  <c r="J564" i="18" s="1"/>
  <c r="K564" i="18"/>
  <c r="I565" i="18"/>
  <c r="J565" i="18" s="1"/>
  <c r="K565" i="18"/>
  <c r="I566" i="18"/>
  <c r="J566" i="18" s="1"/>
  <c r="K566" i="18"/>
  <c r="I567" i="18"/>
  <c r="J567" i="18" s="1"/>
  <c r="K567" i="18"/>
  <c r="I568" i="18"/>
  <c r="J568" i="18" s="1"/>
  <c r="K568" i="18"/>
  <c r="I569" i="18"/>
  <c r="J569" i="18" s="1"/>
  <c r="K569" i="18"/>
  <c r="I570" i="18"/>
  <c r="J570" i="18" s="1"/>
  <c r="K570" i="18"/>
  <c r="I571" i="18"/>
  <c r="J571" i="18" s="1"/>
  <c r="K571" i="18"/>
  <c r="I572" i="18"/>
  <c r="J572" i="18" s="1"/>
  <c r="K572" i="18"/>
  <c r="I573" i="18"/>
  <c r="J573" i="18" s="1"/>
  <c r="K573" i="18"/>
  <c r="I574" i="18"/>
  <c r="J574" i="18" s="1"/>
  <c r="K574" i="18"/>
  <c r="I575" i="18"/>
  <c r="J575" i="18" s="1"/>
  <c r="K575" i="18"/>
  <c r="I576" i="18"/>
  <c r="J576" i="18" s="1"/>
  <c r="K576" i="18"/>
  <c r="K577" i="18"/>
  <c r="I578" i="18"/>
  <c r="J578" i="18" s="1"/>
  <c r="K578" i="18"/>
  <c r="I579" i="18"/>
  <c r="J579" i="18" s="1"/>
  <c r="K579" i="18"/>
  <c r="I580" i="18"/>
  <c r="J580" i="18" s="1"/>
  <c r="K580" i="18"/>
  <c r="I581" i="18"/>
  <c r="J581" i="18" s="1"/>
  <c r="K581" i="18"/>
  <c r="I582" i="18"/>
  <c r="J582" i="18" s="1"/>
  <c r="K582" i="18"/>
  <c r="I583" i="18"/>
  <c r="J583" i="18" s="1"/>
  <c r="K583" i="18"/>
  <c r="I584" i="18"/>
  <c r="J584" i="18" s="1"/>
  <c r="K584" i="18"/>
  <c r="I585" i="18"/>
  <c r="J585" i="18" s="1"/>
  <c r="K585" i="18"/>
  <c r="I586" i="18"/>
  <c r="J586" i="18" s="1"/>
  <c r="K586" i="18"/>
  <c r="I587" i="18"/>
  <c r="J587" i="18" s="1"/>
  <c r="K587" i="18"/>
  <c r="I588" i="18"/>
  <c r="J588" i="18" s="1"/>
  <c r="K588" i="18"/>
  <c r="I589" i="18"/>
  <c r="J589" i="18" s="1"/>
  <c r="K589" i="18"/>
  <c r="I590" i="18"/>
  <c r="J590" i="18" s="1"/>
  <c r="K590" i="18"/>
  <c r="I591" i="18"/>
  <c r="J591" i="18" s="1"/>
  <c r="K591" i="18"/>
  <c r="I592" i="18"/>
  <c r="J592" i="18" s="1"/>
  <c r="K592" i="18"/>
  <c r="I593" i="18"/>
  <c r="J593" i="18" s="1"/>
  <c r="K593" i="18"/>
  <c r="I594" i="18"/>
  <c r="J594" i="18" s="1"/>
  <c r="K594" i="18"/>
  <c r="I595" i="18"/>
  <c r="J595" i="18" s="1"/>
  <c r="K595" i="18"/>
  <c r="I596" i="18"/>
  <c r="J596" i="18" s="1"/>
  <c r="K596" i="18"/>
  <c r="I597" i="18"/>
  <c r="J597" i="18" s="1"/>
  <c r="K597" i="18"/>
  <c r="I598" i="18"/>
  <c r="J598" i="18" s="1"/>
  <c r="K598" i="18"/>
  <c r="I599" i="18"/>
  <c r="J599" i="18" s="1"/>
  <c r="K599" i="18"/>
  <c r="I600" i="18"/>
  <c r="J600" i="18" s="1"/>
  <c r="K600" i="18"/>
  <c r="I601" i="18"/>
  <c r="J601" i="18" s="1"/>
  <c r="K601" i="18"/>
  <c r="I602" i="18"/>
  <c r="J602" i="18" s="1"/>
  <c r="K602" i="18"/>
  <c r="I603" i="18"/>
  <c r="J603" i="18" s="1"/>
  <c r="K603" i="18"/>
  <c r="I604" i="18"/>
  <c r="J604" i="18" s="1"/>
  <c r="K604" i="18"/>
  <c r="I605" i="18"/>
  <c r="J605" i="18" s="1"/>
  <c r="K605" i="18"/>
  <c r="I606" i="18"/>
  <c r="J606" i="18" s="1"/>
  <c r="K606" i="18"/>
  <c r="I607" i="18"/>
  <c r="J607" i="18" s="1"/>
  <c r="K607" i="18"/>
  <c r="I608" i="18"/>
  <c r="J608" i="18" s="1"/>
  <c r="K608" i="18"/>
  <c r="I609" i="18"/>
  <c r="J609" i="18" s="1"/>
  <c r="K609" i="18"/>
  <c r="I610" i="18"/>
  <c r="J610" i="18" s="1"/>
  <c r="K610" i="18"/>
  <c r="I611" i="18"/>
  <c r="J611" i="18" s="1"/>
  <c r="K611" i="18"/>
  <c r="I612" i="18"/>
  <c r="J612" i="18" s="1"/>
  <c r="K612" i="18"/>
  <c r="I613" i="18"/>
  <c r="J613" i="18" s="1"/>
  <c r="K613" i="18"/>
  <c r="I614" i="18"/>
  <c r="J614" i="18" s="1"/>
  <c r="K614" i="18"/>
  <c r="I615" i="18"/>
  <c r="J615" i="18" s="1"/>
  <c r="K615" i="18"/>
  <c r="I616" i="18"/>
  <c r="J616" i="18" s="1"/>
  <c r="K616" i="18"/>
  <c r="I617" i="18"/>
  <c r="J617" i="18" s="1"/>
  <c r="K617" i="18"/>
  <c r="I618" i="18"/>
  <c r="J618" i="18" s="1"/>
  <c r="K618" i="18"/>
  <c r="I619" i="18"/>
  <c r="J619" i="18" s="1"/>
  <c r="K619" i="18"/>
  <c r="I620" i="18"/>
  <c r="J620" i="18" s="1"/>
  <c r="K620" i="18"/>
  <c r="I621" i="18"/>
  <c r="J621" i="18" s="1"/>
  <c r="K621" i="18"/>
  <c r="I622" i="18"/>
  <c r="J622" i="18" s="1"/>
  <c r="K622" i="18"/>
  <c r="I623" i="18"/>
  <c r="J623" i="18" s="1"/>
  <c r="K623" i="18"/>
  <c r="I624" i="18"/>
  <c r="J624" i="18" s="1"/>
  <c r="K624" i="18"/>
  <c r="I625" i="18"/>
  <c r="J625" i="18" s="1"/>
  <c r="K625" i="18"/>
  <c r="I626" i="18"/>
  <c r="J626" i="18" s="1"/>
  <c r="K626" i="18"/>
  <c r="I627" i="18"/>
  <c r="J627" i="18" s="1"/>
  <c r="K627" i="18"/>
  <c r="I628" i="18"/>
  <c r="J628" i="18" s="1"/>
  <c r="K628" i="18"/>
  <c r="I629" i="18"/>
  <c r="J629" i="18" s="1"/>
  <c r="K629" i="18"/>
  <c r="I630" i="18"/>
  <c r="J630" i="18" s="1"/>
  <c r="K630" i="18"/>
  <c r="I631" i="18"/>
  <c r="J631" i="18" s="1"/>
  <c r="K631" i="18"/>
  <c r="I632" i="18"/>
  <c r="J632" i="18" s="1"/>
  <c r="K632" i="18"/>
  <c r="I633" i="18"/>
  <c r="J633" i="18" s="1"/>
  <c r="K633" i="18"/>
  <c r="K634" i="18"/>
  <c r="I635" i="18"/>
  <c r="J635" i="18" s="1"/>
  <c r="K635" i="18"/>
  <c r="I636" i="18"/>
  <c r="J636" i="18" s="1"/>
  <c r="K636" i="18"/>
  <c r="I637" i="18"/>
  <c r="J637" i="18" s="1"/>
  <c r="K637" i="18"/>
  <c r="I638" i="18"/>
  <c r="J638" i="18" s="1"/>
  <c r="K638" i="18"/>
  <c r="I639" i="18"/>
  <c r="J639" i="18" s="1"/>
  <c r="K639" i="18"/>
  <c r="I640" i="18"/>
  <c r="J640" i="18" s="1"/>
  <c r="K640" i="18"/>
  <c r="I641" i="18"/>
  <c r="J641" i="18" s="1"/>
  <c r="K641" i="18"/>
  <c r="I642" i="18"/>
  <c r="J642" i="18" s="1"/>
  <c r="K642" i="18"/>
  <c r="I643" i="18"/>
  <c r="J643" i="18" s="1"/>
  <c r="K643" i="18"/>
  <c r="I644" i="18"/>
  <c r="J644" i="18" s="1"/>
  <c r="K644" i="18"/>
  <c r="I645" i="18"/>
  <c r="J645" i="18" s="1"/>
  <c r="K645" i="18"/>
  <c r="I646" i="18"/>
  <c r="J646" i="18" s="1"/>
  <c r="K646" i="18"/>
  <c r="I647" i="18"/>
  <c r="J647" i="18" s="1"/>
  <c r="K647" i="18"/>
  <c r="I648" i="18"/>
  <c r="J648" i="18" s="1"/>
  <c r="K648" i="18"/>
  <c r="I649" i="18"/>
  <c r="J649" i="18" s="1"/>
  <c r="K649" i="18"/>
  <c r="I650" i="18"/>
  <c r="J650" i="18" s="1"/>
  <c r="K650" i="18"/>
  <c r="K651" i="18"/>
  <c r="I652" i="18"/>
  <c r="J652" i="18" s="1"/>
  <c r="K652" i="18"/>
  <c r="I653" i="18"/>
  <c r="J653" i="18" s="1"/>
  <c r="K653" i="18"/>
  <c r="I654" i="18"/>
  <c r="J654" i="18" s="1"/>
  <c r="K654" i="18"/>
  <c r="I655" i="18"/>
  <c r="J655" i="18" s="1"/>
  <c r="K655" i="18"/>
  <c r="I656" i="18"/>
  <c r="J656" i="18" s="1"/>
  <c r="K656" i="18"/>
  <c r="I657" i="18"/>
  <c r="J657" i="18" s="1"/>
  <c r="K657" i="18"/>
  <c r="I658" i="18"/>
  <c r="J658" i="18" s="1"/>
  <c r="K658" i="18"/>
  <c r="I659" i="18"/>
  <c r="J659" i="18" s="1"/>
  <c r="K659" i="18"/>
  <c r="K660" i="18"/>
  <c r="I661" i="18"/>
  <c r="J661" i="18" s="1"/>
  <c r="K661" i="18"/>
  <c r="I662" i="18"/>
  <c r="J662" i="18" s="1"/>
  <c r="K662" i="18"/>
  <c r="I663" i="18"/>
  <c r="J663" i="18" s="1"/>
  <c r="K663" i="18"/>
  <c r="I664" i="18"/>
  <c r="J664" i="18" s="1"/>
  <c r="K664" i="18"/>
  <c r="I665" i="18"/>
  <c r="J665" i="18" s="1"/>
  <c r="K665" i="18"/>
  <c r="I666" i="18"/>
  <c r="J666" i="18" s="1"/>
  <c r="K666" i="18"/>
  <c r="I667" i="18"/>
  <c r="J667" i="18" s="1"/>
  <c r="K667" i="18"/>
  <c r="I668" i="18"/>
  <c r="J668" i="18" s="1"/>
  <c r="K668" i="18"/>
  <c r="I669" i="18"/>
  <c r="J669" i="18" s="1"/>
  <c r="K669" i="18"/>
  <c r="I670" i="18"/>
  <c r="J670" i="18" s="1"/>
  <c r="K670" i="18"/>
  <c r="I671" i="18"/>
  <c r="J671" i="18" s="1"/>
  <c r="K671" i="18"/>
  <c r="I672" i="18"/>
  <c r="J672" i="18" s="1"/>
  <c r="K672" i="18"/>
  <c r="I673" i="18"/>
  <c r="J673" i="18" s="1"/>
  <c r="K673" i="18"/>
  <c r="I674" i="18"/>
  <c r="J674" i="18" s="1"/>
  <c r="K674" i="18"/>
  <c r="I675" i="18"/>
  <c r="J675" i="18" s="1"/>
  <c r="K675" i="18"/>
  <c r="I676" i="18"/>
  <c r="J676" i="18" s="1"/>
  <c r="K676" i="18"/>
  <c r="I677" i="18"/>
  <c r="J677" i="18" s="1"/>
  <c r="K677" i="18"/>
  <c r="I678" i="18"/>
  <c r="J678" i="18" s="1"/>
  <c r="K678" i="18"/>
  <c r="I679" i="18"/>
  <c r="J679" i="18" s="1"/>
  <c r="K679" i="18"/>
  <c r="I680" i="18"/>
  <c r="J680" i="18" s="1"/>
  <c r="K680" i="18"/>
  <c r="I681" i="18"/>
  <c r="J681" i="18" s="1"/>
  <c r="K681" i="18"/>
  <c r="I682" i="18"/>
  <c r="J682" i="18" s="1"/>
  <c r="K682" i="18"/>
  <c r="I683" i="18"/>
  <c r="J683" i="18" s="1"/>
  <c r="K683" i="18"/>
  <c r="I684" i="18"/>
  <c r="J684" i="18" s="1"/>
  <c r="K684" i="18"/>
  <c r="I685" i="18"/>
  <c r="J685" i="18" s="1"/>
  <c r="K685" i="18"/>
  <c r="I686" i="18"/>
  <c r="J686" i="18" s="1"/>
  <c r="K686" i="18"/>
  <c r="I687" i="18"/>
  <c r="J687" i="18" s="1"/>
  <c r="K687" i="18"/>
  <c r="I688" i="18"/>
  <c r="J688" i="18" s="1"/>
  <c r="K688" i="18"/>
  <c r="I689" i="18"/>
  <c r="J689" i="18" s="1"/>
  <c r="K689" i="18"/>
  <c r="I690" i="18"/>
  <c r="J690" i="18" s="1"/>
  <c r="K690" i="18"/>
  <c r="I691" i="18"/>
  <c r="J691" i="18" s="1"/>
  <c r="K691" i="18"/>
  <c r="I692" i="18"/>
  <c r="J692" i="18" s="1"/>
  <c r="K692" i="18"/>
  <c r="I693" i="18"/>
  <c r="J693" i="18" s="1"/>
  <c r="K693" i="18"/>
  <c r="I694" i="18"/>
  <c r="J694" i="18" s="1"/>
  <c r="K694" i="18"/>
  <c r="I695" i="18"/>
  <c r="J695" i="18" s="1"/>
  <c r="K695" i="18"/>
  <c r="I696" i="18"/>
  <c r="J696" i="18" s="1"/>
  <c r="K696" i="18"/>
  <c r="I697" i="18"/>
  <c r="J697" i="18" s="1"/>
  <c r="K697" i="18"/>
  <c r="I698" i="18"/>
  <c r="J698" i="18" s="1"/>
  <c r="K698" i="18"/>
  <c r="I699" i="18"/>
  <c r="J699" i="18" s="1"/>
  <c r="K699" i="18"/>
  <c r="I700" i="18"/>
  <c r="J700" i="18" s="1"/>
  <c r="K700" i="18"/>
  <c r="I701" i="18"/>
  <c r="J701" i="18" s="1"/>
  <c r="K701" i="18"/>
  <c r="I702" i="18"/>
  <c r="J702" i="18" s="1"/>
  <c r="K702" i="18"/>
  <c r="I703" i="18"/>
  <c r="J703" i="18" s="1"/>
  <c r="K703" i="18"/>
  <c r="I704" i="18"/>
  <c r="J704" i="18" s="1"/>
  <c r="K704" i="18"/>
  <c r="I705" i="18"/>
  <c r="J705" i="18" s="1"/>
  <c r="K705" i="18"/>
  <c r="I706" i="18"/>
  <c r="J706" i="18" s="1"/>
  <c r="K706" i="18"/>
  <c r="I707" i="18"/>
  <c r="J707" i="18" s="1"/>
  <c r="K707" i="18"/>
  <c r="I708" i="18"/>
  <c r="J708" i="18" s="1"/>
  <c r="K708" i="18"/>
  <c r="I709" i="18"/>
  <c r="J709" i="18" s="1"/>
  <c r="K709" i="18"/>
  <c r="I710" i="18"/>
  <c r="J710" i="18" s="1"/>
  <c r="K710" i="18"/>
  <c r="I711" i="18"/>
  <c r="J711" i="18" s="1"/>
  <c r="K711" i="18"/>
  <c r="I712" i="18"/>
  <c r="J712" i="18" s="1"/>
  <c r="K712" i="18"/>
  <c r="I713" i="18"/>
  <c r="J713" i="18" s="1"/>
  <c r="K713" i="18"/>
  <c r="I714" i="18"/>
  <c r="J714" i="18" s="1"/>
  <c r="K714" i="18"/>
  <c r="K715" i="18"/>
  <c r="I716" i="18"/>
  <c r="J716" i="18" s="1"/>
  <c r="K716" i="18"/>
  <c r="K717" i="18"/>
  <c r="I718" i="18"/>
  <c r="J718" i="18" s="1"/>
  <c r="K718" i="18"/>
  <c r="I719" i="18"/>
  <c r="J719" i="18" s="1"/>
  <c r="K719" i="18"/>
  <c r="I720" i="18"/>
  <c r="J720" i="18" s="1"/>
  <c r="K720" i="18"/>
  <c r="I721" i="18"/>
  <c r="J721" i="18" s="1"/>
  <c r="K721" i="18"/>
  <c r="I722" i="18"/>
  <c r="J722" i="18" s="1"/>
  <c r="K722" i="18"/>
  <c r="I723" i="18"/>
  <c r="J723" i="18" s="1"/>
  <c r="K723" i="18"/>
  <c r="I724" i="18"/>
  <c r="J724" i="18" s="1"/>
  <c r="K724" i="18"/>
  <c r="I725" i="18"/>
  <c r="J725" i="18" s="1"/>
  <c r="K725" i="18"/>
  <c r="I726" i="18"/>
  <c r="J726" i="18" s="1"/>
  <c r="K726" i="18"/>
  <c r="I727" i="18"/>
  <c r="J727" i="18" s="1"/>
  <c r="K727" i="18"/>
  <c r="I728" i="18"/>
  <c r="J728" i="18" s="1"/>
  <c r="K728" i="18"/>
  <c r="I729" i="18"/>
  <c r="J729" i="18" s="1"/>
  <c r="K729" i="18"/>
  <c r="I730" i="18"/>
  <c r="J730" i="18" s="1"/>
  <c r="K730" i="18"/>
  <c r="I731" i="18"/>
  <c r="J731" i="18" s="1"/>
  <c r="K731" i="18"/>
  <c r="I732" i="18"/>
  <c r="J732" i="18" s="1"/>
  <c r="K732" i="18"/>
  <c r="I733" i="18"/>
  <c r="J733" i="18" s="1"/>
  <c r="K733" i="18"/>
  <c r="I734" i="18"/>
  <c r="J734" i="18" s="1"/>
  <c r="K734" i="18"/>
  <c r="I735" i="18"/>
  <c r="J735" i="18" s="1"/>
  <c r="K735" i="18"/>
  <c r="I736" i="18"/>
  <c r="J736" i="18" s="1"/>
  <c r="K736" i="18"/>
  <c r="I737" i="18"/>
  <c r="J737" i="18" s="1"/>
  <c r="K737" i="18"/>
  <c r="I738" i="18"/>
  <c r="J738" i="18" s="1"/>
  <c r="K738" i="18"/>
  <c r="I739" i="18"/>
  <c r="J739" i="18" s="1"/>
  <c r="K739" i="18"/>
  <c r="I740" i="18"/>
  <c r="J740" i="18" s="1"/>
  <c r="K740" i="18"/>
  <c r="I741" i="18"/>
  <c r="J741" i="18" s="1"/>
  <c r="K741" i="18"/>
  <c r="I742" i="18"/>
  <c r="J742" i="18" s="1"/>
  <c r="K742" i="18"/>
  <c r="I743" i="18"/>
  <c r="J743" i="18" s="1"/>
  <c r="K743" i="18"/>
  <c r="I744" i="18"/>
  <c r="J744" i="18" s="1"/>
  <c r="K744" i="18"/>
  <c r="I745" i="18"/>
  <c r="J745" i="18" s="1"/>
  <c r="K745" i="18"/>
  <c r="I746" i="18"/>
  <c r="J746" i="18" s="1"/>
  <c r="K746" i="18"/>
  <c r="I747" i="18"/>
  <c r="J747" i="18" s="1"/>
  <c r="K747" i="18"/>
  <c r="I748" i="18"/>
  <c r="J748" i="18" s="1"/>
  <c r="K748" i="18"/>
  <c r="I749" i="18"/>
  <c r="J749" i="18" s="1"/>
  <c r="K749" i="18"/>
  <c r="I750" i="18"/>
  <c r="J750" i="18" s="1"/>
  <c r="K750" i="18"/>
  <c r="K751" i="18"/>
  <c r="I752" i="18"/>
  <c r="J752" i="18" s="1"/>
  <c r="K752" i="18"/>
  <c r="I753" i="18"/>
  <c r="J753" i="18" s="1"/>
  <c r="K753" i="18"/>
  <c r="I754" i="18"/>
  <c r="J754" i="18" s="1"/>
  <c r="K754" i="18"/>
  <c r="I755" i="18"/>
  <c r="J755" i="18" s="1"/>
  <c r="K755" i="18"/>
  <c r="K557" i="18"/>
  <c r="I557" i="18"/>
  <c r="J557" i="18" s="1"/>
  <c r="I428" i="18"/>
  <c r="I651" i="18" s="1"/>
  <c r="J651" i="18" s="1"/>
  <c r="I545" i="18"/>
  <c r="K756" i="18" l="1"/>
  <c r="K758" i="18" s="1"/>
  <c r="J799" i="21"/>
  <c r="J584" i="21"/>
  <c r="J800" i="21" s="1"/>
  <c r="I799" i="21"/>
  <c r="I801" i="21" s="1"/>
  <c r="I586" i="21"/>
  <c r="J428" i="18"/>
  <c r="I298" i="18"/>
  <c r="J298" i="18" s="1"/>
  <c r="I281" i="18"/>
  <c r="I277" i="18"/>
  <c r="J277" i="18" s="1"/>
  <c r="I274" i="18"/>
  <c r="J274" i="18" s="1"/>
  <c r="I269" i="18"/>
  <c r="J269" i="18" s="1"/>
  <c r="I32" i="18"/>
  <c r="I534" i="18"/>
  <c r="I527" i="18"/>
  <c r="I485" i="18"/>
  <c r="I480" i="18"/>
  <c r="I439" i="18"/>
  <c r="J801" i="21" l="1"/>
  <c r="I634" i="18"/>
  <c r="J634" i="18" s="1"/>
  <c r="J439" i="18"/>
  <c r="J534" i="18"/>
  <c r="I717" i="18"/>
  <c r="J717" i="18" s="1"/>
  <c r="I559" i="18"/>
  <c r="J527" i="18"/>
  <c r="I715" i="18"/>
  <c r="J715" i="18" s="1"/>
  <c r="J485" i="18"/>
  <c r="J480" i="18"/>
  <c r="I751" i="18"/>
  <c r="J751" i="18" s="1"/>
  <c r="J32" i="18"/>
  <c r="I577" i="18"/>
  <c r="J577" i="18" s="1"/>
  <c r="I544" i="18"/>
  <c r="J281" i="18"/>
  <c r="I660" i="18"/>
  <c r="J660" i="18" s="1"/>
  <c r="I771" i="14"/>
  <c r="J771" i="14" s="1"/>
  <c r="I732" i="14"/>
  <c r="J732" i="14" s="1"/>
  <c r="I814" i="14"/>
  <c r="J813" i="14"/>
  <c r="J812" i="14"/>
  <c r="I600" i="14"/>
  <c r="J599" i="14"/>
  <c r="J531" i="11"/>
  <c r="J598" i="14"/>
  <c r="V593" i="14"/>
  <c r="J530" i="11"/>
  <c r="K808" i="14"/>
  <c r="I735" i="14"/>
  <c r="J735" i="14" s="1"/>
  <c r="I736" i="14"/>
  <c r="J736" i="14" s="1"/>
  <c r="I737" i="14"/>
  <c r="J737" i="14" s="1"/>
  <c r="I738" i="14"/>
  <c r="J738" i="14" s="1"/>
  <c r="I739" i="14"/>
  <c r="J739" i="14" s="1"/>
  <c r="I740" i="14"/>
  <c r="J740" i="14" s="1"/>
  <c r="I741" i="14"/>
  <c r="J741" i="14" s="1"/>
  <c r="I742" i="14"/>
  <c r="J742" i="14" s="1"/>
  <c r="I743" i="14"/>
  <c r="J743" i="14" s="1"/>
  <c r="I744" i="14"/>
  <c r="J744" i="14" s="1"/>
  <c r="I745" i="14"/>
  <c r="J745" i="14" s="1"/>
  <c r="I746" i="14"/>
  <c r="J746" i="14" s="1"/>
  <c r="I747" i="14"/>
  <c r="J747" i="14" s="1"/>
  <c r="I748" i="14"/>
  <c r="J748" i="14" s="1"/>
  <c r="I749" i="14"/>
  <c r="J749" i="14" s="1"/>
  <c r="I750" i="14"/>
  <c r="J750" i="14" s="1"/>
  <c r="I751" i="14"/>
  <c r="J751" i="14" s="1"/>
  <c r="I752" i="14"/>
  <c r="J752" i="14" s="1"/>
  <c r="I753" i="14"/>
  <c r="J753" i="14" s="1"/>
  <c r="I754" i="14"/>
  <c r="J754" i="14" s="1"/>
  <c r="I755" i="14"/>
  <c r="J755" i="14" s="1"/>
  <c r="I756" i="14"/>
  <c r="J756" i="14" s="1"/>
  <c r="I757" i="14"/>
  <c r="J757" i="14" s="1"/>
  <c r="I758" i="14"/>
  <c r="J758" i="14" s="1"/>
  <c r="I759" i="14"/>
  <c r="J759" i="14" s="1"/>
  <c r="I760" i="14"/>
  <c r="J760" i="14" s="1"/>
  <c r="I761" i="14"/>
  <c r="J761" i="14" s="1"/>
  <c r="I762" i="14"/>
  <c r="J762" i="14" s="1"/>
  <c r="I763" i="14"/>
  <c r="J763" i="14" s="1"/>
  <c r="I764" i="14"/>
  <c r="J764" i="14" s="1"/>
  <c r="I765" i="14"/>
  <c r="J765" i="14" s="1"/>
  <c r="I766" i="14"/>
  <c r="J766" i="14" s="1"/>
  <c r="I767" i="14"/>
  <c r="J767" i="14" s="1"/>
  <c r="I768" i="14"/>
  <c r="J768" i="14" s="1"/>
  <c r="I769" i="14"/>
  <c r="J769" i="14" s="1"/>
  <c r="I770" i="14"/>
  <c r="J770" i="14" s="1"/>
  <c r="I772" i="14"/>
  <c r="J772" i="14" s="1"/>
  <c r="I773" i="14"/>
  <c r="J773" i="14" s="1"/>
  <c r="I774" i="14"/>
  <c r="J774" i="14" s="1"/>
  <c r="I775" i="14"/>
  <c r="J775" i="14" s="1"/>
  <c r="I776" i="14"/>
  <c r="J776" i="14" s="1"/>
  <c r="I777" i="14"/>
  <c r="J777" i="14" s="1"/>
  <c r="I779" i="14"/>
  <c r="J779" i="14" s="1"/>
  <c r="I780" i="14"/>
  <c r="J780" i="14" s="1"/>
  <c r="I781" i="14"/>
  <c r="J781" i="14" s="1"/>
  <c r="I782" i="14"/>
  <c r="J782" i="14" s="1"/>
  <c r="I783" i="14"/>
  <c r="J783" i="14" s="1"/>
  <c r="I784" i="14"/>
  <c r="J784" i="14" s="1"/>
  <c r="I785" i="14"/>
  <c r="J785" i="14" s="1"/>
  <c r="I786" i="14"/>
  <c r="J786" i="14" s="1"/>
  <c r="I787" i="14"/>
  <c r="J787" i="14" s="1"/>
  <c r="I788" i="14"/>
  <c r="J788" i="14" s="1"/>
  <c r="I789" i="14"/>
  <c r="J789" i="14" s="1"/>
  <c r="I790" i="14"/>
  <c r="J790" i="14" s="1"/>
  <c r="I791" i="14"/>
  <c r="J791" i="14" s="1"/>
  <c r="I792" i="14"/>
  <c r="J792" i="14" s="1"/>
  <c r="I793" i="14"/>
  <c r="J793" i="14" s="1"/>
  <c r="I794" i="14"/>
  <c r="J794" i="14" s="1"/>
  <c r="I795" i="14"/>
  <c r="J795" i="14" s="1"/>
  <c r="I796" i="14"/>
  <c r="J796" i="14" s="1"/>
  <c r="I797" i="14"/>
  <c r="J797" i="14" s="1"/>
  <c r="I798" i="14"/>
  <c r="J798" i="14" s="1"/>
  <c r="I799" i="14"/>
  <c r="J799" i="14" s="1"/>
  <c r="I800" i="14"/>
  <c r="J800" i="14" s="1"/>
  <c r="I801" i="14"/>
  <c r="J801" i="14" s="1"/>
  <c r="I802" i="14"/>
  <c r="J802" i="14" s="1"/>
  <c r="I803" i="14"/>
  <c r="J803" i="14" s="1"/>
  <c r="I804" i="14"/>
  <c r="J804" i="14" s="1"/>
  <c r="I805" i="14"/>
  <c r="J805" i="14" s="1"/>
  <c r="I806" i="14"/>
  <c r="J806" i="14" s="1"/>
  <c r="I807" i="14"/>
  <c r="J807" i="14" s="1"/>
  <c r="J591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J295" i="14"/>
  <c r="J296" i="14"/>
  <c r="J297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8" i="14"/>
  <c r="J319" i="14"/>
  <c r="J320" i="14"/>
  <c r="J321" i="14"/>
  <c r="J322" i="14"/>
  <c r="J323" i="14"/>
  <c r="J324" i="14"/>
  <c r="J325" i="14"/>
  <c r="J326" i="14"/>
  <c r="J327" i="14"/>
  <c r="J328" i="14"/>
  <c r="J329" i="14"/>
  <c r="J330" i="14"/>
  <c r="J331" i="14"/>
  <c r="J332" i="14"/>
  <c r="J333" i="14"/>
  <c r="J334" i="14"/>
  <c r="J335" i="14"/>
  <c r="J336" i="14"/>
  <c r="J337" i="14"/>
  <c r="J338" i="14"/>
  <c r="J339" i="14"/>
  <c r="J340" i="14"/>
  <c r="J341" i="14"/>
  <c r="J342" i="14"/>
  <c r="J343" i="14"/>
  <c r="J344" i="14"/>
  <c r="J345" i="14"/>
  <c r="J346" i="14"/>
  <c r="J347" i="14"/>
  <c r="J348" i="14"/>
  <c r="J349" i="14"/>
  <c r="J350" i="14"/>
  <c r="J351" i="14"/>
  <c r="J352" i="14"/>
  <c r="J353" i="14"/>
  <c r="J354" i="14"/>
  <c r="J355" i="14"/>
  <c r="J356" i="14"/>
  <c r="J357" i="14"/>
  <c r="J358" i="14"/>
  <c r="J359" i="14"/>
  <c r="J360" i="14"/>
  <c r="J361" i="14"/>
  <c r="J362" i="14"/>
  <c r="J363" i="14"/>
  <c r="J364" i="14"/>
  <c r="J365" i="14"/>
  <c r="J366" i="14"/>
  <c r="J367" i="14"/>
  <c r="J368" i="14"/>
  <c r="J369" i="14"/>
  <c r="J370" i="14"/>
  <c r="J371" i="14"/>
  <c r="J372" i="14"/>
  <c r="J373" i="14"/>
  <c r="J374" i="14"/>
  <c r="J375" i="14"/>
  <c r="J376" i="14"/>
  <c r="J377" i="14"/>
  <c r="J378" i="14"/>
  <c r="J379" i="14"/>
  <c r="J380" i="14"/>
  <c r="J381" i="14"/>
  <c r="J382" i="14"/>
  <c r="J383" i="14"/>
  <c r="J384" i="14"/>
  <c r="J385" i="14"/>
  <c r="J386" i="14"/>
  <c r="J387" i="14"/>
  <c r="J388" i="14"/>
  <c r="J389" i="14"/>
  <c r="J390" i="14"/>
  <c r="J391" i="14"/>
  <c r="J392" i="14"/>
  <c r="J393" i="14"/>
  <c r="J394" i="14"/>
  <c r="J395" i="14"/>
  <c r="J396" i="14"/>
  <c r="J397" i="14"/>
  <c r="J398" i="14"/>
  <c r="J399" i="14"/>
  <c r="J400" i="14"/>
  <c r="J401" i="14"/>
  <c r="J402" i="14"/>
  <c r="J403" i="14"/>
  <c r="J404" i="14"/>
  <c r="J405" i="14"/>
  <c r="J406" i="14"/>
  <c r="J407" i="14"/>
  <c r="J408" i="14"/>
  <c r="J409" i="14"/>
  <c r="J410" i="14"/>
  <c r="J411" i="14"/>
  <c r="J412" i="14"/>
  <c r="J413" i="14"/>
  <c r="J414" i="14"/>
  <c r="J415" i="14"/>
  <c r="J416" i="14"/>
  <c r="J417" i="14"/>
  <c r="J418" i="14"/>
  <c r="J419" i="14"/>
  <c r="J420" i="14"/>
  <c r="J421" i="14"/>
  <c r="J422" i="14"/>
  <c r="J423" i="14"/>
  <c r="J424" i="14"/>
  <c r="J425" i="14"/>
  <c r="J426" i="14"/>
  <c r="J427" i="14"/>
  <c r="J428" i="14"/>
  <c r="J429" i="14"/>
  <c r="J430" i="14"/>
  <c r="J431" i="14"/>
  <c r="J432" i="14"/>
  <c r="J433" i="14"/>
  <c r="J434" i="14"/>
  <c r="J435" i="14"/>
  <c r="J436" i="14"/>
  <c r="J437" i="14"/>
  <c r="J438" i="14"/>
  <c r="J439" i="14"/>
  <c r="J440" i="14"/>
  <c r="J441" i="14"/>
  <c r="J442" i="14"/>
  <c r="J443" i="14"/>
  <c r="J444" i="14"/>
  <c r="J445" i="14"/>
  <c r="J446" i="14"/>
  <c r="J447" i="14"/>
  <c r="J448" i="14"/>
  <c r="J449" i="14"/>
  <c r="J450" i="14"/>
  <c r="J451" i="14"/>
  <c r="J452" i="14"/>
  <c r="J453" i="14"/>
  <c r="J454" i="14"/>
  <c r="J455" i="14"/>
  <c r="J456" i="14"/>
  <c r="J457" i="14"/>
  <c r="J458" i="14"/>
  <c r="J459" i="14"/>
  <c r="J460" i="14"/>
  <c r="J461" i="14"/>
  <c r="J462" i="14"/>
  <c r="J463" i="14"/>
  <c r="J464" i="14"/>
  <c r="J465" i="14"/>
  <c r="J466" i="14"/>
  <c r="J467" i="14"/>
  <c r="J468" i="14"/>
  <c r="J469" i="14"/>
  <c r="J470" i="14"/>
  <c r="J471" i="14"/>
  <c r="J472" i="14"/>
  <c r="J473" i="14"/>
  <c r="J474" i="14"/>
  <c r="J475" i="14"/>
  <c r="J476" i="14"/>
  <c r="J477" i="14"/>
  <c r="J478" i="14"/>
  <c r="J479" i="14"/>
  <c r="J480" i="14"/>
  <c r="J481" i="14"/>
  <c r="J482" i="14"/>
  <c r="J483" i="14"/>
  <c r="J484" i="14"/>
  <c r="J485" i="14"/>
  <c r="J486" i="14"/>
  <c r="J487" i="14"/>
  <c r="J488" i="14"/>
  <c r="J489" i="14"/>
  <c r="J490" i="14"/>
  <c r="J491" i="14"/>
  <c r="J492" i="14"/>
  <c r="J494" i="14"/>
  <c r="J495" i="14"/>
  <c r="J496" i="14"/>
  <c r="J497" i="14"/>
  <c r="J498" i="14"/>
  <c r="J499" i="14"/>
  <c r="J500" i="14"/>
  <c r="J501" i="14"/>
  <c r="J502" i="14"/>
  <c r="J503" i="14"/>
  <c r="J504" i="14"/>
  <c r="J505" i="14"/>
  <c r="J506" i="14"/>
  <c r="J507" i="14"/>
  <c r="J508" i="14"/>
  <c r="J509" i="14"/>
  <c r="J510" i="14"/>
  <c r="J511" i="14"/>
  <c r="J512" i="14"/>
  <c r="J513" i="14"/>
  <c r="J514" i="14"/>
  <c r="J515" i="14"/>
  <c r="J516" i="14"/>
  <c r="J517" i="14"/>
  <c r="J518" i="14"/>
  <c r="J519" i="14"/>
  <c r="J520" i="14"/>
  <c r="J521" i="14"/>
  <c r="J522" i="14"/>
  <c r="J523" i="14"/>
  <c r="J524" i="14"/>
  <c r="J525" i="14"/>
  <c r="J526" i="14"/>
  <c r="J527" i="14"/>
  <c r="J528" i="14"/>
  <c r="J529" i="14"/>
  <c r="J530" i="14"/>
  <c r="J531" i="14"/>
  <c r="J532" i="14"/>
  <c r="J533" i="14"/>
  <c r="J534" i="14"/>
  <c r="J535" i="14"/>
  <c r="J536" i="14"/>
  <c r="J537" i="14"/>
  <c r="J538" i="14"/>
  <c r="J539" i="14"/>
  <c r="J540" i="14"/>
  <c r="J541" i="14"/>
  <c r="J542" i="14"/>
  <c r="J543" i="14"/>
  <c r="J544" i="14"/>
  <c r="J546" i="14"/>
  <c r="J547" i="14"/>
  <c r="J548" i="14"/>
  <c r="J549" i="14"/>
  <c r="J550" i="14"/>
  <c r="J551" i="14"/>
  <c r="J552" i="14"/>
  <c r="J553" i="14"/>
  <c r="J554" i="14"/>
  <c r="J555" i="14"/>
  <c r="J556" i="14"/>
  <c r="J557" i="14"/>
  <c r="J558" i="14"/>
  <c r="J559" i="14"/>
  <c r="J560" i="14"/>
  <c r="J561" i="14"/>
  <c r="J562" i="14"/>
  <c r="J563" i="14"/>
  <c r="J564" i="14"/>
  <c r="J565" i="14"/>
  <c r="J566" i="14"/>
  <c r="J567" i="14"/>
  <c r="J568" i="14"/>
  <c r="J569" i="14"/>
  <c r="J570" i="14"/>
  <c r="J571" i="14"/>
  <c r="J572" i="14"/>
  <c r="J573" i="14"/>
  <c r="J574" i="14"/>
  <c r="J575" i="14"/>
  <c r="J576" i="14"/>
  <c r="J577" i="14"/>
  <c r="J578" i="14"/>
  <c r="J579" i="14"/>
  <c r="J580" i="14"/>
  <c r="J582" i="14"/>
  <c r="J583" i="14"/>
  <c r="J586" i="14"/>
  <c r="J587" i="14"/>
  <c r="J588" i="14"/>
  <c r="J589" i="14"/>
  <c r="J590" i="14"/>
  <c r="J7" i="14"/>
  <c r="I607" i="14"/>
  <c r="J607" i="14" s="1"/>
  <c r="I608" i="14"/>
  <c r="J608" i="14" s="1"/>
  <c r="I610" i="14"/>
  <c r="I611" i="14"/>
  <c r="I612" i="14"/>
  <c r="I613" i="14"/>
  <c r="I614" i="14"/>
  <c r="J614" i="14" s="1"/>
  <c r="I615" i="14"/>
  <c r="I616" i="14"/>
  <c r="J616" i="14" s="1"/>
  <c r="I617" i="14"/>
  <c r="J617" i="14" s="1"/>
  <c r="I618" i="14"/>
  <c r="J618" i="14" s="1"/>
  <c r="I620" i="14"/>
  <c r="J620" i="14" s="1"/>
  <c r="I621" i="14"/>
  <c r="J621" i="14" s="1"/>
  <c r="I622" i="14"/>
  <c r="J622" i="14" s="1"/>
  <c r="I623" i="14"/>
  <c r="J623" i="14" s="1"/>
  <c r="I624" i="14"/>
  <c r="J624" i="14" s="1"/>
  <c r="I625" i="14"/>
  <c r="J625" i="14" s="1"/>
  <c r="I626" i="14"/>
  <c r="I627" i="14"/>
  <c r="I629" i="14"/>
  <c r="I630" i="14"/>
  <c r="I631" i="14"/>
  <c r="J631" i="14" s="1"/>
  <c r="I632" i="14"/>
  <c r="I633" i="14"/>
  <c r="I634" i="14"/>
  <c r="J634" i="14" s="1"/>
  <c r="I635" i="14"/>
  <c r="J635" i="14" s="1"/>
  <c r="I636" i="14"/>
  <c r="I637" i="14"/>
  <c r="I638" i="14"/>
  <c r="I639" i="14"/>
  <c r="J639" i="14" s="1"/>
  <c r="I640" i="14"/>
  <c r="J640" i="14" s="1"/>
  <c r="I641" i="14"/>
  <c r="I642" i="14"/>
  <c r="J642" i="14" s="1"/>
  <c r="I643" i="14"/>
  <c r="J643" i="14" s="1"/>
  <c r="I644" i="14"/>
  <c r="J644" i="14" s="1"/>
  <c r="I645" i="14"/>
  <c r="J645" i="14" s="1"/>
  <c r="I647" i="14"/>
  <c r="J647" i="14" s="1"/>
  <c r="I648" i="14"/>
  <c r="J648" i="14" s="1"/>
  <c r="I649" i="14"/>
  <c r="J649" i="14" s="1"/>
  <c r="I650" i="14"/>
  <c r="J650" i="14" s="1"/>
  <c r="I651" i="14"/>
  <c r="J651" i="14" s="1"/>
  <c r="I652" i="14"/>
  <c r="I653" i="14"/>
  <c r="I654" i="14"/>
  <c r="I655" i="14"/>
  <c r="I656" i="14"/>
  <c r="J656" i="14" s="1"/>
  <c r="I657" i="14"/>
  <c r="I658" i="14"/>
  <c r="I659" i="14"/>
  <c r="I660" i="14"/>
  <c r="J660" i="14" s="1"/>
  <c r="I661" i="14"/>
  <c r="J661" i="14" s="1"/>
  <c r="I662" i="14"/>
  <c r="I663" i="14"/>
  <c r="I664" i="14"/>
  <c r="I665" i="14"/>
  <c r="J665" i="14" s="1"/>
  <c r="I666" i="14"/>
  <c r="I667" i="14"/>
  <c r="J667" i="14" s="1"/>
  <c r="I668" i="14"/>
  <c r="J668" i="14" s="1"/>
  <c r="I669" i="14"/>
  <c r="J669" i="14" s="1"/>
  <c r="I670" i="14"/>
  <c r="J670" i="14" s="1"/>
  <c r="I671" i="14"/>
  <c r="J671" i="14" s="1"/>
  <c r="I672" i="14"/>
  <c r="J672" i="14" s="1"/>
  <c r="I673" i="14"/>
  <c r="J673" i="14" s="1"/>
  <c r="I674" i="14"/>
  <c r="J674" i="14" s="1"/>
  <c r="I675" i="14"/>
  <c r="J675" i="14" s="1"/>
  <c r="I676" i="14"/>
  <c r="I677" i="14"/>
  <c r="I678" i="14"/>
  <c r="I679" i="14"/>
  <c r="I680" i="14"/>
  <c r="J680" i="14" s="1"/>
  <c r="I681" i="14"/>
  <c r="J681" i="14" s="1"/>
  <c r="I682" i="14"/>
  <c r="I683" i="14"/>
  <c r="I684" i="14"/>
  <c r="J684" i="14" s="1"/>
  <c r="I685" i="14"/>
  <c r="J685" i="14" s="1"/>
  <c r="I686" i="14"/>
  <c r="J686" i="14" s="1"/>
  <c r="I687" i="14"/>
  <c r="J687" i="14" s="1"/>
  <c r="I688" i="14"/>
  <c r="J688" i="14" s="1"/>
  <c r="I689" i="14"/>
  <c r="J689" i="14" s="1"/>
  <c r="I691" i="14"/>
  <c r="I692" i="14"/>
  <c r="J692" i="14" s="1"/>
  <c r="I693" i="14"/>
  <c r="J693" i="14" s="1"/>
  <c r="I694" i="14"/>
  <c r="J694" i="14" s="1"/>
  <c r="I695" i="14"/>
  <c r="J695" i="14" s="1"/>
  <c r="I696" i="14"/>
  <c r="J696" i="14" s="1"/>
  <c r="I697" i="14"/>
  <c r="J697" i="14" s="1"/>
  <c r="I698" i="14"/>
  <c r="J698" i="14" s="1"/>
  <c r="I700" i="14"/>
  <c r="J700" i="14" s="1"/>
  <c r="I701" i="14"/>
  <c r="J701" i="14" s="1"/>
  <c r="I702" i="14"/>
  <c r="I703" i="14"/>
  <c r="I704" i="14"/>
  <c r="J704" i="14" s="1"/>
  <c r="I705" i="14"/>
  <c r="I707" i="14"/>
  <c r="I708" i="14"/>
  <c r="J708" i="14" s="1"/>
  <c r="I709" i="14"/>
  <c r="J709" i="14" s="1"/>
  <c r="I710" i="14"/>
  <c r="I711" i="14"/>
  <c r="J711" i="14" s="1"/>
  <c r="I712" i="14"/>
  <c r="J712" i="14" s="1"/>
  <c r="I713" i="14"/>
  <c r="J713" i="14" s="1"/>
  <c r="I714" i="14"/>
  <c r="J714" i="14" s="1"/>
  <c r="I715" i="14"/>
  <c r="J715" i="14" s="1"/>
  <c r="I716" i="14"/>
  <c r="J716" i="14" s="1"/>
  <c r="I718" i="14"/>
  <c r="J718" i="14" s="1"/>
  <c r="I719" i="14"/>
  <c r="J719" i="14" s="1"/>
  <c r="I720" i="14"/>
  <c r="J720" i="14" s="1"/>
  <c r="I721" i="14"/>
  <c r="J721" i="14" s="1"/>
  <c r="I722" i="14"/>
  <c r="J722" i="14" s="1"/>
  <c r="I723" i="14"/>
  <c r="J723" i="14" s="1"/>
  <c r="I724" i="14"/>
  <c r="J724" i="14" s="1"/>
  <c r="I725" i="14"/>
  <c r="J725" i="14" s="1"/>
  <c r="I726" i="14"/>
  <c r="J726" i="14" s="1"/>
  <c r="I727" i="14"/>
  <c r="J727" i="14" s="1"/>
  <c r="I728" i="14"/>
  <c r="J728" i="14" s="1"/>
  <c r="I729" i="14"/>
  <c r="J729" i="14" s="1"/>
  <c r="I730" i="14"/>
  <c r="J730" i="14" s="1"/>
  <c r="I731" i="14"/>
  <c r="J731" i="14" s="1"/>
  <c r="I733" i="14"/>
  <c r="J733" i="14" s="1"/>
  <c r="I734" i="14"/>
  <c r="J734" i="14" s="1"/>
  <c r="J610" i="14"/>
  <c r="J611" i="14"/>
  <c r="J612" i="14"/>
  <c r="J613" i="14"/>
  <c r="J615" i="14"/>
  <c r="J626" i="14"/>
  <c r="J627" i="14"/>
  <c r="J629" i="14"/>
  <c r="J630" i="14"/>
  <c r="J632" i="14"/>
  <c r="J633" i="14"/>
  <c r="J636" i="14"/>
  <c r="J637" i="14"/>
  <c r="J638" i="14"/>
  <c r="J641" i="14"/>
  <c r="J652" i="14"/>
  <c r="J653" i="14"/>
  <c r="J654" i="14"/>
  <c r="J655" i="14"/>
  <c r="J657" i="14"/>
  <c r="J658" i="14"/>
  <c r="J659" i="14"/>
  <c r="J662" i="14"/>
  <c r="J663" i="14"/>
  <c r="J664" i="14"/>
  <c r="J666" i="14"/>
  <c r="J676" i="14"/>
  <c r="J677" i="14"/>
  <c r="J678" i="14"/>
  <c r="J679" i="14"/>
  <c r="J682" i="14"/>
  <c r="J683" i="14"/>
  <c r="J691" i="14"/>
  <c r="J702" i="14"/>
  <c r="J703" i="14"/>
  <c r="J705" i="14"/>
  <c r="J707" i="14"/>
  <c r="J710" i="14"/>
  <c r="I594" i="14"/>
  <c r="J594" i="14" s="1"/>
  <c r="K593" i="14"/>
  <c r="K809" i="14" s="1"/>
  <c r="I584" i="14"/>
  <c r="J584" i="14" s="1"/>
  <c r="I581" i="14"/>
  <c r="I646" i="14" s="1"/>
  <c r="J646" i="14" s="1"/>
  <c r="I585" i="14"/>
  <c r="J585" i="14" s="1"/>
  <c r="J600" i="14" l="1"/>
  <c r="J559" i="18"/>
  <c r="J756" i="18" s="1"/>
  <c r="I756" i="18"/>
  <c r="I758" i="18" s="1"/>
  <c r="I757" i="18"/>
  <c r="I546" i="18"/>
  <c r="J544" i="18"/>
  <c r="J757" i="18" s="1"/>
  <c r="K810" i="14"/>
  <c r="J814" i="14"/>
  <c r="I609" i="14"/>
  <c r="J609" i="14" s="1"/>
  <c r="I690" i="14"/>
  <c r="J690" i="14" s="1"/>
  <c r="I717" i="14"/>
  <c r="J717" i="14" s="1"/>
  <c r="I619" i="14"/>
  <c r="J581" i="14"/>
  <c r="I545" i="14"/>
  <c r="I778" i="14" s="1"/>
  <c r="J778" i="14" s="1"/>
  <c r="I493" i="14"/>
  <c r="I699" i="14" s="1"/>
  <c r="J699" i="14" s="1"/>
  <c r="K708" i="11"/>
  <c r="K731" i="11" s="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6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J340" i="11"/>
  <c r="J341" i="11"/>
  <c r="J342" i="11"/>
  <c r="J343" i="11"/>
  <c r="J344" i="11"/>
  <c r="J345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J359" i="11"/>
  <c r="J360" i="11"/>
  <c r="J361" i="11"/>
  <c r="J362" i="11"/>
  <c r="J363" i="11"/>
  <c r="J364" i="11"/>
  <c r="J365" i="11"/>
  <c r="J366" i="11"/>
  <c r="J367" i="11"/>
  <c r="J368" i="11"/>
  <c r="J369" i="11"/>
  <c r="J370" i="11"/>
  <c r="J371" i="11"/>
  <c r="J372" i="11"/>
  <c r="J373" i="11"/>
  <c r="J374" i="11"/>
  <c r="J375" i="11"/>
  <c r="J376" i="11"/>
  <c r="J377" i="11"/>
  <c r="J378" i="11"/>
  <c r="J379" i="11"/>
  <c r="J380" i="11"/>
  <c r="J381" i="11"/>
  <c r="J382" i="11"/>
  <c r="J383" i="11"/>
  <c r="J384" i="11"/>
  <c r="J385" i="11"/>
  <c r="J386" i="11"/>
  <c r="J387" i="11"/>
  <c r="J388" i="11"/>
  <c r="J389" i="11"/>
  <c r="J390" i="11"/>
  <c r="J391" i="11"/>
  <c r="J392" i="11"/>
  <c r="J393" i="11"/>
  <c r="J394" i="11"/>
  <c r="J395" i="11"/>
  <c r="J396" i="11"/>
  <c r="J397" i="11"/>
  <c r="J398" i="11"/>
  <c r="J399" i="11"/>
  <c r="J400" i="11"/>
  <c r="J401" i="11"/>
  <c r="J402" i="11"/>
  <c r="J403" i="11"/>
  <c r="J404" i="11"/>
  <c r="J405" i="11"/>
  <c r="J406" i="11"/>
  <c r="J407" i="11"/>
  <c r="J408" i="11"/>
  <c r="J409" i="11"/>
  <c r="J410" i="11"/>
  <c r="J411" i="11"/>
  <c r="J412" i="11"/>
  <c r="J413" i="11"/>
  <c r="J414" i="11"/>
  <c r="J415" i="11"/>
  <c r="J416" i="11"/>
  <c r="J417" i="11"/>
  <c r="J418" i="11"/>
  <c r="J419" i="11"/>
  <c r="J420" i="11"/>
  <c r="J421" i="11"/>
  <c r="J422" i="11"/>
  <c r="J423" i="11"/>
  <c r="J424" i="11"/>
  <c r="J425" i="11"/>
  <c r="J426" i="11"/>
  <c r="J427" i="11"/>
  <c r="J428" i="11"/>
  <c r="J429" i="11"/>
  <c r="J430" i="11"/>
  <c r="J431" i="11"/>
  <c r="J432" i="11"/>
  <c r="J433" i="11"/>
  <c r="J434" i="11"/>
  <c r="J435" i="11"/>
  <c r="J436" i="11"/>
  <c r="J437" i="11"/>
  <c r="J438" i="11"/>
  <c r="J439" i="11"/>
  <c r="J440" i="11"/>
  <c r="J441" i="11"/>
  <c r="J442" i="11"/>
  <c r="J443" i="11"/>
  <c r="J444" i="11"/>
  <c r="J445" i="11"/>
  <c r="J446" i="11"/>
  <c r="J447" i="11"/>
  <c r="J448" i="11"/>
  <c r="J449" i="11"/>
  <c r="J450" i="11"/>
  <c r="J451" i="11"/>
  <c r="J452" i="11"/>
  <c r="J453" i="11"/>
  <c r="J454" i="11"/>
  <c r="J455" i="11"/>
  <c r="J456" i="11"/>
  <c r="J457" i="11"/>
  <c r="J458" i="11"/>
  <c r="J459" i="11"/>
  <c r="J460" i="11"/>
  <c r="J461" i="11"/>
  <c r="J462" i="11"/>
  <c r="J463" i="11"/>
  <c r="J464" i="11"/>
  <c r="J465" i="11"/>
  <c r="J466" i="11"/>
  <c r="J467" i="11"/>
  <c r="J469" i="11"/>
  <c r="J470" i="11"/>
  <c r="J471" i="11"/>
  <c r="J472" i="11"/>
  <c r="J473" i="11"/>
  <c r="J474" i="11"/>
  <c r="J475" i="11"/>
  <c r="J476" i="11"/>
  <c r="J477" i="11"/>
  <c r="J478" i="11"/>
  <c r="J479" i="11"/>
  <c r="J480" i="11"/>
  <c r="J481" i="11"/>
  <c r="J482" i="11"/>
  <c r="J483" i="11"/>
  <c r="J484" i="11"/>
  <c r="J485" i="11"/>
  <c r="J486" i="11"/>
  <c r="J487" i="11"/>
  <c r="J488" i="11"/>
  <c r="J489" i="11"/>
  <c r="J490" i="11"/>
  <c r="J491" i="11"/>
  <c r="J492" i="11"/>
  <c r="J493" i="11"/>
  <c r="J494" i="11"/>
  <c r="J495" i="11"/>
  <c r="J496" i="11"/>
  <c r="J497" i="11"/>
  <c r="J498" i="11"/>
  <c r="J499" i="11"/>
  <c r="J500" i="11"/>
  <c r="J501" i="11"/>
  <c r="J502" i="11"/>
  <c r="J503" i="11"/>
  <c r="J504" i="11"/>
  <c r="J505" i="11"/>
  <c r="J506" i="11"/>
  <c r="J507" i="11"/>
  <c r="J508" i="11"/>
  <c r="J509" i="11"/>
  <c r="J510" i="11"/>
  <c r="J511" i="11"/>
  <c r="J512" i="11"/>
  <c r="J513" i="11"/>
  <c r="J514" i="11"/>
  <c r="J515" i="11"/>
  <c r="J516" i="11"/>
  <c r="J517" i="11"/>
  <c r="J518" i="11"/>
  <c r="J519" i="11"/>
  <c r="J520" i="11"/>
  <c r="J521" i="11"/>
  <c r="J522" i="11"/>
  <c r="J523" i="11"/>
  <c r="J525" i="11"/>
  <c r="J7" i="11"/>
  <c r="I542" i="11"/>
  <c r="J542" i="11" s="1"/>
  <c r="I543" i="11"/>
  <c r="J543" i="11" s="1"/>
  <c r="I544" i="11"/>
  <c r="J544" i="11" s="1"/>
  <c r="I545" i="11"/>
  <c r="J545" i="11" s="1"/>
  <c r="I546" i="11"/>
  <c r="J546" i="11" s="1"/>
  <c r="I547" i="11"/>
  <c r="J547" i="11" s="1"/>
  <c r="I548" i="11"/>
  <c r="J548" i="11" s="1"/>
  <c r="I549" i="11"/>
  <c r="J549" i="11" s="1"/>
  <c r="I550" i="11"/>
  <c r="J550" i="11" s="1"/>
  <c r="I551" i="11"/>
  <c r="J551" i="11" s="1"/>
  <c r="I553" i="11"/>
  <c r="J553" i="11" s="1"/>
  <c r="I554" i="11"/>
  <c r="J554" i="11" s="1"/>
  <c r="I555" i="11"/>
  <c r="J555" i="11" s="1"/>
  <c r="I556" i="11"/>
  <c r="J556" i="11" s="1"/>
  <c r="I557" i="11"/>
  <c r="J557" i="11" s="1"/>
  <c r="I558" i="11"/>
  <c r="J558" i="11" s="1"/>
  <c r="I559" i="11"/>
  <c r="J559" i="11" s="1"/>
  <c r="I560" i="11"/>
  <c r="J560" i="11" s="1"/>
  <c r="I561" i="11"/>
  <c r="J561" i="11" s="1"/>
  <c r="I562" i="11"/>
  <c r="J562" i="11" s="1"/>
  <c r="I563" i="11"/>
  <c r="J563" i="11" s="1"/>
  <c r="I564" i="11"/>
  <c r="J564" i="11" s="1"/>
  <c r="I565" i="11"/>
  <c r="J565" i="11" s="1"/>
  <c r="I566" i="11"/>
  <c r="J566" i="11" s="1"/>
  <c r="I567" i="11"/>
  <c r="J567" i="11" s="1"/>
  <c r="I568" i="11"/>
  <c r="J568" i="11" s="1"/>
  <c r="I569" i="11"/>
  <c r="J569" i="11" s="1"/>
  <c r="I570" i="11"/>
  <c r="J570" i="11" s="1"/>
  <c r="I571" i="11"/>
  <c r="J571" i="11" s="1"/>
  <c r="I572" i="11"/>
  <c r="J572" i="11" s="1"/>
  <c r="I573" i="11"/>
  <c r="J573" i="11" s="1"/>
  <c r="I574" i="11"/>
  <c r="J574" i="11" s="1"/>
  <c r="I575" i="11"/>
  <c r="J575" i="11" s="1"/>
  <c r="I577" i="11"/>
  <c r="J577" i="11" s="1"/>
  <c r="I578" i="11"/>
  <c r="J578" i="11" s="1"/>
  <c r="I579" i="11"/>
  <c r="J579" i="11" s="1"/>
  <c r="I580" i="11"/>
  <c r="J580" i="11" s="1"/>
  <c r="I581" i="11"/>
  <c r="J581" i="11" s="1"/>
  <c r="I582" i="11"/>
  <c r="J582" i="11" s="1"/>
  <c r="I583" i="11"/>
  <c r="J583" i="11" s="1"/>
  <c r="I584" i="11"/>
  <c r="J584" i="11" s="1"/>
  <c r="I585" i="11"/>
  <c r="J585" i="11" s="1"/>
  <c r="I586" i="11"/>
  <c r="J586" i="11" s="1"/>
  <c r="I587" i="11"/>
  <c r="J587" i="11" s="1"/>
  <c r="I588" i="11"/>
  <c r="J588" i="11" s="1"/>
  <c r="I589" i="11"/>
  <c r="J589" i="11" s="1"/>
  <c r="I590" i="11"/>
  <c r="J590" i="11" s="1"/>
  <c r="I591" i="11"/>
  <c r="J591" i="11" s="1"/>
  <c r="I592" i="11"/>
  <c r="J592" i="11" s="1"/>
  <c r="I593" i="11"/>
  <c r="J593" i="11" s="1"/>
  <c r="I594" i="11"/>
  <c r="J594" i="11" s="1"/>
  <c r="I595" i="11"/>
  <c r="J595" i="11" s="1"/>
  <c r="I596" i="11"/>
  <c r="J596" i="11" s="1"/>
  <c r="I598" i="11"/>
  <c r="J598" i="11" s="1"/>
  <c r="I599" i="11"/>
  <c r="J599" i="11" s="1"/>
  <c r="I600" i="11"/>
  <c r="J600" i="11" s="1"/>
  <c r="I601" i="11"/>
  <c r="J601" i="11" s="1"/>
  <c r="I602" i="11"/>
  <c r="J602" i="11" s="1"/>
  <c r="I603" i="11"/>
  <c r="J603" i="11" s="1"/>
  <c r="I604" i="11"/>
  <c r="J604" i="11" s="1"/>
  <c r="I605" i="11"/>
  <c r="J605" i="11" s="1"/>
  <c r="I606" i="11"/>
  <c r="J606" i="11" s="1"/>
  <c r="I607" i="11"/>
  <c r="J607" i="11" s="1"/>
  <c r="I608" i="11"/>
  <c r="J608" i="11" s="1"/>
  <c r="I609" i="11"/>
  <c r="J609" i="11" s="1"/>
  <c r="I610" i="11"/>
  <c r="J610" i="11" s="1"/>
  <c r="I611" i="11"/>
  <c r="J611" i="11" s="1"/>
  <c r="I612" i="11"/>
  <c r="J612" i="11" s="1"/>
  <c r="I613" i="11"/>
  <c r="J613" i="11" s="1"/>
  <c r="I614" i="11"/>
  <c r="J614" i="11" s="1"/>
  <c r="I615" i="11"/>
  <c r="J615" i="11" s="1"/>
  <c r="I616" i="11"/>
  <c r="J616" i="11" s="1"/>
  <c r="I617" i="11"/>
  <c r="J617" i="11" s="1"/>
  <c r="I618" i="11"/>
  <c r="J618" i="11" s="1"/>
  <c r="I619" i="11"/>
  <c r="J619" i="11" s="1"/>
  <c r="I620" i="11"/>
  <c r="J620" i="11" s="1"/>
  <c r="I621" i="11"/>
  <c r="J621" i="11" s="1"/>
  <c r="I622" i="11"/>
  <c r="J622" i="11" s="1"/>
  <c r="I623" i="11"/>
  <c r="J623" i="11" s="1"/>
  <c r="I624" i="11"/>
  <c r="J624" i="11" s="1"/>
  <c r="I625" i="11"/>
  <c r="J625" i="11" s="1"/>
  <c r="I626" i="11"/>
  <c r="J626" i="11" s="1"/>
  <c r="I628" i="11"/>
  <c r="J628" i="11" s="1"/>
  <c r="I630" i="11"/>
  <c r="J630" i="11" s="1"/>
  <c r="I631" i="11"/>
  <c r="J631" i="11" s="1"/>
  <c r="I632" i="11"/>
  <c r="J632" i="11" s="1"/>
  <c r="I633" i="11"/>
  <c r="J633" i="11" s="1"/>
  <c r="I634" i="11"/>
  <c r="J634" i="11" s="1"/>
  <c r="I636" i="11"/>
  <c r="J636" i="11" s="1"/>
  <c r="I637" i="11"/>
  <c r="J637" i="11" s="1"/>
  <c r="I638" i="11"/>
  <c r="J638" i="11" s="1"/>
  <c r="I639" i="11"/>
  <c r="J639" i="11" s="1"/>
  <c r="I640" i="11"/>
  <c r="J640" i="11" s="1"/>
  <c r="I641" i="11"/>
  <c r="J641" i="11" s="1"/>
  <c r="I642" i="11"/>
  <c r="J642" i="11" s="1"/>
  <c r="I643" i="11"/>
  <c r="J643" i="11" s="1"/>
  <c r="I644" i="11"/>
  <c r="J644" i="11" s="1"/>
  <c r="I645" i="11"/>
  <c r="J645" i="11" s="1"/>
  <c r="I646" i="11"/>
  <c r="J646" i="11" s="1"/>
  <c r="I647" i="11"/>
  <c r="J647" i="11" s="1"/>
  <c r="I648" i="11"/>
  <c r="J648" i="11" s="1"/>
  <c r="I649" i="11"/>
  <c r="J649" i="11" s="1"/>
  <c r="I650" i="11"/>
  <c r="J650" i="11" s="1"/>
  <c r="I651" i="11"/>
  <c r="J651" i="11" s="1"/>
  <c r="I652" i="11"/>
  <c r="J652" i="11" s="1"/>
  <c r="I653" i="11"/>
  <c r="J653" i="11" s="1"/>
  <c r="I654" i="11"/>
  <c r="J654" i="11" s="1"/>
  <c r="I655" i="11"/>
  <c r="J655" i="11" s="1"/>
  <c r="I656" i="11"/>
  <c r="J656" i="11" s="1"/>
  <c r="I657" i="11"/>
  <c r="J657" i="11" s="1"/>
  <c r="I658" i="11"/>
  <c r="J658" i="11" s="1"/>
  <c r="I659" i="11"/>
  <c r="J659" i="11" s="1"/>
  <c r="I660" i="11"/>
  <c r="J660" i="11" s="1"/>
  <c r="I661" i="11"/>
  <c r="J661" i="11" s="1"/>
  <c r="I662" i="11"/>
  <c r="J662" i="11" s="1"/>
  <c r="I663" i="11"/>
  <c r="J663" i="11" s="1"/>
  <c r="I664" i="11"/>
  <c r="J664" i="11" s="1"/>
  <c r="I665" i="11"/>
  <c r="J665" i="11" s="1"/>
  <c r="I666" i="11"/>
  <c r="J666" i="11" s="1"/>
  <c r="I667" i="11"/>
  <c r="J667" i="11" s="1"/>
  <c r="I668" i="11"/>
  <c r="J668" i="11" s="1"/>
  <c r="I669" i="11"/>
  <c r="J669" i="11" s="1"/>
  <c r="I670" i="11"/>
  <c r="J670" i="11" s="1"/>
  <c r="I671" i="11"/>
  <c r="J671" i="11" s="1"/>
  <c r="I672" i="11"/>
  <c r="J672" i="11" s="1"/>
  <c r="I673" i="11"/>
  <c r="J673" i="11" s="1"/>
  <c r="I674" i="11"/>
  <c r="J674" i="11" s="1"/>
  <c r="I675" i="11"/>
  <c r="J675" i="11" s="1"/>
  <c r="I676" i="11"/>
  <c r="J676" i="11" s="1"/>
  <c r="I677" i="11"/>
  <c r="J677" i="11" s="1"/>
  <c r="I678" i="11"/>
  <c r="J678" i="11" s="1"/>
  <c r="I679" i="11"/>
  <c r="J679" i="11" s="1"/>
  <c r="I680" i="11"/>
  <c r="J680" i="11" s="1"/>
  <c r="I681" i="11"/>
  <c r="J681" i="11" s="1"/>
  <c r="I682" i="11"/>
  <c r="J682" i="11" s="1"/>
  <c r="I683" i="11"/>
  <c r="J683" i="11" s="1"/>
  <c r="I684" i="11"/>
  <c r="J684" i="11" s="1"/>
  <c r="I685" i="11"/>
  <c r="J685" i="11" s="1"/>
  <c r="I686" i="11"/>
  <c r="J686" i="11" s="1"/>
  <c r="I687" i="11"/>
  <c r="J687" i="11" s="1"/>
  <c r="I688" i="11"/>
  <c r="J688" i="11" s="1"/>
  <c r="I689" i="11"/>
  <c r="J689" i="11" s="1"/>
  <c r="I690" i="11"/>
  <c r="J690" i="11" s="1"/>
  <c r="I691" i="11"/>
  <c r="J691" i="11" s="1"/>
  <c r="I692" i="11"/>
  <c r="J692" i="11" s="1"/>
  <c r="I693" i="11"/>
  <c r="J693" i="11" s="1"/>
  <c r="I694" i="11"/>
  <c r="J694" i="11" s="1"/>
  <c r="I695" i="11"/>
  <c r="J695" i="11" s="1"/>
  <c r="I696" i="11"/>
  <c r="J696" i="11" s="1"/>
  <c r="I697" i="11"/>
  <c r="J697" i="11" s="1"/>
  <c r="I698" i="11"/>
  <c r="J698" i="11" s="1"/>
  <c r="I699" i="11"/>
  <c r="J699" i="11" s="1"/>
  <c r="I700" i="11"/>
  <c r="J700" i="11" s="1"/>
  <c r="I701" i="11"/>
  <c r="J701" i="11" s="1"/>
  <c r="I702" i="11"/>
  <c r="J702" i="11" s="1"/>
  <c r="I703" i="11"/>
  <c r="J703" i="11" s="1"/>
  <c r="I704" i="11"/>
  <c r="J704" i="11" s="1"/>
  <c r="I705" i="11"/>
  <c r="J705" i="11" s="1"/>
  <c r="I706" i="11"/>
  <c r="J706" i="11" s="1"/>
  <c r="I707" i="11"/>
  <c r="J707" i="11" s="1"/>
  <c r="I709" i="11"/>
  <c r="J709" i="11" s="1"/>
  <c r="I710" i="11"/>
  <c r="J710" i="11" s="1"/>
  <c r="I711" i="11"/>
  <c r="J711" i="11" s="1"/>
  <c r="I712" i="11"/>
  <c r="J712" i="11" s="1"/>
  <c r="I713" i="11"/>
  <c r="J713" i="11" s="1"/>
  <c r="I714" i="11"/>
  <c r="J714" i="11" s="1"/>
  <c r="I715" i="11"/>
  <c r="J715" i="11" s="1"/>
  <c r="I716" i="11"/>
  <c r="J716" i="11" s="1"/>
  <c r="I717" i="11"/>
  <c r="J717" i="11" s="1"/>
  <c r="I718" i="11"/>
  <c r="J718" i="11" s="1"/>
  <c r="I719" i="11"/>
  <c r="J719" i="11" s="1"/>
  <c r="I720" i="11"/>
  <c r="J720" i="11" s="1"/>
  <c r="I721" i="11"/>
  <c r="J721" i="11" s="1"/>
  <c r="I722" i="11"/>
  <c r="J722" i="11" s="1"/>
  <c r="I723" i="11"/>
  <c r="J723" i="11" s="1"/>
  <c r="I724" i="11"/>
  <c r="J724" i="11" s="1"/>
  <c r="I725" i="11"/>
  <c r="J725" i="11" s="1"/>
  <c r="I726" i="11"/>
  <c r="J726" i="11" s="1"/>
  <c r="I727" i="11"/>
  <c r="J727" i="11" s="1"/>
  <c r="I728" i="11"/>
  <c r="J728" i="11" s="1"/>
  <c r="I729" i="11"/>
  <c r="J729" i="11" s="1"/>
  <c r="I730" i="11"/>
  <c r="J730" i="11" s="1"/>
  <c r="I541" i="11"/>
  <c r="I527" i="11"/>
  <c r="J527" i="11" s="1"/>
  <c r="J732" i="11" s="1"/>
  <c r="I187" i="11"/>
  <c r="J187" i="11" s="1"/>
  <c r="I185" i="11"/>
  <c r="I552" i="11" s="1"/>
  <c r="J552" i="11" s="1"/>
  <c r="I102" i="11"/>
  <c r="I597" i="11" s="1"/>
  <c r="J597" i="11" s="1"/>
  <c r="I101" i="11"/>
  <c r="I629" i="11" s="1"/>
  <c r="J629" i="11" s="1"/>
  <c r="I75" i="11"/>
  <c r="J541" i="11" l="1"/>
  <c r="J758" i="18"/>
  <c r="J619" i="14"/>
  <c r="I706" i="14"/>
  <c r="J706" i="14" s="1"/>
  <c r="J545" i="14"/>
  <c r="I593" i="14"/>
  <c r="I809" i="14" s="1"/>
  <c r="J493" i="14"/>
  <c r="I628" i="14"/>
  <c r="J628" i="14" s="1"/>
  <c r="I732" i="11"/>
  <c r="J185" i="11"/>
  <c r="J101" i="11"/>
  <c r="I635" i="11"/>
  <c r="J635" i="11" s="1"/>
  <c r="I627" i="11"/>
  <c r="J627" i="11" s="1"/>
  <c r="J102" i="11"/>
  <c r="J75" i="11"/>
  <c r="I524" i="11"/>
  <c r="K468" i="11"/>
  <c r="K526" i="11" s="1"/>
  <c r="K732" i="11" s="1"/>
  <c r="K733" i="11" s="1"/>
  <c r="I468" i="11"/>
  <c r="J720" i="9"/>
  <c r="J530" i="9"/>
  <c r="K526" i="9"/>
  <c r="K717" i="9" s="1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4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7" i="9"/>
  <c r="K716" i="9"/>
  <c r="I540" i="9"/>
  <c r="J540" i="9" s="1"/>
  <c r="I541" i="9"/>
  <c r="J541" i="9" s="1"/>
  <c r="I542" i="9"/>
  <c r="J542" i="9" s="1"/>
  <c r="I543" i="9"/>
  <c r="J543" i="9" s="1"/>
  <c r="I544" i="9"/>
  <c r="J544" i="9" s="1"/>
  <c r="I545" i="9"/>
  <c r="J545" i="9" s="1"/>
  <c r="I546" i="9"/>
  <c r="J546" i="9" s="1"/>
  <c r="I547" i="9"/>
  <c r="J547" i="9" s="1"/>
  <c r="I548" i="9"/>
  <c r="J548" i="9" s="1"/>
  <c r="I549" i="9"/>
  <c r="J549" i="9" s="1"/>
  <c r="I550" i="9"/>
  <c r="J550" i="9" s="1"/>
  <c r="I551" i="9"/>
  <c r="J551" i="9" s="1"/>
  <c r="I553" i="9"/>
  <c r="J553" i="9" s="1"/>
  <c r="I554" i="9"/>
  <c r="J554" i="9" s="1"/>
  <c r="I555" i="9"/>
  <c r="J555" i="9" s="1"/>
  <c r="I556" i="9"/>
  <c r="J556" i="9" s="1"/>
  <c r="I557" i="9"/>
  <c r="J557" i="9" s="1"/>
  <c r="I558" i="9"/>
  <c r="J558" i="9" s="1"/>
  <c r="I559" i="9"/>
  <c r="J559" i="9" s="1"/>
  <c r="I560" i="9"/>
  <c r="J560" i="9" s="1"/>
  <c r="I561" i="9"/>
  <c r="J561" i="9" s="1"/>
  <c r="I562" i="9"/>
  <c r="J562" i="9" s="1"/>
  <c r="I563" i="9"/>
  <c r="J563" i="9" s="1"/>
  <c r="I564" i="9"/>
  <c r="J564" i="9" s="1"/>
  <c r="I565" i="9"/>
  <c r="J565" i="9" s="1"/>
  <c r="I566" i="9"/>
  <c r="J566" i="9" s="1"/>
  <c r="I567" i="9"/>
  <c r="J567" i="9" s="1"/>
  <c r="I568" i="9"/>
  <c r="J568" i="9" s="1"/>
  <c r="I569" i="9"/>
  <c r="J569" i="9" s="1"/>
  <c r="I570" i="9"/>
  <c r="J570" i="9" s="1"/>
  <c r="I571" i="9"/>
  <c r="J571" i="9" s="1"/>
  <c r="I572" i="9"/>
  <c r="J572" i="9" s="1"/>
  <c r="I573" i="9"/>
  <c r="J573" i="9" s="1"/>
  <c r="I574" i="9"/>
  <c r="J574" i="9" s="1"/>
  <c r="I575" i="9"/>
  <c r="J575" i="9" s="1"/>
  <c r="I576" i="9"/>
  <c r="J576" i="9" s="1"/>
  <c r="I577" i="9"/>
  <c r="J577" i="9" s="1"/>
  <c r="I578" i="9"/>
  <c r="J578" i="9" s="1"/>
  <c r="I579" i="9"/>
  <c r="J579" i="9" s="1"/>
  <c r="I580" i="9"/>
  <c r="J580" i="9" s="1"/>
  <c r="I581" i="9"/>
  <c r="J581" i="9" s="1"/>
  <c r="I582" i="9"/>
  <c r="J582" i="9" s="1"/>
  <c r="I583" i="9"/>
  <c r="J583" i="9" s="1"/>
  <c r="I584" i="9"/>
  <c r="J584" i="9" s="1"/>
  <c r="I585" i="9"/>
  <c r="J585" i="9" s="1"/>
  <c r="I586" i="9"/>
  <c r="J586" i="9" s="1"/>
  <c r="I587" i="9"/>
  <c r="J587" i="9" s="1"/>
  <c r="I588" i="9"/>
  <c r="J588" i="9" s="1"/>
  <c r="I589" i="9"/>
  <c r="J589" i="9" s="1"/>
  <c r="I590" i="9"/>
  <c r="J590" i="9" s="1"/>
  <c r="I591" i="9"/>
  <c r="J591" i="9" s="1"/>
  <c r="I592" i="9"/>
  <c r="J592" i="9" s="1"/>
  <c r="I593" i="9"/>
  <c r="J593" i="9" s="1"/>
  <c r="I594" i="9"/>
  <c r="J594" i="9" s="1"/>
  <c r="I595" i="9"/>
  <c r="J595" i="9" s="1"/>
  <c r="I596" i="9"/>
  <c r="J596" i="9" s="1"/>
  <c r="I597" i="9"/>
  <c r="J597" i="9" s="1"/>
  <c r="I598" i="9"/>
  <c r="J598" i="9" s="1"/>
  <c r="I599" i="9"/>
  <c r="J599" i="9" s="1"/>
  <c r="I600" i="9"/>
  <c r="J600" i="9" s="1"/>
  <c r="I601" i="9"/>
  <c r="J601" i="9" s="1"/>
  <c r="I602" i="9"/>
  <c r="J602" i="9" s="1"/>
  <c r="I603" i="9"/>
  <c r="J603" i="9" s="1"/>
  <c r="I604" i="9"/>
  <c r="J604" i="9" s="1"/>
  <c r="I605" i="9"/>
  <c r="J605" i="9" s="1"/>
  <c r="I606" i="9"/>
  <c r="J606" i="9" s="1"/>
  <c r="I607" i="9"/>
  <c r="J607" i="9" s="1"/>
  <c r="I608" i="9"/>
  <c r="J608" i="9" s="1"/>
  <c r="I609" i="9"/>
  <c r="J609" i="9" s="1"/>
  <c r="I610" i="9"/>
  <c r="J610" i="9" s="1"/>
  <c r="I611" i="9"/>
  <c r="J611" i="9" s="1"/>
  <c r="I612" i="9"/>
  <c r="J612" i="9" s="1"/>
  <c r="I613" i="9"/>
  <c r="J613" i="9" s="1"/>
  <c r="I614" i="9"/>
  <c r="J614" i="9" s="1"/>
  <c r="I615" i="9"/>
  <c r="J615" i="9" s="1"/>
  <c r="I616" i="9"/>
  <c r="J616" i="9" s="1"/>
  <c r="I617" i="9"/>
  <c r="J617" i="9" s="1"/>
  <c r="I618" i="9"/>
  <c r="J618" i="9" s="1"/>
  <c r="I619" i="9"/>
  <c r="J619" i="9" s="1"/>
  <c r="I620" i="9"/>
  <c r="J620" i="9" s="1"/>
  <c r="I621" i="9"/>
  <c r="J621" i="9" s="1"/>
  <c r="I622" i="9"/>
  <c r="J622" i="9" s="1"/>
  <c r="I623" i="9"/>
  <c r="J623" i="9" s="1"/>
  <c r="I624" i="9"/>
  <c r="J624" i="9" s="1"/>
  <c r="I625" i="9"/>
  <c r="J625" i="9" s="1"/>
  <c r="I626" i="9"/>
  <c r="J626" i="9" s="1"/>
  <c r="I627" i="9"/>
  <c r="J627" i="9" s="1"/>
  <c r="I629" i="9"/>
  <c r="J629" i="9" s="1"/>
  <c r="I630" i="9"/>
  <c r="J630" i="9" s="1"/>
  <c r="I631" i="9"/>
  <c r="J631" i="9" s="1"/>
  <c r="I632" i="9"/>
  <c r="J632" i="9" s="1"/>
  <c r="I633" i="9"/>
  <c r="J633" i="9" s="1"/>
  <c r="I634" i="9"/>
  <c r="J634" i="9" s="1"/>
  <c r="I635" i="9"/>
  <c r="J635" i="9" s="1"/>
  <c r="I636" i="9"/>
  <c r="J636" i="9" s="1"/>
  <c r="I637" i="9"/>
  <c r="J637" i="9" s="1"/>
  <c r="I638" i="9"/>
  <c r="J638" i="9" s="1"/>
  <c r="I639" i="9"/>
  <c r="J639" i="9" s="1"/>
  <c r="I640" i="9"/>
  <c r="J640" i="9" s="1"/>
  <c r="I641" i="9"/>
  <c r="J641" i="9" s="1"/>
  <c r="I642" i="9"/>
  <c r="J642" i="9" s="1"/>
  <c r="I643" i="9"/>
  <c r="J643" i="9" s="1"/>
  <c r="I644" i="9"/>
  <c r="J644" i="9" s="1"/>
  <c r="I645" i="9"/>
  <c r="J645" i="9" s="1"/>
  <c r="I646" i="9"/>
  <c r="J646" i="9" s="1"/>
  <c r="I647" i="9"/>
  <c r="J647" i="9" s="1"/>
  <c r="I648" i="9"/>
  <c r="J648" i="9" s="1"/>
  <c r="I649" i="9"/>
  <c r="J649" i="9" s="1"/>
  <c r="I650" i="9"/>
  <c r="J650" i="9" s="1"/>
  <c r="I651" i="9"/>
  <c r="J651" i="9" s="1"/>
  <c r="I652" i="9"/>
  <c r="J652" i="9" s="1"/>
  <c r="I653" i="9"/>
  <c r="J653" i="9" s="1"/>
  <c r="I654" i="9"/>
  <c r="J654" i="9" s="1"/>
  <c r="I656" i="9"/>
  <c r="J656" i="9" s="1"/>
  <c r="I657" i="9"/>
  <c r="J657" i="9" s="1"/>
  <c r="I658" i="9"/>
  <c r="J658" i="9" s="1"/>
  <c r="I659" i="9"/>
  <c r="J659" i="9" s="1"/>
  <c r="I660" i="9"/>
  <c r="J660" i="9" s="1"/>
  <c r="I661" i="9"/>
  <c r="J661" i="9" s="1"/>
  <c r="I662" i="9"/>
  <c r="J662" i="9" s="1"/>
  <c r="I663" i="9"/>
  <c r="J663" i="9" s="1"/>
  <c r="I664" i="9"/>
  <c r="J664" i="9" s="1"/>
  <c r="I665" i="9"/>
  <c r="J665" i="9" s="1"/>
  <c r="I666" i="9"/>
  <c r="J666" i="9" s="1"/>
  <c r="I667" i="9"/>
  <c r="J667" i="9" s="1"/>
  <c r="I668" i="9"/>
  <c r="J668" i="9" s="1"/>
  <c r="I669" i="9"/>
  <c r="J669" i="9" s="1"/>
  <c r="I670" i="9"/>
  <c r="J670" i="9" s="1"/>
  <c r="I671" i="9"/>
  <c r="J671" i="9" s="1"/>
  <c r="I672" i="9"/>
  <c r="J672" i="9" s="1"/>
  <c r="I673" i="9"/>
  <c r="J673" i="9" s="1"/>
  <c r="I674" i="9"/>
  <c r="J674" i="9" s="1"/>
  <c r="I675" i="9"/>
  <c r="J675" i="9" s="1"/>
  <c r="I676" i="9"/>
  <c r="J676" i="9" s="1"/>
  <c r="I677" i="9"/>
  <c r="J677" i="9" s="1"/>
  <c r="I678" i="9"/>
  <c r="J678" i="9" s="1"/>
  <c r="I679" i="9"/>
  <c r="J679" i="9" s="1"/>
  <c r="I680" i="9"/>
  <c r="J680" i="9" s="1"/>
  <c r="I681" i="9"/>
  <c r="J681" i="9" s="1"/>
  <c r="I682" i="9"/>
  <c r="J682" i="9" s="1"/>
  <c r="I683" i="9"/>
  <c r="J683" i="9" s="1"/>
  <c r="I684" i="9"/>
  <c r="J684" i="9" s="1"/>
  <c r="I685" i="9"/>
  <c r="J685" i="9" s="1"/>
  <c r="I686" i="9"/>
  <c r="J686" i="9" s="1"/>
  <c r="I687" i="9"/>
  <c r="J687" i="9" s="1"/>
  <c r="I689" i="9"/>
  <c r="J689" i="9" s="1"/>
  <c r="I690" i="9"/>
  <c r="J690" i="9" s="1"/>
  <c r="I691" i="9"/>
  <c r="J691" i="9" s="1"/>
  <c r="I692" i="9"/>
  <c r="J692" i="9" s="1"/>
  <c r="I693" i="9"/>
  <c r="J693" i="9" s="1"/>
  <c r="I694" i="9"/>
  <c r="J694" i="9" s="1"/>
  <c r="I695" i="9"/>
  <c r="J695" i="9" s="1"/>
  <c r="I696" i="9"/>
  <c r="J696" i="9" s="1"/>
  <c r="I697" i="9"/>
  <c r="J697" i="9" s="1"/>
  <c r="I698" i="9"/>
  <c r="J698" i="9" s="1"/>
  <c r="I699" i="9"/>
  <c r="J699" i="9" s="1"/>
  <c r="I700" i="9"/>
  <c r="J700" i="9" s="1"/>
  <c r="I701" i="9"/>
  <c r="J701" i="9" s="1"/>
  <c r="I702" i="9"/>
  <c r="J702" i="9" s="1"/>
  <c r="I703" i="9"/>
  <c r="J703" i="9" s="1"/>
  <c r="I704" i="9"/>
  <c r="J704" i="9" s="1"/>
  <c r="I705" i="9"/>
  <c r="J705" i="9" s="1"/>
  <c r="I706" i="9"/>
  <c r="J706" i="9" s="1"/>
  <c r="I707" i="9"/>
  <c r="J707" i="9" s="1"/>
  <c r="I708" i="9"/>
  <c r="J708" i="9" s="1"/>
  <c r="I709" i="9"/>
  <c r="J709" i="9" s="1"/>
  <c r="I710" i="9"/>
  <c r="J710" i="9" s="1"/>
  <c r="I711" i="9"/>
  <c r="J711" i="9" s="1"/>
  <c r="I712" i="9"/>
  <c r="J712" i="9" s="1"/>
  <c r="I713" i="9"/>
  <c r="J713" i="9" s="1"/>
  <c r="I714" i="9"/>
  <c r="J714" i="9" s="1"/>
  <c r="I715" i="9"/>
  <c r="J715" i="9" s="1"/>
  <c r="I539" i="9"/>
  <c r="J593" i="14" l="1"/>
  <c r="J809" i="14" s="1"/>
  <c r="I808" i="14"/>
  <c r="I810" i="14" s="1"/>
  <c r="J808" i="14"/>
  <c r="I595" i="14"/>
  <c r="I526" i="11"/>
  <c r="J524" i="11"/>
  <c r="I576" i="11"/>
  <c r="J468" i="11"/>
  <c r="I708" i="11"/>
  <c r="J708" i="11" s="1"/>
  <c r="I528" i="11"/>
  <c r="K718" i="9"/>
  <c r="I527" i="9"/>
  <c r="I209" i="9"/>
  <c r="J209" i="9" s="1"/>
  <c r="I113" i="9"/>
  <c r="J113" i="9" s="1"/>
  <c r="I77" i="9"/>
  <c r="I59" i="9"/>
  <c r="I58" i="9"/>
  <c r="I498" i="9"/>
  <c r="J498" i="9" s="1"/>
  <c r="I479" i="9"/>
  <c r="J479" i="9" s="1"/>
  <c r="I387" i="9"/>
  <c r="J758" i="5"/>
  <c r="J559" i="5"/>
  <c r="K753" i="5"/>
  <c r="G752" i="5"/>
  <c r="G747" i="5"/>
  <c r="G746" i="5"/>
  <c r="G745" i="5"/>
  <c r="G739" i="5"/>
  <c r="G738" i="5"/>
  <c r="G733" i="5"/>
  <c r="G731" i="5"/>
  <c r="G727" i="5"/>
  <c r="G725" i="5"/>
  <c r="G719" i="5"/>
  <c r="G713" i="5"/>
  <c r="G711" i="5"/>
  <c r="G710" i="5"/>
  <c r="G704" i="5"/>
  <c r="G703" i="5"/>
  <c r="G702" i="5"/>
  <c r="G701" i="5"/>
  <c r="G700" i="5"/>
  <c r="G698" i="5"/>
  <c r="G694" i="5"/>
  <c r="G693" i="5"/>
  <c r="G692" i="5"/>
  <c r="G690" i="5"/>
  <c r="G687" i="5"/>
  <c r="G684" i="5"/>
  <c r="G679" i="5"/>
  <c r="G676" i="5"/>
  <c r="G674" i="5"/>
  <c r="G672" i="5"/>
  <c r="G662" i="5"/>
  <c r="G653" i="5"/>
  <c r="G650" i="5"/>
  <c r="G649" i="5"/>
  <c r="G648" i="5"/>
  <c r="G646" i="5"/>
  <c r="G644" i="5"/>
  <c r="G642" i="5"/>
  <c r="G640" i="5"/>
  <c r="G638" i="5"/>
  <c r="G636" i="5"/>
  <c r="G635" i="5"/>
  <c r="G630" i="5"/>
  <c r="G629" i="5"/>
  <c r="G627" i="5"/>
  <c r="G626" i="5"/>
  <c r="G625" i="5"/>
  <c r="G624" i="5"/>
  <c r="G623" i="5"/>
  <c r="G622" i="5"/>
  <c r="G621" i="5"/>
  <c r="G619" i="5"/>
  <c r="G617" i="5"/>
  <c r="G608" i="5"/>
  <c r="G607" i="5"/>
  <c r="G605" i="5"/>
  <c r="G601" i="5"/>
  <c r="G596" i="5"/>
  <c r="G593" i="5"/>
  <c r="G592" i="5"/>
  <c r="G587" i="5"/>
  <c r="G582" i="5"/>
  <c r="G581" i="5"/>
  <c r="G579" i="5"/>
  <c r="G572" i="5"/>
  <c r="G568" i="5"/>
  <c r="G567" i="5"/>
  <c r="A119" i="8"/>
  <c r="A97" i="8"/>
  <c r="A54" i="8"/>
  <c r="A36" i="8"/>
  <c r="A84" i="8"/>
  <c r="A128" i="8"/>
  <c r="A136" i="8"/>
  <c r="A166" i="8"/>
  <c r="A22" i="8"/>
  <c r="A28" i="8"/>
  <c r="A85" i="8"/>
  <c r="A154" i="8"/>
  <c r="A56" i="8"/>
  <c r="A162" i="8"/>
  <c r="A70" i="8"/>
  <c r="A137" i="8"/>
  <c r="A127" i="8"/>
  <c r="A81" i="8"/>
  <c r="A71" i="8"/>
  <c r="A135" i="8"/>
  <c r="A42" i="8"/>
  <c r="A173" i="8"/>
  <c r="A17" i="8"/>
  <c r="A16" i="8"/>
  <c r="A7" i="8"/>
  <c r="A148" i="8"/>
  <c r="A14" i="8"/>
  <c r="A1" i="8"/>
  <c r="A52" i="8"/>
  <c r="A31" i="8"/>
  <c r="A133" i="8"/>
  <c r="A107" i="8"/>
  <c r="A2" i="8"/>
  <c r="A125" i="8"/>
  <c r="A83" i="8"/>
  <c r="A88" i="8"/>
  <c r="A75" i="8"/>
  <c r="A64" i="8"/>
  <c r="A180" i="8"/>
  <c r="A58" i="8"/>
  <c r="A29" i="8"/>
  <c r="A73" i="8"/>
  <c r="A187" i="8"/>
  <c r="A145" i="8"/>
  <c r="A43" i="8"/>
  <c r="A27" i="8"/>
  <c r="A146" i="8"/>
  <c r="A129" i="8"/>
  <c r="A174" i="8"/>
  <c r="A138" i="8"/>
  <c r="A160" i="8"/>
  <c r="A139" i="8"/>
  <c r="A61" i="8"/>
  <c r="A77" i="8"/>
  <c r="A40" i="8"/>
  <c r="A111" i="8"/>
  <c r="A122" i="8"/>
  <c r="A168" i="8"/>
  <c r="A60" i="8"/>
  <c r="A62" i="8"/>
  <c r="A109" i="8"/>
  <c r="A65" i="8"/>
  <c r="A181" i="8"/>
  <c r="A79" i="8"/>
  <c r="A182" i="8"/>
  <c r="A114" i="8"/>
  <c r="A57" i="8"/>
  <c r="A59" i="8"/>
  <c r="K555" i="5"/>
  <c r="K754" i="5" s="1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2" i="5"/>
  <c r="J23" i="5"/>
  <c r="J24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4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40" i="5"/>
  <c r="J441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2" i="5"/>
  <c r="J533" i="5"/>
  <c r="J534" i="5"/>
  <c r="J535" i="5"/>
  <c r="J536" i="5"/>
  <c r="J537" i="5"/>
  <c r="J538" i="5"/>
  <c r="J539" i="5"/>
  <c r="J540" i="5"/>
  <c r="J541" i="5"/>
  <c r="J542" i="5"/>
  <c r="J545" i="5"/>
  <c r="J546" i="5"/>
  <c r="J547" i="5"/>
  <c r="J548" i="5"/>
  <c r="J549" i="5"/>
  <c r="J550" i="5"/>
  <c r="J551" i="5"/>
  <c r="J552" i="5"/>
  <c r="J553" i="5"/>
  <c r="J554" i="5"/>
  <c r="J7" i="5"/>
  <c r="I556" i="5"/>
  <c r="J556" i="5" s="1"/>
  <c r="I543" i="5"/>
  <c r="J543" i="5" s="1"/>
  <c r="I544" i="5"/>
  <c r="J544" i="5" s="1"/>
  <c r="I385" i="5"/>
  <c r="J385" i="5" s="1"/>
  <c r="I383" i="5"/>
  <c r="J383" i="5" s="1"/>
  <c r="I132" i="5"/>
  <c r="J132" i="5" s="1"/>
  <c r="I25" i="5"/>
  <c r="J25" i="5" s="1"/>
  <c r="I21" i="5"/>
  <c r="J21" i="5" s="1"/>
  <c r="G94" i="5"/>
  <c r="G92" i="5"/>
  <c r="G408" i="5"/>
  <c r="G403" i="5"/>
  <c r="G402" i="5"/>
  <c r="G401" i="5"/>
  <c r="G398" i="5"/>
  <c r="G397" i="5"/>
  <c r="G394" i="5"/>
  <c r="G393" i="5"/>
  <c r="G392" i="5"/>
  <c r="G391" i="5"/>
  <c r="G390" i="5"/>
  <c r="G388" i="5"/>
  <c r="G387" i="5"/>
  <c r="G381" i="5"/>
  <c r="G380" i="5"/>
  <c r="G378" i="5"/>
  <c r="G377" i="5"/>
  <c r="G376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6" i="5"/>
  <c r="G354" i="5"/>
  <c r="G352" i="5"/>
  <c r="G349" i="5"/>
  <c r="G348" i="5"/>
  <c r="G346" i="5"/>
  <c r="G345" i="5"/>
  <c r="G344" i="5"/>
  <c r="G341" i="5"/>
  <c r="G339" i="5"/>
  <c r="G338" i="5"/>
  <c r="G336" i="5"/>
  <c r="G335" i="5"/>
  <c r="G333" i="5"/>
  <c r="G332" i="5"/>
  <c r="G331" i="5"/>
  <c r="G328" i="5"/>
  <c r="G327" i="5"/>
  <c r="G325" i="5"/>
  <c r="G324" i="5"/>
  <c r="G321" i="5"/>
  <c r="G319" i="5"/>
  <c r="G318" i="5"/>
  <c r="G315" i="5"/>
  <c r="G314" i="5"/>
  <c r="G312" i="5"/>
  <c r="G306" i="5"/>
  <c r="G305" i="5"/>
  <c r="G304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4" i="5"/>
  <c r="G176" i="5"/>
  <c r="G173" i="5"/>
  <c r="G171" i="5"/>
  <c r="G170" i="5"/>
  <c r="G169" i="5"/>
  <c r="G166" i="5"/>
  <c r="G165" i="5"/>
  <c r="G162" i="5"/>
  <c r="G159" i="5"/>
  <c r="G155" i="5"/>
  <c r="G154" i="5"/>
  <c r="G149" i="5"/>
  <c r="G148" i="5"/>
  <c r="G147" i="5"/>
  <c r="G146" i="5"/>
  <c r="G145" i="5"/>
  <c r="G144" i="5"/>
  <c r="G143" i="5"/>
  <c r="G141" i="5"/>
  <c r="G140" i="5"/>
  <c r="G139" i="5"/>
  <c r="G138" i="5"/>
  <c r="G117" i="5"/>
  <c r="G113" i="5"/>
  <c r="G111" i="5"/>
  <c r="G110" i="5"/>
  <c r="G107" i="5"/>
  <c r="G105" i="5"/>
  <c r="G102" i="5"/>
  <c r="G101" i="5"/>
  <c r="G98" i="5"/>
  <c r="G97" i="5"/>
  <c r="I531" i="5"/>
  <c r="J531" i="5" s="1"/>
  <c r="I442" i="5"/>
  <c r="J442" i="5" s="1"/>
  <c r="I439" i="5"/>
  <c r="J439" i="5" s="1"/>
  <c r="I474" i="5"/>
  <c r="J474" i="5" s="1"/>
  <c r="I590" i="3"/>
  <c r="I752" i="5" l="1"/>
  <c r="J752" i="5" s="1"/>
  <c r="I731" i="11"/>
  <c r="I733" i="11" s="1"/>
  <c r="J595" i="14"/>
  <c r="J810" i="14"/>
  <c r="J526" i="11"/>
  <c r="J528" i="11" s="1"/>
  <c r="J576" i="11"/>
  <c r="J731" i="11" s="1"/>
  <c r="J58" i="9"/>
  <c r="I552" i="9"/>
  <c r="I655" i="9"/>
  <c r="J655" i="9" s="1"/>
  <c r="J77" i="9"/>
  <c r="J387" i="9"/>
  <c r="I688" i="9"/>
  <c r="J688" i="9" s="1"/>
  <c r="J59" i="9"/>
  <c r="I628" i="9"/>
  <c r="J628" i="9" s="1"/>
  <c r="I526" i="9"/>
  <c r="I568" i="5"/>
  <c r="J568" i="5" s="1"/>
  <c r="I582" i="5"/>
  <c r="J582" i="5" s="1"/>
  <c r="I594" i="5"/>
  <c r="J594" i="5" s="1"/>
  <c r="I607" i="5"/>
  <c r="J607" i="5" s="1"/>
  <c r="I621" i="5"/>
  <c r="J621" i="5" s="1"/>
  <c r="I625" i="5"/>
  <c r="J625" i="5" s="1"/>
  <c r="I630" i="5"/>
  <c r="J630" i="5" s="1"/>
  <c r="I640" i="5"/>
  <c r="J640" i="5" s="1"/>
  <c r="I648" i="5"/>
  <c r="J648" i="5" s="1"/>
  <c r="I662" i="5"/>
  <c r="J662" i="5" s="1"/>
  <c r="I679" i="5"/>
  <c r="J679" i="5" s="1"/>
  <c r="I692" i="5"/>
  <c r="J692" i="5" s="1"/>
  <c r="I700" i="5"/>
  <c r="J700" i="5" s="1"/>
  <c r="I704" i="5"/>
  <c r="J704" i="5" s="1"/>
  <c r="I719" i="5"/>
  <c r="J719" i="5" s="1"/>
  <c r="I733" i="5"/>
  <c r="J733" i="5" s="1"/>
  <c r="I746" i="5"/>
  <c r="J746" i="5" s="1"/>
  <c r="I567" i="5"/>
  <c r="I581" i="5"/>
  <c r="J581" i="5" s="1"/>
  <c r="I593" i="5"/>
  <c r="J593" i="5" s="1"/>
  <c r="I605" i="5"/>
  <c r="J605" i="5" s="1"/>
  <c r="I619" i="5"/>
  <c r="J619" i="5" s="1"/>
  <c r="I624" i="5"/>
  <c r="J624" i="5" s="1"/>
  <c r="I629" i="5"/>
  <c r="J629" i="5" s="1"/>
  <c r="I638" i="5"/>
  <c r="J638" i="5" s="1"/>
  <c r="I646" i="5"/>
  <c r="J646" i="5" s="1"/>
  <c r="I653" i="5"/>
  <c r="J653" i="5" s="1"/>
  <c r="I676" i="5"/>
  <c r="J676" i="5" s="1"/>
  <c r="I690" i="5"/>
  <c r="J690" i="5" s="1"/>
  <c r="I698" i="5"/>
  <c r="J698" i="5" s="1"/>
  <c r="I703" i="5"/>
  <c r="J703" i="5" s="1"/>
  <c r="I713" i="5"/>
  <c r="J713" i="5" s="1"/>
  <c r="I731" i="5"/>
  <c r="J731" i="5" s="1"/>
  <c r="I745" i="5"/>
  <c r="J745" i="5" s="1"/>
  <c r="I569" i="5"/>
  <c r="J569" i="5" s="1"/>
  <c r="I579" i="5"/>
  <c r="J579" i="5" s="1"/>
  <c r="I592" i="5"/>
  <c r="J592" i="5" s="1"/>
  <c r="I601" i="5"/>
  <c r="J601" i="5" s="1"/>
  <c r="I617" i="5"/>
  <c r="J617" i="5" s="1"/>
  <c r="I623" i="5"/>
  <c r="J623" i="5" s="1"/>
  <c r="I627" i="5"/>
  <c r="J627" i="5" s="1"/>
  <c r="I636" i="5"/>
  <c r="J636" i="5" s="1"/>
  <c r="I644" i="5"/>
  <c r="J644" i="5" s="1"/>
  <c r="I650" i="5"/>
  <c r="J650" i="5" s="1"/>
  <c r="I674" i="5"/>
  <c r="J674" i="5" s="1"/>
  <c r="I687" i="5"/>
  <c r="J687" i="5" s="1"/>
  <c r="I694" i="5"/>
  <c r="J694" i="5" s="1"/>
  <c r="I702" i="5"/>
  <c r="J702" i="5" s="1"/>
  <c r="I711" i="5"/>
  <c r="J711" i="5" s="1"/>
  <c r="I727" i="5"/>
  <c r="J727" i="5" s="1"/>
  <c r="I739" i="5"/>
  <c r="J739" i="5" s="1"/>
  <c r="I572" i="5"/>
  <c r="J572" i="5" s="1"/>
  <c r="I587" i="5"/>
  <c r="J587" i="5" s="1"/>
  <c r="I596" i="5"/>
  <c r="J596" i="5" s="1"/>
  <c r="I608" i="5"/>
  <c r="J608" i="5" s="1"/>
  <c r="I622" i="5"/>
  <c r="J622" i="5" s="1"/>
  <c r="I626" i="5"/>
  <c r="J626" i="5" s="1"/>
  <c r="I635" i="5"/>
  <c r="J635" i="5" s="1"/>
  <c r="I642" i="5"/>
  <c r="J642" i="5" s="1"/>
  <c r="I649" i="5"/>
  <c r="J649" i="5" s="1"/>
  <c r="I672" i="5"/>
  <c r="J672" i="5" s="1"/>
  <c r="I684" i="5"/>
  <c r="J684" i="5" s="1"/>
  <c r="I693" i="5"/>
  <c r="J693" i="5" s="1"/>
  <c r="I701" i="5"/>
  <c r="J701" i="5" s="1"/>
  <c r="I710" i="5"/>
  <c r="J710" i="5" s="1"/>
  <c r="I725" i="5"/>
  <c r="J725" i="5" s="1"/>
  <c r="I738" i="5"/>
  <c r="J738" i="5" s="1"/>
  <c r="I747" i="5"/>
  <c r="J747" i="5" s="1"/>
  <c r="I750" i="5"/>
  <c r="J750" i="5" s="1"/>
  <c r="I742" i="5"/>
  <c r="J742" i="5" s="1"/>
  <c r="I734" i="5"/>
  <c r="J734" i="5" s="1"/>
  <c r="I730" i="5"/>
  <c r="J730" i="5" s="1"/>
  <c r="I726" i="5"/>
  <c r="J726" i="5" s="1"/>
  <c r="I722" i="5"/>
  <c r="J722" i="5" s="1"/>
  <c r="I718" i="5"/>
  <c r="J718" i="5" s="1"/>
  <c r="I714" i="5"/>
  <c r="J714" i="5" s="1"/>
  <c r="I706" i="5"/>
  <c r="J706" i="5" s="1"/>
  <c r="I686" i="5"/>
  <c r="J686" i="5" s="1"/>
  <c r="I682" i="5"/>
  <c r="J682" i="5" s="1"/>
  <c r="I678" i="5"/>
  <c r="J678" i="5" s="1"/>
  <c r="I670" i="5"/>
  <c r="J670" i="5" s="1"/>
  <c r="I666" i="5"/>
  <c r="J666" i="5" s="1"/>
  <c r="I658" i="5"/>
  <c r="J658" i="5" s="1"/>
  <c r="I654" i="5"/>
  <c r="J654" i="5" s="1"/>
  <c r="I634" i="5"/>
  <c r="J634" i="5" s="1"/>
  <c r="I618" i="5"/>
  <c r="J618" i="5" s="1"/>
  <c r="I614" i="5"/>
  <c r="J614" i="5" s="1"/>
  <c r="I610" i="5"/>
  <c r="J610" i="5" s="1"/>
  <c r="I606" i="5"/>
  <c r="J606" i="5" s="1"/>
  <c r="I602" i="5"/>
  <c r="J602" i="5" s="1"/>
  <c r="I598" i="5"/>
  <c r="J598" i="5" s="1"/>
  <c r="I590" i="5"/>
  <c r="J590" i="5" s="1"/>
  <c r="I586" i="5"/>
  <c r="J586" i="5" s="1"/>
  <c r="I578" i="5"/>
  <c r="J578" i="5" s="1"/>
  <c r="I574" i="5"/>
  <c r="J574" i="5" s="1"/>
  <c r="I570" i="5"/>
  <c r="J570" i="5" s="1"/>
  <c r="K755" i="5"/>
  <c r="I751" i="5"/>
  <c r="J751" i="5" s="1"/>
  <c r="I743" i="5"/>
  <c r="J743" i="5" s="1"/>
  <c r="I735" i="5"/>
  <c r="J735" i="5" s="1"/>
  <c r="I723" i="5"/>
  <c r="J723" i="5" s="1"/>
  <c r="I715" i="5"/>
  <c r="J715" i="5" s="1"/>
  <c r="I707" i="5"/>
  <c r="J707" i="5" s="1"/>
  <c r="I699" i="5"/>
  <c r="J699" i="5" s="1"/>
  <c r="I695" i="5"/>
  <c r="J695" i="5" s="1"/>
  <c r="I691" i="5"/>
  <c r="J691" i="5" s="1"/>
  <c r="I683" i="5"/>
  <c r="J683" i="5" s="1"/>
  <c r="I675" i="5"/>
  <c r="J675" i="5" s="1"/>
  <c r="I671" i="5"/>
  <c r="J671" i="5" s="1"/>
  <c r="I667" i="5"/>
  <c r="J667" i="5" s="1"/>
  <c r="I663" i="5"/>
  <c r="J663" i="5" s="1"/>
  <c r="I659" i="5"/>
  <c r="J659" i="5" s="1"/>
  <c r="I655" i="5"/>
  <c r="J655" i="5" s="1"/>
  <c r="I651" i="5"/>
  <c r="J651" i="5" s="1"/>
  <c r="I647" i="5"/>
  <c r="J647" i="5" s="1"/>
  <c r="I643" i="5"/>
  <c r="J643" i="5" s="1"/>
  <c r="I639" i="5"/>
  <c r="J639" i="5" s="1"/>
  <c r="I631" i="5"/>
  <c r="J631" i="5" s="1"/>
  <c r="I615" i="5"/>
  <c r="J615" i="5" s="1"/>
  <c r="I611" i="5"/>
  <c r="J611" i="5" s="1"/>
  <c r="I603" i="5"/>
  <c r="J603" i="5" s="1"/>
  <c r="I599" i="5"/>
  <c r="J599" i="5" s="1"/>
  <c r="I595" i="5"/>
  <c r="J595" i="5" s="1"/>
  <c r="I591" i="5"/>
  <c r="J591" i="5" s="1"/>
  <c r="I583" i="5"/>
  <c r="J583" i="5" s="1"/>
  <c r="I575" i="5"/>
  <c r="J575" i="5" s="1"/>
  <c r="I571" i="5"/>
  <c r="J571" i="5" s="1"/>
  <c r="I748" i="5"/>
  <c r="J748" i="5" s="1"/>
  <c r="I744" i="5"/>
  <c r="J744" i="5" s="1"/>
  <c r="I740" i="5"/>
  <c r="J740" i="5" s="1"/>
  <c r="I736" i="5"/>
  <c r="J736" i="5" s="1"/>
  <c r="I732" i="5"/>
  <c r="J732" i="5" s="1"/>
  <c r="I728" i="5"/>
  <c r="J728" i="5" s="1"/>
  <c r="I724" i="5"/>
  <c r="J724" i="5" s="1"/>
  <c r="I720" i="5"/>
  <c r="J720" i="5" s="1"/>
  <c r="I716" i="5"/>
  <c r="J716" i="5" s="1"/>
  <c r="I712" i="5"/>
  <c r="J712" i="5" s="1"/>
  <c r="I708" i="5"/>
  <c r="J708" i="5" s="1"/>
  <c r="I696" i="5"/>
  <c r="J696" i="5" s="1"/>
  <c r="I688" i="5"/>
  <c r="J688" i="5" s="1"/>
  <c r="I680" i="5"/>
  <c r="J680" i="5" s="1"/>
  <c r="I668" i="5"/>
  <c r="J668" i="5" s="1"/>
  <c r="I664" i="5"/>
  <c r="J664" i="5" s="1"/>
  <c r="I660" i="5"/>
  <c r="J660" i="5" s="1"/>
  <c r="I656" i="5"/>
  <c r="J656" i="5" s="1"/>
  <c r="I652" i="5"/>
  <c r="J652" i="5" s="1"/>
  <c r="I632" i="5"/>
  <c r="J632" i="5" s="1"/>
  <c r="I628" i="5"/>
  <c r="J628" i="5" s="1"/>
  <c r="I620" i="5"/>
  <c r="J620" i="5" s="1"/>
  <c r="I616" i="5"/>
  <c r="J616" i="5" s="1"/>
  <c r="I612" i="5"/>
  <c r="J612" i="5" s="1"/>
  <c r="I604" i="5"/>
  <c r="J604" i="5" s="1"/>
  <c r="I600" i="5"/>
  <c r="J600" i="5" s="1"/>
  <c r="I588" i="5"/>
  <c r="J588" i="5" s="1"/>
  <c r="I584" i="5"/>
  <c r="J584" i="5" s="1"/>
  <c r="I580" i="5"/>
  <c r="J580" i="5" s="1"/>
  <c r="I576" i="5"/>
  <c r="J576" i="5" s="1"/>
  <c r="I749" i="5"/>
  <c r="J749" i="5" s="1"/>
  <c r="I741" i="5"/>
  <c r="J741" i="5" s="1"/>
  <c r="I737" i="5"/>
  <c r="J737" i="5" s="1"/>
  <c r="I729" i="5"/>
  <c r="J729" i="5" s="1"/>
  <c r="I721" i="5"/>
  <c r="J721" i="5" s="1"/>
  <c r="I717" i="5"/>
  <c r="J717" i="5" s="1"/>
  <c r="I709" i="5"/>
  <c r="J709" i="5" s="1"/>
  <c r="I705" i="5"/>
  <c r="J705" i="5" s="1"/>
  <c r="I697" i="5"/>
  <c r="J697" i="5" s="1"/>
  <c r="I689" i="5"/>
  <c r="J689" i="5" s="1"/>
  <c r="I685" i="5"/>
  <c r="J685" i="5" s="1"/>
  <c r="I681" i="5"/>
  <c r="J681" i="5" s="1"/>
  <c r="I677" i="5"/>
  <c r="J677" i="5" s="1"/>
  <c r="I673" i="5"/>
  <c r="J673" i="5" s="1"/>
  <c r="I669" i="5"/>
  <c r="J669" i="5" s="1"/>
  <c r="I665" i="5"/>
  <c r="J665" i="5" s="1"/>
  <c r="I661" i="5"/>
  <c r="J661" i="5" s="1"/>
  <c r="I657" i="5"/>
  <c r="J657" i="5" s="1"/>
  <c r="I645" i="5"/>
  <c r="J645" i="5" s="1"/>
  <c r="I641" i="5"/>
  <c r="J641" i="5" s="1"/>
  <c r="I637" i="5"/>
  <c r="J637" i="5" s="1"/>
  <c r="I633" i="5"/>
  <c r="J633" i="5" s="1"/>
  <c r="I613" i="5"/>
  <c r="J613" i="5" s="1"/>
  <c r="I609" i="5"/>
  <c r="J609" i="5" s="1"/>
  <c r="I597" i="5"/>
  <c r="J597" i="5" s="1"/>
  <c r="I589" i="5"/>
  <c r="J589" i="5" s="1"/>
  <c r="I585" i="5"/>
  <c r="J585" i="5" s="1"/>
  <c r="I577" i="5"/>
  <c r="J577" i="5" s="1"/>
  <c r="I573" i="5"/>
  <c r="J573" i="5" s="1"/>
  <c r="J567" i="5"/>
  <c r="J555" i="5"/>
  <c r="J754" i="5" s="1"/>
  <c r="I555" i="5"/>
  <c r="I754" i="5" s="1"/>
  <c r="K785" i="3"/>
  <c r="K661" i="3"/>
  <c r="I600" i="3"/>
  <c r="J600" i="3" s="1"/>
  <c r="I601" i="3"/>
  <c r="I602" i="3"/>
  <c r="J602" i="3" s="1"/>
  <c r="I603" i="3"/>
  <c r="J603" i="3" s="1"/>
  <c r="I604" i="3"/>
  <c r="J604" i="3" s="1"/>
  <c r="I605" i="3"/>
  <c r="J605" i="3" s="1"/>
  <c r="I606" i="3"/>
  <c r="J606" i="3" s="1"/>
  <c r="I607" i="3"/>
  <c r="J607" i="3" s="1"/>
  <c r="I608" i="3"/>
  <c r="J608" i="3" s="1"/>
  <c r="I609" i="3"/>
  <c r="I610" i="3"/>
  <c r="I611" i="3"/>
  <c r="I613" i="3"/>
  <c r="I614" i="3"/>
  <c r="I615" i="3"/>
  <c r="I616" i="3"/>
  <c r="I617" i="3"/>
  <c r="I618" i="3"/>
  <c r="J618" i="3" s="1"/>
  <c r="I619" i="3"/>
  <c r="I620" i="3"/>
  <c r="I621" i="3"/>
  <c r="J621" i="3" s="1"/>
  <c r="I622" i="3"/>
  <c r="J622" i="3" s="1"/>
  <c r="I623" i="3"/>
  <c r="J623" i="3" s="1"/>
  <c r="I624" i="3"/>
  <c r="J624" i="3" s="1"/>
  <c r="I625" i="3"/>
  <c r="I626" i="3"/>
  <c r="J626" i="3" s="1"/>
  <c r="I627" i="3"/>
  <c r="J627" i="3" s="1"/>
  <c r="I628" i="3"/>
  <c r="J628" i="3" s="1"/>
  <c r="I629" i="3"/>
  <c r="J629" i="3" s="1"/>
  <c r="I630" i="3"/>
  <c r="J630" i="3" s="1"/>
  <c r="I631" i="3"/>
  <c r="J631" i="3" s="1"/>
  <c r="I632" i="3"/>
  <c r="J632" i="3" s="1"/>
  <c r="I633" i="3"/>
  <c r="I634" i="3"/>
  <c r="I635" i="3"/>
  <c r="I636" i="3"/>
  <c r="I637" i="3"/>
  <c r="I638" i="3"/>
  <c r="I639" i="3"/>
  <c r="I640" i="3"/>
  <c r="I641" i="3"/>
  <c r="I642" i="3"/>
  <c r="J642" i="3" s="1"/>
  <c r="I643" i="3"/>
  <c r="I644" i="3"/>
  <c r="I645" i="3"/>
  <c r="J645" i="3" s="1"/>
  <c r="I646" i="3"/>
  <c r="J646" i="3" s="1"/>
  <c r="I647" i="3"/>
  <c r="J647" i="3" s="1"/>
  <c r="I648" i="3"/>
  <c r="J648" i="3" s="1"/>
  <c r="I649" i="3"/>
  <c r="I650" i="3"/>
  <c r="J650" i="3" s="1"/>
  <c r="I651" i="3"/>
  <c r="J651" i="3" s="1"/>
  <c r="I652" i="3"/>
  <c r="J652" i="3" s="1"/>
  <c r="I653" i="3"/>
  <c r="J653" i="3" s="1"/>
  <c r="I654" i="3"/>
  <c r="J654" i="3" s="1"/>
  <c r="I655" i="3"/>
  <c r="J655" i="3" s="1"/>
  <c r="I656" i="3"/>
  <c r="J656" i="3" s="1"/>
  <c r="I657" i="3"/>
  <c r="I658" i="3"/>
  <c r="I659" i="3"/>
  <c r="I660" i="3"/>
  <c r="I661" i="3"/>
  <c r="I662" i="3"/>
  <c r="I663" i="3"/>
  <c r="I664" i="3"/>
  <c r="I665" i="3"/>
  <c r="I666" i="3"/>
  <c r="J666" i="3" s="1"/>
  <c r="I667" i="3"/>
  <c r="I668" i="3"/>
  <c r="J668" i="3" s="1"/>
  <c r="I669" i="3"/>
  <c r="J669" i="3" s="1"/>
  <c r="I670" i="3"/>
  <c r="J670" i="3" s="1"/>
  <c r="I671" i="3"/>
  <c r="J671" i="3" s="1"/>
  <c r="I672" i="3"/>
  <c r="J672" i="3" s="1"/>
  <c r="I673" i="3"/>
  <c r="I674" i="3"/>
  <c r="J674" i="3" s="1"/>
  <c r="I675" i="3"/>
  <c r="J675" i="3" s="1"/>
  <c r="I676" i="3"/>
  <c r="J676" i="3" s="1"/>
  <c r="I677" i="3"/>
  <c r="J677" i="3" s="1"/>
  <c r="I678" i="3"/>
  <c r="J678" i="3" s="1"/>
  <c r="I679" i="3"/>
  <c r="J679" i="3" s="1"/>
  <c r="I680" i="3"/>
  <c r="J680" i="3" s="1"/>
  <c r="I681" i="3"/>
  <c r="I682" i="3"/>
  <c r="J682" i="3" s="1"/>
  <c r="I683" i="3"/>
  <c r="I684" i="3"/>
  <c r="I685" i="3"/>
  <c r="I686" i="3"/>
  <c r="I687" i="3"/>
  <c r="I688" i="3"/>
  <c r="I689" i="3"/>
  <c r="I690" i="3"/>
  <c r="J690" i="3" s="1"/>
  <c r="I691" i="3"/>
  <c r="I692" i="3"/>
  <c r="J692" i="3" s="1"/>
  <c r="I693" i="3"/>
  <c r="J693" i="3" s="1"/>
  <c r="I694" i="3"/>
  <c r="J694" i="3" s="1"/>
  <c r="I695" i="3"/>
  <c r="J695" i="3" s="1"/>
  <c r="I696" i="3"/>
  <c r="J696" i="3" s="1"/>
  <c r="I697" i="3"/>
  <c r="J697" i="3" s="1"/>
  <c r="I698" i="3"/>
  <c r="J698" i="3" s="1"/>
  <c r="I699" i="3"/>
  <c r="J699" i="3" s="1"/>
  <c r="I700" i="3"/>
  <c r="J700" i="3" s="1"/>
  <c r="I701" i="3"/>
  <c r="J701" i="3" s="1"/>
  <c r="I702" i="3"/>
  <c r="J702" i="3" s="1"/>
  <c r="I703" i="3"/>
  <c r="J703" i="3" s="1"/>
  <c r="I704" i="3"/>
  <c r="J704" i="3" s="1"/>
  <c r="I705" i="3"/>
  <c r="I706" i="3"/>
  <c r="I707" i="3"/>
  <c r="J707" i="3" s="1"/>
  <c r="I708" i="3"/>
  <c r="I709" i="3"/>
  <c r="I710" i="3"/>
  <c r="I711" i="3"/>
  <c r="J711" i="3" s="1"/>
  <c r="I712" i="3"/>
  <c r="I713" i="3"/>
  <c r="I714" i="3"/>
  <c r="I715" i="3"/>
  <c r="J715" i="3" s="1"/>
  <c r="I716" i="3"/>
  <c r="I717" i="3"/>
  <c r="I718" i="3"/>
  <c r="I719" i="3"/>
  <c r="J719" i="3" s="1"/>
  <c r="I720" i="3"/>
  <c r="J720" i="3" s="1"/>
  <c r="I721" i="3"/>
  <c r="J721" i="3" s="1"/>
  <c r="I722" i="3"/>
  <c r="J722" i="3" s="1"/>
  <c r="I723" i="3"/>
  <c r="J723" i="3" s="1"/>
  <c r="I724" i="3"/>
  <c r="J724" i="3" s="1"/>
  <c r="I725" i="3"/>
  <c r="J725" i="3" s="1"/>
  <c r="I726" i="3"/>
  <c r="J726" i="3" s="1"/>
  <c r="I727" i="3"/>
  <c r="J727" i="3" s="1"/>
  <c r="I728" i="3"/>
  <c r="J728" i="3" s="1"/>
  <c r="I729" i="3"/>
  <c r="J729" i="3" s="1"/>
  <c r="I730" i="3"/>
  <c r="J730" i="3" s="1"/>
  <c r="I731" i="3"/>
  <c r="J731" i="3" s="1"/>
  <c r="I732" i="3"/>
  <c r="I733" i="3"/>
  <c r="I734" i="3"/>
  <c r="I735" i="3"/>
  <c r="J735" i="3" s="1"/>
  <c r="I736" i="3"/>
  <c r="I737" i="3"/>
  <c r="I738" i="3"/>
  <c r="I739" i="3"/>
  <c r="J739" i="3" s="1"/>
  <c r="I741" i="3"/>
  <c r="I742" i="3"/>
  <c r="I743" i="3"/>
  <c r="J743" i="3" s="1"/>
  <c r="I744" i="3"/>
  <c r="I745" i="3"/>
  <c r="I746" i="3"/>
  <c r="J746" i="3" s="1"/>
  <c r="I747" i="3"/>
  <c r="J747" i="3" s="1"/>
  <c r="I748" i="3"/>
  <c r="I749" i="3"/>
  <c r="J749" i="3" s="1"/>
  <c r="I750" i="3"/>
  <c r="J750" i="3" s="1"/>
  <c r="I751" i="3"/>
  <c r="J751" i="3" s="1"/>
  <c r="I752" i="3"/>
  <c r="J752" i="3" s="1"/>
  <c r="I753" i="3"/>
  <c r="J753" i="3" s="1"/>
  <c r="I754" i="3"/>
  <c r="J754" i="3" s="1"/>
  <c r="I755" i="3"/>
  <c r="J755" i="3" s="1"/>
  <c r="I756" i="3"/>
  <c r="J756" i="3" s="1"/>
  <c r="I757" i="3"/>
  <c r="I758" i="3"/>
  <c r="I759" i="3"/>
  <c r="J759" i="3" s="1"/>
  <c r="I760" i="3"/>
  <c r="J760" i="3" s="1"/>
  <c r="I761" i="3"/>
  <c r="I762" i="3"/>
  <c r="I763" i="3"/>
  <c r="J763" i="3" s="1"/>
  <c r="I764" i="3"/>
  <c r="J764" i="3" s="1"/>
  <c r="I765" i="3"/>
  <c r="I766" i="3"/>
  <c r="J766" i="3" s="1"/>
  <c r="I767" i="3"/>
  <c r="J767" i="3" s="1"/>
  <c r="I768" i="3"/>
  <c r="J768" i="3" s="1"/>
  <c r="I769" i="3"/>
  <c r="I770" i="3"/>
  <c r="I771" i="3"/>
  <c r="J771" i="3" s="1"/>
  <c r="I772" i="3"/>
  <c r="I773" i="3"/>
  <c r="J773" i="3" s="1"/>
  <c r="I774" i="3"/>
  <c r="J774" i="3" s="1"/>
  <c r="I775" i="3"/>
  <c r="J775" i="3" s="1"/>
  <c r="I776" i="3"/>
  <c r="J776" i="3" s="1"/>
  <c r="I777" i="3"/>
  <c r="J777" i="3" s="1"/>
  <c r="I778" i="3"/>
  <c r="I779" i="3"/>
  <c r="J779" i="3" s="1"/>
  <c r="I780" i="3"/>
  <c r="J780" i="3" s="1"/>
  <c r="I781" i="3"/>
  <c r="J781" i="3" s="1"/>
  <c r="I782" i="3"/>
  <c r="J782" i="3" s="1"/>
  <c r="I783" i="3"/>
  <c r="J783" i="3" s="1"/>
  <c r="I599" i="3"/>
  <c r="I786" i="3"/>
  <c r="J601" i="3"/>
  <c r="J609" i="3"/>
  <c r="J610" i="3"/>
  <c r="J611" i="3"/>
  <c r="J613" i="3"/>
  <c r="J614" i="3"/>
  <c r="J615" i="3"/>
  <c r="J616" i="3"/>
  <c r="J617" i="3"/>
  <c r="J619" i="3"/>
  <c r="J620" i="3"/>
  <c r="J625" i="3"/>
  <c r="J633" i="3"/>
  <c r="J634" i="3"/>
  <c r="J635" i="3"/>
  <c r="J636" i="3"/>
  <c r="J637" i="3"/>
  <c r="J638" i="3"/>
  <c r="J639" i="3"/>
  <c r="J640" i="3"/>
  <c r="J641" i="3"/>
  <c r="J643" i="3"/>
  <c r="J644" i="3"/>
  <c r="J649" i="3"/>
  <c r="J657" i="3"/>
  <c r="J658" i="3"/>
  <c r="J659" i="3"/>
  <c r="J660" i="3"/>
  <c r="J661" i="3"/>
  <c r="J662" i="3"/>
  <c r="J663" i="3"/>
  <c r="J664" i="3"/>
  <c r="J665" i="3"/>
  <c r="J667" i="3"/>
  <c r="J673" i="3"/>
  <c r="J681" i="3"/>
  <c r="J683" i="3"/>
  <c r="J684" i="3"/>
  <c r="J685" i="3"/>
  <c r="J686" i="3"/>
  <c r="J687" i="3"/>
  <c r="J688" i="3"/>
  <c r="J689" i="3"/>
  <c r="J691" i="3"/>
  <c r="J705" i="3"/>
  <c r="J706" i="3"/>
  <c r="J708" i="3"/>
  <c r="J709" i="3"/>
  <c r="J710" i="3"/>
  <c r="J712" i="3"/>
  <c r="J713" i="3"/>
  <c r="J714" i="3"/>
  <c r="J716" i="3"/>
  <c r="J717" i="3"/>
  <c r="J718" i="3"/>
  <c r="J732" i="3"/>
  <c r="J733" i="3"/>
  <c r="J734" i="3"/>
  <c r="J736" i="3"/>
  <c r="J737" i="3"/>
  <c r="J738" i="3"/>
  <c r="J741" i="3"/>
  <c r="J742" i="3"/>
  <c r="J744" i="3"/>
  <c r="J745" i="3"/>
  <c r="J748" i="3"/>
  <c r="J757" i="3"/>
  <c r="J758" i="3"/>
  <c r="J761" i="3"/>
  <c r="J762" i="3"/>
  <c r="J765" i="3"/>
  <c r="J769" i="3"/>
  <c r="J770" i="3"/>
  <c r="J778" i="3"/>
  <c r="K589" i="3"/>
  <c r="K786" i="3" s="1"/>
  <c r="J590" i="3"/>
  <c r="J786" i="3" s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6" i="3"/>
  <c r="J578" i="3"/>
  <c r="J579" i="3"/>
  <c r="J580" i="3"/>
  <c r="J581" i="3"/>
  <c r="J582" i="3"/>
  <c r="J583" i="3"/>
  <c r="J584" i="3"/>
  <c r="J585" i="3"/>
  <c r="J586" i="3"/>
  <c r="J587" i="3"/>
  <c r="J7" i="3"/>
  <c r="I716" i="9" l="1"/>
  <c r="I528" i="9"/>
  <c r="I717" i="9"/>
  <c r="J526" i="9"/>
  <c r="J717" i="9" s="1"/>
  <c r="J552" i="9"/>
  <c r="I557" i="5"/>
  <c r="J557" i="5"/>
  <c r="I753" i="5"/>
  <c r="J753" i="5"/>
  <c r="J755" i="5" s="1"/>
  <c r="K787" i="3"/>
  <c r="J599" i="3"/>
  <c r="J772" i="3"/>
  <c r="J733" i="11" l="1"/>
  <c r="I718" i="9"/>
  <c r="I755" i="5"/>
  <c r="I574" i="3"/>
  <c r="I573" i="3"/>
  <c r="I575" i="3"/>
  <c r="J575" i="3" s="1"/>
  <c r="I577" i="3"/>
  <c r="J577" i="3" s="1"/>
  <c r="J573" i="3" l="1"/>
  <c r="I740" i="3"/>
  <c r="J740" i="3" s="1"/>
  <c r="J574" i="3"/>
  <c r="I612" i="3"/>
  <c r="I589" i="3"/>
  <c r="I591" i="3"/>
  <c r="J539" i="9"/>
  <c r="J612" i="3" l="1"/>
  <c r="J785" i="3" s="1"/>
  <c r="J787" i="3" s="1"/>
  <c r="I785" i="3"/>
  <c r="I787" i="3" s="1"/>
  <c r="J589" i="3"/>
  <c r="J591" i="3" s="1"/>
  <c r="J716" i="9"/>
  <c r="J718" i="9" l="1"/>
</calcChain>
</file>

<file path=xl/sharedStrings.xml><?xml version="1.0" encoding="utf-8"?>
<sst xmlns="http://schemas.openxmlformats.org/spreadsheetml/2006/main" count="46479" uniqueCount="11547">
  <si>
    <t>Cuenta  324-004              IVA ACREDITABLE</t>
  </si>
  <si>
    <t>D     30</t>
  </si>
  <si>
    <t>0594-TCN17</t>
  </si>
  <si>
    <t>XA06001-0010723</t>
  </si>
  <si>
    <t>D     60</t>
  </si>
  <si>
    <t>0595-TCN17</t>
  </si>
  <si>
    <t>XA06001-0010724</t>
  </si>
  <si>
    <t>D     90</t>
  </si>
  <si>
    <t>0597-TCN17</t>
  </si>
  <si>
    <t>XA06001-0010726</t>
  </si>
  <si>
    <t>D    113</t>
  </si>
  <si>
    <t>0598-TCN17</t>
  </si>
  <si>
    <t>XA06001-0010727</t>
  </si>
  <si>
    <t>D    125</t>
  </si>
  <si>
    <t>0599-TCN17</t>
  </si>
  <si>
    <t>XA06001-0010728</t>
  </si>
  <si>
    <t>D    152</t>
  </si>
  <si>
    <t>0600-TCN17</t>
  </si>
  <si>
    <t>XA06001-0010729</t>
  </si>
  <si>
    <t>D    161</t>
  </si>
  <si>
    <t>0601-TCN17</t>
  </si>
  <si>
    <t>XA06001-0010730</t>
  </si>
  <si>
    <t>D    162</t>
  </si>
  <si>
    <t>0602-TCN17</t>
  </si>
  <si>
    <t>XA06001-0010731</t>
  </si>
  <si>
    <t>D    171</t>
  </si>
  <si>
    <t>0603-TCN17</t>
  </si>
  <si>
    <t>XA06001-0010732</t>
  </si>
  <si>
    <t>D    203</t>
  </si>
  <si>
    <t>0604-TCN17</t>
  </si>
  <si>
    <t>XA06001-0010733</t>
  </si>
  <si>
    <t>D    206</t>
  </si>
  <si>
    <t>0605-TCN17</t>
  </si>
  <si>
    <t>XA06001-0010734</t>
  </si>
  <si>
    <t>D    207</t>
  </si>
  <si>
    <t>0607-TCN17</t>
  </si>
  <si>
    <t>XA06001-0010735</t>
  </si>
  <si>
    <t>D    225</t>
  </si>
  <si>
    <t>0606-TCN17</t>
  </si>
  <si>
    <t>XA06001-0010736</t>
  </si>
  <si>
    <t>D    275</t>
  </si>
  <si>
    <t>0608-TCN17</t>
  </si>
  <si>
    <t>XA06001-0010737</t>
  </si>
  <si>
    <t>D    288</t>
  </si>
  <si>
    <t>0609-TCN17</t>
  </si>
  <si>
    <t>XA06001-0010738</t>
  </si>
  <si>
    <t>D    292</t>
  </si>
  <si>
    <t>0610-TCN17</t>
  </si>
  <si>
    <t>XA06001-0010739</t>
  </si>
  <si>
    <t>1300-TCN16</t>
  </si>
  <si>
    <t>D    306</t>
  </si>
  <si>
    <t>XA06001-0010741</t>
  </si>
  <si>
    <t>D    380</t>
  </si>
  <si>
    <t>0611-TCN17</t>
  </si>
  <si>
    <t>XA06001-0010742</t>
  </si>
  <si>
    <t>TOYOMOTORS DE  IRAPUATO S  DE  RL D</t>
  </si>
  <si>
    <t>D    415</t>
  </si>
  <si>
    <t>0615-TCN17</t>
  </si>
  <si>
    <t>XA06001-0010746</t>
  </si>
  <si>
    <t>D    555</t>
  </si>
  <si>
    <t>0618-TCN17</t>
  </si>
  <si>
    <t>XA06001-0010749</t>
  </si>
  <si>
    <t>D    559</t>
  </si>
  <si>
    <t>0619-TCN17</t>
  </si>
  <si>
    <t>XA06001-0010750</t>
  </si>
  <si>
    <t>D    570</t>
  </si>
  <si>
    <t>0620-TCN17</t>
  </si>
  <si>
    <t>XA06001-0010751</t>
  </si>
  <si>
    <t>D    596</t>
  </si>
  <si>
    <t>0621-TCN17</t>
  </si>
  <si>
    <t>XA06001-0010752</t>
  </si>
  <si>
    <t>D    707</t>
  </si>
  <si>
    <t>0654-TCN17</t>
  </si>
  <si>
    <t>XA06001-0010753</t>
  </si>
  <si>
    <t>D    709</t>
  </si>
  <si>
    <t>0629-TCN17</t>
  </si>
  <si>
    <t>XA06001-0010754</t>
  </si>
  <si>
    <t>D    733</t>
  </si>
  <si>
    <t>0639-TCN17</t>
  </si>
  <si>
    <t>XA06001-0010755</t>
  </si>
  <si>
    <t>D    769</t>
  </si>
  <si>
    <t>0622-TCN17</t>
  </si>
  <si>
    <t>XA06001-0010756</t>
  </si>
  <si>
    <t>D    770</t>
  </si>
  <si>
    <t>0623-TCN17</t>
  </si>
  <si>
    <t>XA06001-0010757</t>
  </si>
  <si>
    <t>0624-TCN17</t>
  </si>
  <si>
    <t>D    772</t>
  </si>
  <si>
    <t>0625-TCN17</t>
  </si>
  <si>
    <t>XA06001-0010759</t>
  </si>
  <si>
    <t>0626-TCN17</t>
  </si>
  <si>
    <t>D    774</t>
  </si>
  <si>
    <t>0627-TCN17</t>
  </si>
  <si>
    <t>XA06001-0010761</t>
  </si>
  <si>
    <t>0628-TCN17</t>
  </si>
  <si>
    <t>0630-TCN17</t>
  </si>
  <si>
    <t>D    777</t>
  </si>
  <si>
    <t>0631-TCN17</t>
  </si>
  <si>
    <t>XA06001-0010764</t>
  </si>
  <si>
    <t>0656-TCN17</t>
  </si>
  <si>
    <t>D    787</t>
  </si>
  <si>
    <t>0658-TCN17</t>
  </si>
  <si>
    <t>XA06001-0010766</t>
  </si>
  <si>
    <t>D    789</t>
  </si>
  <si>
    <t>0655-TCN17</t>
  </si>
  <si>
    <t>XA06001-0010767</t>
  </si>
  <si>
    <t>D    797</t>
  </si>
  <si>
    <t>0632-TCN17</t>
  </si>
  <si>
    <t>XA06001-0010768</t>
  </si>
  <si>
    <t>0659-TCN17</t>
  </si>
  <si>
    <t>D    811</t>
  </si>
  <si>
    <t>XA06001-0010770</t>
  </si>
  <si>
    <t>D    812</t>
  </si>
  <si>
    <t>0633-TCN17</t>
  </si>
  <si>
    <t>XA06001-0010771</t>
  </si>
  <si>
    <t>D    813</t>
  </si>
  <si>
    <t>0634-TCN17</t>
  </si>
  <si>
    <t>XA06001-0010772</t>
  </si>
  <si>
    <t>D    814</t>
  </si>
  <si>
    <t>0635-TCN17</t>
  </si>
  <si>
    <t>XA06001-0010773</t>
  </si>
  <si>
    <t>D    816</t>
  </si>
  <si>
    <t>0636-TCN17</t>
  </si>
  <si>
    <t>XA06001-0010774</t>
  </si>
  <si>
    <t>D    817</t>
  </si>
  <si>
    <t>0637-TCN17</t>
  </si>
  <si>
    <t>XA06001-0010775</t>
  </si>
  <si>
    <t>D    889</t>
  </si>
  <si>
    <t>1299-TCN16</t>
  </si>
  <si>
    <t>NA21001-0031559</t>
  </si>
  <si>
    <t>D    908</t>
  </si>
  <si>
    <t>0660-TCN17</t>
  </si>
  <si>
    <t>XA06001-0010776</t>
  </si>
  <si>
    <t>D    945</t>
  </si>
  <si>
    <t>0661-TCN17</t>
  </si>
  <si>
    <t>XA06001-0010777</t>
  </si>
  <si>
    <t>D    946</t>
  </si>
  <si>
    <t>0646-TCN17</t>
  </si>
  <si>
    <t>XA06001-0010778</t>
  </si>
  <si>
    <t>0638-TCN17</t>
  </si>
  <si>
    <t>D  1,017</t>
  </si>
  <si>
    <t>0640-TCN17</t>
  </si>
  <si>
    <t>XA06001-0010780</t>
  </si>
  <si>
    <t>D  1,019</t>
  </si>
  <si>
    <t>0641-TCN17</t>
  </si>
  <si>
    <t>XA06001-0010781</t>
  </si>
  <si>
    <t>D  1,039</t>
  </si>
  <si>
    <t>XA12001-P016811</t>
  </si>
  <si>
    <t>D  1,067</t>
  </si>
  <si>
    <t>0650-TCN17</t>
  </si>
  <si>
    <t>XA06001-0010782</t>
  </si>
  <si>
    <t>D  1,089</t>
  </si>
  <si>
    <t>0662-TCN17</t>
  </si>
  <si>
    <t>XA06001-0010783</t>
  </si>
  <si>
    <t>D  1,105</t>
  </si>
  <si>
    <t>0663-TCN17</t>
  </si>
  <si>
    <t>XA06001-0010784</t>
  </si>
  <si>
    <t>D  1,153</t>
  </si>
  <si>
    <t>0664-TCN17</t>
  </si>
  <si>
    <t>XA06001-0010785</t>
  </si>
  <si>
    <t>0642-TCN17</t>
  </si>
  <si>
    <t>D  1,395</t>
  </si>
  <si>
    <t>0643-TCN17</t>
  </si>
  <si>
    <t>XA06001-0010787</t>
  </si>
  <si>
    <t>0644-TCN17</t>
  </si>
  <si>
    <t>D  1,399</t>
  </si>
  <si>
    <t>0645-TCN17</t>
  </si>
  <si>
    <t>XA06001-0010789</t>
  </si>
  <si>
    <t>0647-TCN17</t>
  </si>
  <si>
    <t>0648-TCN17</t>
  </si>
  <si>
    <t>D  1,407</t>
  </si>
  <si>
    <t>XA06001-0010792</t>
  </si>
  <si>
    <t>0649-TCN17</t>
  </si>
  <si>
    <t>D  1,409</t>
  </si>
  <si>
    <t>0651-TCN17</t>
  </si>
  <si>
    <t>XA06001-0010794</t>
  </si>
  <si>
    <t>D  1,410</t>
  </si>
  <si>
    <t>0652-TCN17</t>
  </si>
  <si>
    <t>XA06001-0010795</t>
  </si>
  <si>
    <t>D  1,412</t>
  </si>
  <si>
    <t>0653-TCN17</t>
  </si>
  <si>
    <t>XA06001-0010796</t>
  </si>
  <si>
    <t>D  1,418</t>
  </si>
  <si>
    <t>0665-TCN17</t>
  </si>
  <si>
    <t>XA06001-0010797</t>
  </si>
  <si>
    <t>D  1,430</t>
  </si>
  <si>
    <t>0666-TCN17</t>
  </si>
  <si>
    <t>XA06001-0010798</t>
  </si>
  <si>
    <t>D  1,434</t>
  </si>
  <si>
    <t>0657-TCN17</t>
  </si>
  <si>
    <t>XA06001-0010799</t>
  </si>
  <si>
    <t>D  1,446</t>
  </si>
  <si>
    <t>0667-TCN17</t>
  </si>
  <si>
    <t>XA06001-0010800</t>
  </si>
  <si>
    <t>LIDERAZGO AUTOMOTRIZ DE PUEBLA S.A</t>
  </si>
  <si>
    <t>D  1,492</t>
  </si>
  <si>
    <t>0669-TCN17</t>
  </si>
  <si>
    <t>XA06001-0010801</t>
  </si>
  <si>
    <t>D  1,493</t>
  </si>
  <si>
    <t>0670-TCN17</t>
  </si>
  <si>
    <t>XA06001-0010802</t>
  </si>
  <si>
    <t>D  1,501</t>
  </si>
  <si>
    <t>0668-TCN17</t>
  </si>
  <si>
    <t>XA06001-0010803</t>
  </si>
  <si>
    <t>D  1,552</t>
  </si>
  <si>
    <t>0672-TCN17</t>
  </si>
  <si>
    <t>XA06001-0010805</t>
  </si>
  <si>
    <t>MEGAMOTORS NIPPON S DE RL DE CV</t>
  </si>
  <si>
    <t>D  1,683</t>
  </si>
  <si>
    <t>0674-TCN17</t>
  </si>
  <si>
    <t>XA06001-0010807</t>
  </si>
  <si>
    <t>0675-TCN17</t>
  </si>
  <si>
    <t>D  1,694</t>
  </si>
  <si>
    <t>0677-TCN17</t>
  </si>
  <si>
    <t>XA06001-0010810</t>
  </si>
  <si>
    <t>D  1,717</t>
  </si>
  <si>
    <t>0682-TCN17</t>
  </si>
  <si>
    <t>XA06001-0010811</t>
  </si>
  <si>
    <t>D  1,772</t>
  </si>
  <si>
    <t>0683-TCN17</t>
  </si>
  <si>
    <t>XA06001-0010812</t>
  </si>
  <si>
    <t>D  1,774</t>
  </si>
  <si>
    <t>0678-TCN17</t>
  </si>
  <si>
    <t>XA06001-0010813</t>
  </si>
  <si>
    <t>D  1,775</t>
  </si>
  <si>
    <t>0679-TCN17</t>
  </si>
  <si>
    <t>XA06001-0010814</t>
  </si>
  <si>
    <t>0680-TCN17</t>
  </si>
  <si>
    <t>0681-TCN17</t>
  </si>
  <si>
    <t>D  1,781</t>
  </si>
  <si>
    <t>0684-TCN17</t>
  </si>
  <si>
    <t>XA06001-0010817</t>
  </si>
  <si>
    <t>D  1,782</t>
  </si>
  <si>
    <t>0685-TCN17</t>
  </si>
  <si>
    <t>XA06001-0010818</t>
  </si>
  <si>
    <t>D  1,816</t>
  </si>
  <si>
    <t>0686-TCN17</t>
  </si>
  <si>
    <t>XA06001-0010819</t>
  </si>
  <si>
    <t>D  1,820</t>
  </si>
  <si>
    <t>0687-TCN17</t>
  </si>
  <si>
    <t>XA06001-0010820</t>
  </si>
  <si>
    <t>D  1,822</t>
  </si>
  <si>
    <t>0688-TCN17</t>
  </si>
  <si>
    <t>XA06001-0010821</t>
  </si>
  <si>
    <t>D  1,823</t>
  </si>
  <si>
    <t>0689-TCN17</t>
  </si>
  <si>
    <t>XA06001-0010822</t>
  </si>
  <si>
    <t>D  1,826</t>
  </si>
  <si>
    <t>0690-TCN17</t>
  </si>
  <si>
    <t>XA06001-0010823</t>
  </si>
  <si>
    <t>D  1,829</t>
  </si>
  <si>
    <t>0691-TCN17</t>
  </si>
  <si>
    <t>XA06001-0010824</t>
  </si>
  <si>
    <t>0692-TCN17</t>
  </si>
  <si>
    <t>0693-TCN17</t>
  </si>
  <si>
    <t>D  1,870</t>
  </si>
  <si>
    <t>MASTRETTA</t>
  </si>
  <si>
    <t>NA21001-0031648</t>
  </si>
  <si>
    <t>D  2,014</t>
  </si>
  <si>
    <t>VIATICOS</t>
  </si>
  <si>
    <t>D  2,019</t>
  </si>
  <si>
    <t>D  2,020</t>
  </si>
  <si>
    <t>RECLASIF</t>
  </si>
  <si>
    <t>NA21001-0031659</t>
  </si>
  <si>
    <t>SERVICIOS META SA DE CV</t>
  </si>
  <si>
    <t>D  2,021</t>
  </si>
  <si>
    <t>RECLASIFIC</t>
  </si>
  <si>
    <t>NA21001-0031660</t>
  </si>
  <si>
    <t>SUPER KIOSCO SA DECV</t>
  </si>
  <si>
    <t>D  2,035</t>
  </si>
  <si>
    <t>1301-TCN16</t>
  </si>
  <si>
    <t>XA06001-0010827</t>
  </si>
  <si>
    <t>D  2,044</t>
  </si>
  <si>
    <t>0694-TCN17</t>
  </si>
  <si>
    <t>XA06001-0010828</t>
  </si>
  <si>
    <t>D  2,046</t>
  </si>
  <si>
    <t>0695-TCN17</t>
  </si>
  <si>
    <t>XA06001-0010829</t>
  </si>
  <si>
    <t>D  2,051</t>
  </si>
  <si>
    <t>0700-TCN17</t>
  </si>
  <si>
    <t>XA06001-0010830</t>
  </si>
  <si>
    <t>D  2,053</t>
  </si>
  <si>
    <t>0699-TCN17</t>
  </si>
  <si>
    <t>XA06001-0010831</t>
  </si>
  <si>
    <t>D  2,056</t>
  </si>
  <si>
    <t>0698-TCN17</t>
  </si>
  <si>
    <t>XA06001-0010832</t>
  </si>
  <si>
    <t>D  2,057</t>
  </si>
  <si>
    <t>0696-TCN17</t>
  </si>
  <si>
    <t>XA06001-0010833</t>
  </si>
  <si>
    <t>D  2,058</t>
  </si>
  <si>
    <t>0702-TCN17</t>
  </si>
  <si>
    <t>XA06001-0010834</t>
  </si>
  <si>
    <t>D  2,059</t>
  </si>
  <si>
    <t>0701-TCN17</t>
  </si>
  <si>
    <t>XA06001-0010835</t>
  </si>
  <si>
    <t>0703-TCN17</t>
  </si>
  <si>
    <t>D  2,159</t>
  </si>
  <si>
    <t>XA06001-0010837</t>
  </si>
  <si>
    <t>D  2,215</t>
  </si>
  <si>
    <t>XA06001-0010838</t>
  </si>
  <si>
    <t>VALOR MOTRIZ S DE RL DE  CV</t>
  </si>
  <si>
    <t>D  2,238</t>
  </si>
  <si>
    <t>R3501</t>
  </si>
  <si>
    <t>NA21001-0031685</t>
  </si>
  <si>
    <t>DUMA580801KN5</t>
  </si>
  <si>
    <t>D  2,240</t>
  </si>
  <si>
    <t>R3498</t>
  </si>
  <si>
    <t>NA21001-0031686</t>
  </si>
  <si>
    <t>AME970109GW0</t>
  </si>
  <si>
    <t>D  2,242</t>
  </si>
  <si>
    <t>R3510</t>
  </si>
  <si>
    <t>NA21001-0031687</t>
  </si>
  <si>
    <t>CDO0509296I9</t>
  </si>
  <si>
    <t>D  2,243</t>
  </si>
  <si>
    <t>s1972</t>
  </si>
  <si>
    <t>NA21001-0031688</t>
  </si>
  <si>
    <t>MADJ7108102E5</t>
  </si>
  <si>
    <t>D  2,250</t>
  </si>
  <si>
    <t>P17074</t>
  </si>
  <si>
    <t>NA21001-0031691</t>
  </si>
  <si>
    <t>CAMM880825PU8</t>
  </si>
  <si>
    <t>D  2,254</t>
  </si>
  <si>
    <t>P17076</t>
  </si>
  <si>
    <t>NA21001-0031693</t>
  </si>
  <si>
    <t>GAJM511005C23</t>
  </si>
  <si>
    <t>D  2,256</t>
  </si>
  <si>
    <t>P17077</t>
  </si>
  <si>
    <t>NA21001-0031694</t>
  </si>
  <si>
    <t>CME910715UB9</t>
  </si>
  <si>
    <t>D  2,301</t>
  </si>
  <si>
    <t>P17078</t>
  </si>
  <si>
    <t>NA21001-0031699</t>
  </si>
  <si>
    <t>NWM9709244W4</t>
  </si>
  <si>
    <t>D  2,303</t>
  </si>
  <si>
    <t>P17079</t>
  </si>
  <si>
    <t>NA21001-0031700</t>
  </si>
  <si>
    <t>VEBF490427NV8</t>
  </si>
  <si>
    <t>D  2,304</t>
  </si>
  <si>
    <t>P17080</t>
  </si>
  <si>
    <t>NA21001-0031701</t>
  </si>
  <si>
    <t>OBE131121CJ1</t>
  </si>
  <si>
    <t>D  2,306</t>
  </si>
  <si>
    <t>P17082</t>
  </si>
  <si>
    <t>NA21001-0031703</t>
  </si>
  <si>
    <t>SIA9309071A5</t>
  </si>
  <si>
    <t>D  2,307</t>
  </si>
  <si>
    <t>P17084</t>
  </si>
  <si>
    <t>NA21001-0031704</t>
  </si>
  <si>
    <t>D  2,308</t>
  </si>
  <si>
    <t>P17085</t>
  </si>
  <si>
    <t>NA21001-0031705</t>
  </si>
  <si>
    <t>LONA700127T42</t>
  </si>
  <si>
    <t>D  2,309</t>
  </si>
  <si>
    <t>P17086</t>
  </si>
  <si>
    <t>NA21001-0031706</t>
  </si>
  <si>
    <t>FNM000504R36</t>
  </si>
  <si>
    <t>D  2,311</t>
  </si>
  <si>
    <t>P17087</t>
  </si>
  <si>
    <t>NA21001-0031707</t>
  </si>
  <si>
    <t>TONY TIENDAS SA DE CV</t>
  </si>
  <si>
    <t>D  2,313</t>
  </si>
  <si>
    <t>P17088</t>
  </si>
  <si>
    <t>NA21001-0031708</t>
  </si>
  <si>
    <t>D  2,320</t>
  </si>
  <si>
    <t>0705-TCN17</t>
  </si>
  <si>
    <t>XA06001-0010839</t>
  </si>
  <si>
    <t>D  2,323</t>
  </si>
  <si>
    <t>P17093</t>
  </si>
  <si>
    <t>NA21001-0031712</t>
  </si>
  <si>
    <t>BRO120910HC1</t>
  </si>
  <si>
    <t>D  2,324</t>
  </si>
  <si>
    <t>0706-TCN17</t>
  </si>
  <si>
    <t>XA06001-0010840</t>
  </si>
  <si>
    <t>D  2,334</t>
  </si>
  <si>
    <t>P17094</t>
  </si>
  <si>
    <t>NA21001-0031713</t>
  </si>
  <si>
    <t>D  2,335</t>
  </si>
  <si>
    <t>P17096</t>
  </si>
  <si>
    <t>NA21001-0031714</t>
  </si>
  <si>
    <t>D  2,336</t>
  </si>
  <si>
    <t>P17097</t>
  </si>
  <si>
    <t>NA21001-0031715</t>
  </si>
  <si>
    <t>GORS710801PU6</t>
  </si>
  <si>
    <t>D  2,337</t>
  </si>
  <si>
    <t>P17098</t>
  </si>
  <si>
    <t>NA21001-0031716</t>
  </si>
  <si>
    <t>D  2,339</t>
  </si>
  <si>
    <t>0704-TCN17</t>
  </si>
  <si>
    <t>XA06001-0010841</t>
  </si>
  <si>
    <t>D  2,340</t>
  </si>
  <si>
    <t>P17099</t>
  </si>
  <si>
    <t>NA21001-0031717</t>
  </si>
  <si>
    <t>MCE970318REA</t>
  </si>
  <si>
    <t>D  2,342</t>
  </si>
  <si>
    <t>P17101</t>
  </si>
  <si>
    <t>NA21001-0031719</t>
  </si>
  <si>
    <t>D  2,343</t>
  </si>
  <si>
    <t>0707-TCN17</t>
  </si>
  <si>
    <t>XA06001-0010842</t>
  </si>
  <si>
    <t>D  2,345</t>
  </si>
  <si>
    <t>P17103</t>
  </si>
  <si>
    <t>NA21001-0031721</t>
  </si>
  <si>
    <t>MNE0409226K9</t>
  </si>
  <si>
    <t>D  2,346</t>
  </si>
  <si>
    <t>P17104</t>
  </si>
  <si>
    <t>NA21001-0031722</t>
  </si>
  <si>
    <t>GAJA530403QE7</t>
  </si>
  <si>
    <t>D  2,348</t>
  </si>
  <si>
    <t>P17105</t>
  </si>
  <si>
    <t>NA21001-0031723</t>
  </si>
  <si>
    <t>ODM950324V2A</t>
  </si>
  <si>
    <t>D  2,351</t>
  </si>
  <si>
    <t>P17106</t>
  </si>
  <si>
    <t>NA21001-0031724</t>
  </si>
  <si>
    <t>TEX9302097F3</t>
  </si>
  <si>
    <t>D  2,359</t>
  </si>
  <si>
    <t>P17123</t>
  </si>
  <si>
    <t>NA21001-0031729</t>
  </si>
  <si>
    <t>AEVR540718D40</t>
  </si>
  <si>
    <t>D  2,361</t>
  </si>
  <si>
    <t>P17124</t>
  </si>
  <si>
    <t>NA21001-0031730</t>
  </si>
  <si>
    <t>D  2,366</t>
  </si>
  <si>
    <t>P17126</t>
  </si>
  <si>
    <t>NA21001-0031733</t>
  </si>
  <si>
    <t>TTI961202IM1</t>
  </si>
  <si>
    <t>D  2,367</t>
  </si>
  <si>
    <t>P17127</t>
  </si>
  <si>
    <t>NA21001-0031734</t>
  </si>
  <si>
    <t>FMB871228QF7</t>
  </si>
  <si>
    <t>D  2,369</t>
  </si>
  <si>
    <t>P17128</t>
  </si>
  <si>
    <t>NA21001-0031735</t>
  </si>
  <si>
    <t>D  2,371</t>
  </si>
  <si>
    <t>P17129</t>
  </si>
  <si>
    <t>NA21001-0031736</t>
  </si>
  <si>
    <t>D  2,372</t>
  </si>
  <si>
    <t>P17130</t>
  </si>
  <si>
    <t>NA21001-0031737</t>
  </si>
  <si>
    <t>LOMM631121C79</t>
  </si>
  <si>
    <t>D  2,375</t>
  </si>
  <si>
    <t>P17131</t>
  </si>
  <si>
    <t>NA21001-0031738</t>
  </si>
  <si>
    <t>API6609273E0</t>
  </si>
  <si>
    <t>D  2,376</t>
  </si>
  <si>
    <t>P17132</t>
  </si>
  <si>
    <t>NA21001-0031739</t>
  </si>
  <si>
    <t>D  2,377</t>
  </si>
  <si>
    <t>P17133</t>
  </si>
  <si>
    <t>NA21001-0031740</t>
  </si>
  <si>
    <t>D  2,379</t>
  </si>
  <si>
    <t>P17134</t>
  </si>
  <si>
    <t>NA21001-0031741</t>
  </si>
  <si>
    <t>D  2,383</t>
  </si>
  <si>
    <t>R3532</t>
  </si>
  <si>
    <t>NA21001-0031743</t>
  </si>
  <si>
    <t>D  2,385</t>
  </si>
  <si>
    <t>R3533</t>
  </si>
  <si>
    <t>NA21001-0031744</t>
  </si>
  <si>
    <t>D  2,386</t>
  </si>
  <si>
    <t>R3536</t>
  </si>
  <si>
    <t>NA21001-0031745</t>
  </si>
  <si>
    <t>BAR1307125N3</t>
  </si>
  <si>
    <t>D  2,439</t>
  </si>
  <si>
    <t>0708-TCN17</t>
  </si>
  <si>
    <t>XA06001-0010843</t>
  </si>
  <si>
    <t>D  2,440</t>
  </si>
  <si>
    <t>0709-TCN17</t>
  </si>
  <si>
    <t>XA06001-0010844</t>
  </si>
  <si>
    <t>VALOR  MOTRIZ  S  DE  RL DE  CV</t>
  </si>
  <si>
    <t>D  2,447</t>
  </si>
  <si>
    <t>XA06001-0010845</t>
  </si>
  <si>
    <t>D  2,479</t>
  </si>
  <si>
    <t>XA06001-0010846</t>
  </si>
  <si>
    <t>D  2,500</t>
  </si>
  <si>
    <t>XA06001-0010847</t>
  </si>
  <si>
    <t>D  2,524</t>
  </si>
  <si>
    <t>P000016992</t>
  </si>
  <si>
    <t>XA12005-P016992</t>
  </si>
  <si>
    <t>D  2,560</t>
  </si>
  <si>
    <t>0710-TCN17</t>
  </si>
  <si>
    <t>XA06001-0010848</t>
  </si>
  <si>
    <t>FAME  PERISUR S DE RL DE CV</t>
  </si>
  <si>
    <t>D  2,561</t>
  </si>
  <si>
    <t>0711-TCN17</t>
  </si>
  <si>
    <t>XA06001-0010849</t>
  </si>
  <si>
    <t>AUTOMOVILES  DINAMICOS S  DE  RL DE</t>
  </si>
  <si>
    <t>D  2,571</t>
  </si>
  <si>
    <t>0712-TCN17</t>
  </si>
  <si>
    <t>XA06001-0010850</t>
  </si>
  <si>
    <t>D  2,581</t>
  </si>
  <si>
    <t>XA06001-0010852</t>
  </si>
  <si>
    <t>D  2,643</t>
  </si>
  <si>
    <t>0713-TCN17</t>
  </si>
  <si>
    <t>XA06001-0010853</t>
  </si>
  <si>
    <t>D  2,650</t>
  </si>
  <si>
    <t>0714-TCN17</t>
  </si>
  <si>
    <t>XA06001-0010854</t>
  </si>
  <si>
    <t>D  2,724</t>
  </si>
  <si>
    <t>XA06001-0010855</t>
  </si>
  <si>
    <t>D  2,738</t>
  </si>
  <si>
    <t>0715-TCN17</t>
  </si>
  <si>
    <t>XA06001-0010856</t>
  </si>
  <si>
    <t>D  2,744</t>
  </si>
  <si>
    <t>0716-TCN17</t>
  </si>
  <si>
    <t>XA06001-0010857</t>
  </si>
  <si>
    <t>D  2,746</t>
  </si>
  <si>
    <t>XA06001-0010858</t>
  </si>
  <si>
    <t>D  2,812</t>
  </si>
  <si>
    <t>0717-TCN17</t>
  </si>
  <si>
    <t>XA06001-0010859</t>
  </si>
  <si>
    <t>D  2,916</t>
  </si>
  <si>
    <t>0718-TCN17</t>
  </si>
  <si>
    <t>XA06001-0010860</t>
  </si>
  <si>
    <t>D  2,934</t>
  </si>
  <si>
    <t>XA06001-0010861</t>
  </si>
  <si>
    <t>0719-TCN17</t>
  </si>
  <si>
    <t>D  2,995</t>
  </si>
  <si>
    <t>XA06001-0010863</t>
  </si>
  <si>
    <t>D  3,000</t>
  </si>
  <si>
    <t>0720-TCN17</t>
  </si>
  <si>
    <t>XA06001-0010864</t>
  </si>
  <si>
    <t>D  3,034</t>
  </si>
  <si>
    <t>XA06001-0010865</t>
  </si>
  <si>
    <t>D  3,064</t>
  </si>
  <si>
    <t>0721-TCN17</t>
  </si>
  <si>
    <t>XA06001-0010866</t>
  </si>
  <si>
    <t>D  3,067</t>
  </si>
  <si>
    <t>XA06001-0010867</t>
  </si>
  <si>
    <t>D  3,076</t>
  </si>
  <si>
    <t>XA06001-0010868</t>
  </si>
  <si>
    <t>D  3,167</t>
  </si>
  <si>
    <t>0722-TCN17</t>
  </si>
  <si>
    <t>XA06001-0010869</t>
  </si>
  <si>
    <t>0723-TCN17</t>
  </si>
  <si>
    <t>D  3,201</t>
  </si>
  <si>
    <t>XA06001-0010871</t>
  </si>
  <si>
    <t>D  3,223</t>
  </si>
  <si>
    <t>D  3,228</t>
  </si>
  <si>
    <t>D  3,231</t>
  </si>
  <si>
    <t>NAVIDAD</t>
  </si>
  <si>
    <t>NA21001-0031826</t>
  </si>
  <si>
    <t>D  3,260</t>
  </si>
  <si>
    <t>NWD0001829</t>
  </si>
  <si>
    <t>XA15001-0015126</t>
  </si>
  <si>
    <t>D  3,261</t>
  </si>
  <si>
    <t>NWD0001815</t>
  </si>
  <si>
    <t>XA15001-0015127</t>
  </si>
  <si>
    <t>D  3,262</t>
  </si>
  <si>
    <t>NWD0001834</t>
  </si>
  <si>
    <t>XA15001-0015128</t>
  </si>
  <si>
    <t>D  3,264</t>
  </si>
  <si>
    <t>NWD0001838</t>
  </si>
  <si>
    <t>XA15001-0015129</t>
  </si>
  <si>
    <t>D  3,267</t>
  </si>
  <si>
    <t>NWD0001844</t>
  </si>
  <si>
    <t>XA15001-0015130</t>
  </si>
  <si>
    <t>D  3,268</t>
  </si>
  <si>
    <t>NWD0001861</t>
  </si>
  <si>
    <t>XA15001-0015131</t>
  </si>
  <si>
    <t>D  3,304</t>
  </si>
  <si>
    <t>0730-TCN17</t>
  </si>
  <si>
    <t>XA06001-0010872</t>
  </si>
  <si>
    <t>D  3,392</t>
  </si>
  <si>
    <t>0735-TCN17</t>
  </si>
  <si>
    <t>XA06001-0010873</t>
  </si>
  <si>
    <t>D  3,409</t>
  </si>
  <si>
    <t>XA06001-0010874</t>
  </si>
  <si>
    <t>D  3,412</t>
  </si>
  <si>
    <t>XA06001-0010875</t>
  </si>
  <si>
    <t>D  3,418</t>
  </si>
  <si>
    <t>XA06001-0010876</t>
  </si>
  <si>
    <t>D  3,424</t>
  </si>
  <si>
    <t>0728-TCN17</t>
  </si>
  <si>
    <t>XA06001-0010877</t>
  </si>
  <si>
    <t>D  3,427</t>
  </si>
  <si>
    <t>0736-TCN17</t>
  </si>
  <si>
    <t>XA06001-0010878</t>
  </si>
  <si>
    <t>D  3,450</t>
  </si>
  <si>
    <t>0737-TCN17</t>
  </si>
  <si>
    <t>XA06001-0010879</t>
  </si>
  <si>
    <t>D  3,457</t>
  </si>
  <si>
    <t>0738-TCN17</t>
  </si>
  <si>
    <t>XA06001-0010880</t>
  </si>
  <si>
    <t>D  3,470</t>
  </si>
  <si>
    <t>XA06001-0010881</t>
  </si>
  <si>
    <t>D  3,477</t>
  </si>
  <si>
    <t>0726-TCN17</t>
  </si>
  <si>
    <t>XA06001-0010882</t>
  </si>
  <si>
    <t>D  3,478</t>
  </si>
  <si>
    <t>0724-TCN17</t>
  </si>
  <si>
    <t>XA06001-0010883</t>
  </si>
  <si>
    <t>D  3,480</t>
  </si>
  <si>
    <t>0739-TCN17</t>
  </si>
  <si>
    <t>XA06001-0010884</t>
  </si>
  <si>
    <t>D  3,482</t>
  </si>
  <si>
    <t>0725-TCN17</t>
  </si>
  <si>
    <t>XA06001-0010885</t>
  </si>
  <si>
    <t>D  3,483</t>
  </si>
  <si>
    <t>0727-TCN17</t>
  </si>
  <si>
    <t>XA06001-0010886</t>
  </si>
  <si>
    <t>D  3,485</t>
  </si>
  <si>
    <t>0729-TCN17</t>
  </si>
  <si>
    <t>XA06001-0010887</t>
  </si>
  <si>
    <t>D  3,486</t>
  </si>
  <si>
    <t>0731-TCN17</t>
  </si>
  <si>
    <t>XA06001-0010888</t>
  </si>
  <si>
    <t>D  3,488</t>
  </si>
  <si>
    <t>0732-TCN17</t>
  </si>
  <si>
    <t>XA06001-0010889</t>
  </si>
  <si>
    <t>D  3,489</t>
  </si>
  <si>
    <t>0734-TCN17</t>
  </si>
  <si>
    <t>XA06001-0010890</t>
  </si>
  <si>
    <t>D  3,490</t>
  </si>
  <si>
    <t>0733-TCN17</t>
  </si>
  <si>
    <t>XA06001-0010891</t>
  </si>
  <si>
    <t>D  3,492</t>
  </si>
  <si>
    <t>0740-TCN17</t>
  </si>
  <si>
    <t>XA06001-0010892</t>
  </si>
  <si>
    <t>D  3,493</t>
  </si>
  <si>
    <t>0741-TCN17</t>
  </si>
  <si>
    <t>XA06001-0010893</t>
  </si>
  <si>
    <t>D  3,494</t>
  </si>
  <si>
    <t>0742-TCN17</t>
  </si>
  <si>
    <t>XA06001-0010894</t>
  </si>
  <si>
    <t>D  3,495</t>
  </si>
  <si>
    <t>0743-TCN17</t>
  </si>
  <si>
    <t>XA06001-0010895</t>
  </si>
  <si>
    <t>D  3,496</t>
  </si>
  <si>
    <t>0744-TCN17</t>
  </si>
  <si>
    <t>XA06001-0010896</t>
  </si>
  <si>
    <t>D  3,497</t>
  </si>
  <si>
    <t>0745-TCN17</t>
  </si>
  <si>
    <t>XA06001-0010897</t>
  </si>
  <si>
    <t>D  3,498</t>
  </si>
  <si>
    <t>0746-TCN17</t>
  </si>
  <si>
    <t>XA06001-0010898</t>
  </si>
  <si>
    <t>D  3,500</t>
  </si>
  <si>
    <t>0747-TCN17</t>
  </si>
  <si>
    <t>XA06001-0010899</t>
  </si>
  <si>
    <t>D  3,501</t>
  </si>
  <si>
    <t>0748-TCN17</t>
  </si>
  <si>
    <t>XA06001-0010900</t>
  </si>
  <si>
    <t>D  3,502</t>
  </si>
  <si>
    <t>0749-TCN17</t>
  </si>
  <si>
    <t>XA06001-0010901</t>
  </si>
  <si>
    <t>D  3,503</t>
  </si>
  <si>
    <t>0750-TCN17</t>
  </si>
  <si>
    <t>XA06001-0010902</t>
  </si>
  <si>
    <t>D  3,507</t>
  </si>
  <si>
    <t>0751-TCN17</t>
  </si>
  <si>
    <t>XA06001-0010903</t>
  </si>
  <si>
    <t>D  3,508</t>
  </si>
  <si>
    <t>0752-TCN17</t>
  </si>
  <si>
    <t>XA06001-0010904</t>
  </si>
  <si>
    <t>D  3,509</t>
  </si>
  <si>
    <t>0753-TCN17</t>
  </si>
  <si>
    <t>XA06001-0010905</t>
  </si>
  <si>
    <t>D  3,510</t>
  </si>
  <si>
    <t>0754-TCN17</t>
  </si>
  <si>
    <t>XA06001-0010906</t>
  </si>
  <si>
    <t>D  3,511</t>
  </si>
  <si>
    <t>0755-TCN17</t>
  </si>
  <si>
    <t>XA06001-0010907</t>
  </si>
  <si>
    <t>D  3,512</t>
  </si>
  <si>
    <t>0756-TCN17</t>
  </si>
  <si>
    <t>XA06001-0010908</t>
  </si>
  <si>
    <t>D  3,513</t>
  </si>
  <si>
    <t>0757-TCN17</t>
  </si>
  <si>
    <t>XA06001-0010909</t>
  </si>
  <si>
    <t>D  3,514</t>
  </si>
  <si>
    <t>0758-TCN17</t>
  </si>
  <si>
    <t>XA06001-0010910</t>
  </si>
  <si>
    <t>D  3,515</t>
  </si>
  <si>
    <t>0759-TCN17</t>
  </si>
  <si>
    <t>XA06001-0010911</t>
  </si>
  <si>
    <t>D  3,516</t>
  </si>
  <si>
    <t>0760-TCN17</t>
  </si>
  <si>
    <t>XA06001-0010912</t>
  </si>
  <si>
    <t>D  3,517</t>
  </si>
  <si>
    <t>0761-TCN17</t>
  </si>
  <si>
    <t>XA06001-0010913</t>
  </si>
  <si>
    <t>D  3,518</t>
  </si>
  <si>
    <t>0762-TCN17</t>
  </si>
  <si>
    <t>XA06001-0010914</t>
  </si>
  <si>
    <t>D  3,519</t>
  </si>
  <si>
    <t>0763-TCN17</t>
  </si>
  <si>
    <t>XA06001-0010915</t>
  </si>
  <si>
    <t>D  3,520</t>
  </si>
  <si>
    <t>0764-TCN17</t>
  </si>
  <si>
    <t>XA06001-0010916</t>
  </si>
  <si>
    <t>D  3,521</t>
  </si>
  <si>
    <t>0765-TCN17</t>
  </si>
  <si>
    <t>XA06001-0010917</t>
  </si>
  <si>
    <t>D  3,522</t>
  </si>
  <si>
    <t>0766-TCN17</t>
  </si>
  <si>
    <t>XA06001-0010918</t>
  </si>
  <si>
    <t>D  3,523</t>
  </si>
  <si>
    <t>0767-TCN17</t>
  </si>
  <si>
    <t>XA06001-0010919</t>
  </si>
  <si>
    <t>D  3,524</t>
  </si>
  <si>
    <t>0768-TCN17</t>
  </si>
  <si>
    <t>XA06001-0010920</t>
  </si>
  <si>
    <t>D  3,525</t>
  </si>
  <si>
    <t>0769-TCN17</t>
  </si>
  <si>
    <t>XA06001-0010921</t>
  </si>
  <si>
    <t>D  3,526</t>
  </si>
  <si>
    <t>0770-TCN17</t>
  </si>
  <si>
    <t>XA06001-0010922</t>
  </si>
  <si>
    <t>D  3,527</t>
  </si>
  <si>
    <t>0771-TCN17</t>
  </si>
  <si>
    <t>XA06001-0010923</t>
  </si>
  <si>
    <t>D  3,528</t>
  </si>
  <si>
    <t>0772-TCN17</t>
  </si>
  <si>
    <t>XA06001-0010924</t>
  </si>
  <si>
    <t>D  3,529</t>
  </si>
  <si>
    <t>0773-TCN17</t>
  </si>
  <si>
    <t>XA06001-0010925</t>
  </si>
  <si>
    <t>D  3,569</t>
  </si>
  <si>
    <t>COMIS BMX</t>
  </si>
  <si>
    <t>NA21001-0031865</t>
  </si>
  <si>
    <t>D  3,594</t>
  </si>
  <si>
    <t>COMISIONES</t>
  </si>
  <si>
    <t>NA21001-0031876</t>
  </si>
  <si>
    <t>D  3,628</t>
  </si>
  <si>
    <t>COMIS BNT</t>
  </si>
  <si>
    <t>NA21001-0031883</t>
  </si>
  <si>
    <t>D  3,641</t>
  </si>
  <si>
    <t>P17140</t>
  </si>
  <si>
    <t>NA21001-0031897</t>
  </si>
  <si>
    <t>D  3,642</t>
  </si>
  <si>
    <t>P17141</t>
  </si>
  <si>
    <t>NA21001-0031898</t>
  </si>
  <si>
    <t>D  3,643</t>
  </si>
  <si>
    <t>NA21001-0031899</t>
  </si>
  <si>
    <t>D  3,646</t>
  </si>
  <si>
    <t>P17147</t>
  </si>
  <si>
    <t>NA21001-0031902</t>
  </si>
  <si>
    <t>FOPJ630103CU1</t>
  </si>
  <si>
    <t>D  3,647</t>
  </si>
  <si>
    <t>P17150</t>
  </si>
  <si>
    <t>NA21001-0031903</t>
  </si>
  <si>
    <t>TRA060703EB4</t>
  </si>
  <si>
    <t>D  3,648</t>
  </si>
  <si>
    <t>P17151</t>
  </si>
  <si>
    <t>NA21001-0031904</t>
  </si>
  <si>
    <t>D  3,649</t>
  </si>
  <si>
    <t>P17152</t>
  </si>
  <si>
    <t>NA21001-0031905</t>
  </si>
  <si>
    <t>D  3,650</t>
  </si>
  <si>
    <t>P17153</t>
  </si>
  <si>
    <t>NA21001-0031906</t>
  </si>
  <si>
    <t>HEBM781017UQ1</t>
  </si>
  <si>
    <t>D  3,652</t>
  </si>
  <si>
    <t>P17155</t>
  </si>
  <si>
    <t>NA21001-0031908</t>
  </si>
  <si>
    <t>D  3,653</t>
  </si>
  <si>
    <t>P17156</t>
  </si>
  <si>
    <t>NA21001-0031909</t>
  </si>
  <si>
    <t>D  3,654</t>
  </si>
  <si>
    <t>P17168</t>
  </si>
  <si>
    <t>NA21001-0031910</t>
  </si>
  <si>
    <t>ELE011009716</t>
  </si>
  <si>
    <t>D  3,655</t>
  </si>
  <si>
    <t>P17169</t>
  </si>
  <si>
    <t>NA21001-0031911</t>
  </si>
  <si>
    <t>D  3,656</t>
  </si>
  <si>
    <t>P17170</t>
  </si>
  <si>
    <t>NA21001-0031912</t>
  </si>
  <si>
    <t>D  3,657</t>
  </si>
  <si>
    <t>P17171</t>
  </si>
  <si>
    <t>NA21001-0031913</t>
  </si>
  <si>
    <t>MARTINEZ MENDONZA LEOPOLDO</t>
  </si>
  <si>
    <t>D  3,659</t>
  </si>
  <si>
    <t>P17181</t>
  </si>
  <si>
    <t>NA21001-0031915</t>
  </si>
  <si>
    <t>CFC110121742</t>
  </si>
  <si>
    <t>D  3,661</t>
  </si>
  <si>
    <t>P17185</t>
  </si>
  <si>
    <t>NA21001-0031917</t>
  </si>
  <si>
    <t>D  3,666</t>
  </si>
  <si>
    <t>R3560</t>
  </si>
  <si>
    <t>NA21001-0031922</t>
  </si>
  <si>
    <t>D  3,667</t>
  </si>
  <si>
    <t>R3565</t>
  </si>
  <si>
    <t>NA21001-0031923</t>
  </si>
  <si>
    <t>D  3,668</t>
  </si>
  <si>
    <t>S2021</t>
  </si>
  <si>
    <t>NA21001-0031924</t>
  </si>
  <si>
    <t>FICR750321LL4</t>
  </si>
  <si>
    <t>D  3,669</t>
  </si>
  <si>
    <t>P17305</t>
  </si>
  <si>
    <t>NA21001-0031925</t>
  </si>
  <si>
    <t>FNI970829JR9</t>
  </si>
  <si>
    <t>GBA060117351</t>
  </si>
  <si>
    <t>TSC070907QS5</t>
  </si>
  <si>
    <t>D  3,670</t>
  </si>
  <si>
    <t>P17307</t>
  </si>
  <si>
    <t>NA21001-0031926</t>
  </si>
  <si>
    <t>STE000331UK5</t>
  </si>
  <si>
    <t>D  3,671</t>
  </si>
  <si>
    <t>P17309</t>
  </si>
  <si>
    <t>NA21001-0031927</t>
  </si>
  <si>
    <t>AAN051220835</t>
  </si>
  <si>
    <t>ESH091112732</t>
  </si>
  <si>
    <t>GBA0406173AA</t>
  </si>
  <si>
    <t>TLU080610C81</t>
  </si>
  <si>
    <t>D  3,672</t>
  </si>
  <si>
    <t>P17311</t>
  </si>
  <si>
    <t>NA21001-0031928</t>
  </si>
  <si>
    <t>D  3,673</t>
  </si>
  <si>
    <t>P17313</t>
  </si>
  <si>
    <t>NA21001-0031929</t>
  </si>
  <si>
    <t>PET030605KQ0</t>
  </si>
  <si>
    <t>RCO0708136F7</t>
  </si>
  <si>
    <t>ROCM620808M6A</t>
  </si>
  <si>
    <t>D  3,674</t>
  </si>
  <si>
    <t>P17315</t>
  </si>
  <si>
    <t>NA21001-0031930</t>
  </si>
  <si>
    <t>SUL601206R87</t>
  </si>
  <si>
    <t>D  3,675</t>
  </si>
  <si>
    <t>P17317</t>
  </si>
  <si>
    <t>NA21001-0031931</t>
  </si>
  <si>
    <t>AGA0006136F1</t>
  </si>
  <si>
    <t>D  3,676</t>
  </si>
  <si>
    <t>P17319</t>
  </si>
  <si>
    <t>NA21001-0031932</t>
  </si>
  <si>
    <t>SSG850927QD9</t>
  </si>
  <si>
    <t>D  3,677</t>
  </si>
  <si>
    <t>P17321</t>
  </si>
  <si>
    <t>NA21001-0031933</t>
  </si>
  <si>
    <t>SMA950103FQA</t>
  </si>
  <si>
    <t>D  3,678</t>
  </si>
  <si>
    <t>P17323</t>
  </si>
  <si>
    <t>NA21001-0031934</t>
  </si>
  <si>
    <t>DRO940516GC2</t>
  </si>
  <si>
    <t>D  3,679</t>
  </si>
  <si>
    <t>P17326</t>
  </si>
  <si>
    <t>NA21001-0031935</t>
  </si>
  <si>
    <t>CAG110830A23</t>
  </si>
  <si>
    <t>CPF6307036N8</t>
  </si>
  <si>
    <t>OEAE5404042R2</t>
  </si>
  <si>
    <t>SJU010405FU0</t>
  </si>
  <si>
    <t>D  3,680</t>
  </si>
  <si>
    <t>P17328</t>
  </si>
  <si>
    <t>NA21001-0031936</t>
  </si>
  <si>
    <t>D  3,681</t>
  </si>
  <si>
    <t>P17330</t>
  </si>
  <si>
    <t>NA21001-0031937</t>
  </si>
  <si>
    <t>AEB611030SN7</t>
  </si>
  <si>
    <t>ESM9811169R5</t>
  </si>
  <si>
    <t>MAGI620628IW4</t>
  </si>
  <si>
    <t>SCU080512296</t>
  </si>
  <si>
    <t>D  3,682</t>
  </si>
  <si>
    <t>P17332</t>
  </si>
  <si>
    <t>NA21001-0031938</t>
  </si>
  <si>
    <t>MSM9404288X7</t>
  </si>
  <si>
    <t>SGM950714DC2</t>
  </si>
  <si>
    <t>D  3,683</t>
  </si>
  <si>
    <t>P17334</t>
  </si>
  <si>
    <t>NA21001-0031939</t>
  </si>
  <si>
    <t>D  3,684</t>
  </si>
  <si>
    <t>P17336</t>
  </si>
  <si>
    <t>NA21001-0031940</t>
  </si>
  <si>
    <t>D  3,685</t>
  </si>
  <si>
    <t>P17344</t>
  </si>
  <si>
    <t>NA21001-0031941</t>
  </si>
  <si>
    <t>CCO8605231N4</t>
  </si>
  <si>
    <t>D  3,686</t>
  </si>
  <si>
    <t>P17346</t>
  </si>
  <si>
    <t>NA21001-0031942</t>
  </si>
  <si>
    <t>GJA081031BKA</t>
  </si>
  <si>
    <t>D  3,687</t>
  </si>
  <si>
    <t>P17348</t>
  </si>
  <si>
    <t>NA21001-0031943</t>
  </si>
  <si>
    <t>ALI081114AN2</t>
  </si>
  <si>
    <t>CBE9107237PA</t>
  </si>
  <si>
    <t>CCO031104SZ2</t>
  </si>
  <si>
    <t>CLS0410224Y2</t>
  </si>
  <si>
    <t>FMN9905248R8</t>
  </si>
  <si>
    <t>SCI000810Q79</t>
  </si>
  <si>
    <t>D  3,688</t>
  </si>
  <si>
    <t>P17349</t>
  </si>
  <si>
    <t>NA21001-0031944</t>
  </si>
  <si>
    <t>AMO010815U41</t>
  </si>
  <si>
    <t>GHO091124SM3</t>
  </si>
  <si>
    <t>OMC100818GZ7</t>
  </si>
  <si>
    <t>D  3,689</t>
  </si>
  <si>
    <t>P17351</t>
  </si>
  <si>
    <t>NA21001-0031945</t>
  </si>
  <si>
    <t>SNC061123NI7</t>
  </si>
  <si>
    <t>D  3,690</t>
  </si>
  <si>
    <t>P17353</t>
  </si>
  <si>
    <t>NA21001-0031947</t>
  </si>
  <si>
    <t>D  3,691</t>
  </si>
  <si>
    <t>P17354</t>
  </si>
  <si>
    <t>NA21001-0031948</t>
  </si>
  <si>
    <t>LJIMENEZ:AEB611030SN7</t>
  </si>
  <si>
    <t>LJIMENEZ:API6609273E0</t>
  </si>
  <si>
    <t>LJIMENEZ:ESE930624B79</t>
  </si>
  <si>
    <t>LJIMENEZ:ESM9811169R5</t>
  </si>
  <si>
    <t>LJIMENEZ:MAGI620628IW4</t>
  </si>
  <si>
    <t>D  3,692</t>
  </si>
  <si>
    <t>P17356</t>
  </si>
  <si>
    <t>NA21001-0031951</t>
  </si>
  <si>
    <t>DCO0302147T9</t>
  </si>
  <si>
    <t>OME561118AA8</t>
  </si>
  <si>
    <t>PET040903DH1</t>
  </si>
  <si>
    <t>SSR760906L2A</t>
  </si>
  <si>
    <t>D  3,693</t>
  </si>
  <si>
    <t>P17358</t>
  </si>
  <si>
    <t>NA21001-0031952</t>
  </si>
  <si>
    <t>EUR0808215H7</t>
  </si>
  <si>
    <t>PPA090403C75</t>
  </si>
  <si>
    <t>SHI9412024L7</t>
  </si>
  <si>
    <t>D  3,694</t>
  </si>
  <si>
    <t>P17360</t>
  </si>
  <si>
    <t>NA21001-0031953</t>
  </si>
  <si>
    <t>MTA900528FIA</t>
  </si>
  <si>
    <t>SLE0008119V5</t>
  </si>
  <si>
    <t>D  3,695</t>
  </si>
  <si>
    <t>P17370</t>
  </si>
  <si>
    <t>NA21001-0031954</t>
  </si>
  <si>
    <t>APU640930KV9</t>
  </si>
  <si>
    <t>CADJ370604TY9</t>
  </si>
  <si>
    <t>ESC100923SI2</t>
  </si>
  <si>
    <t>GCA061130TB7</t>
  </si>
  <si>
    <t>MOLE750127KM2</t>
  </si>
  <si>
    <t>PCS071026A78</t>
  </si>
  <si>
    <t>SBA0402132A7</t>
  </si>
  <si>
    <t>D  3,698</t>
  </si>
  <si>
    <t>P17364</t>
  </si>
  <si>
    <t>NA21001-0031957</t>
  </si>
  <si>
    <t>D  3,699</t>
  </si>
  <si>
    <t>P17182</t>
  </si>
  <si>
    <t>NA21001-0031958</t>
  </si>
  <si>
    <t>D  3,700</t>
  </si>
  <si>
    <t>P17183</t>
  </si>
  <si>
    <t>NA21001-0031959</t>
  </si>
  <si>
    <t>D  3,701</t>
  </si>
  <si>
    <t>P17190</t>
  </si>
  <si>
    <t>NA21001-0031960</t>
  </si>
  <si>
    <t>GADE4012025L6</t>
  </si>
  <si>
    <t>D  3,702</t>
  </si>
  <si>
    <t>P17191</t>
  </si>
  <si>
    <t>NA21001-0031961</t>
  </si>
  <si>
    <t>D  3,703</t>
  </si>
  <si>
    <t>P17192</t>
  </si>
  <si>
    <t>NA21001-0031962</t>
  </si>
  <si>
    <t>D  3,704</t>
  </si>
  <si>
    <t>P17193</t>
  </si>
  <si>
    <t>NA21001-0031963</t>
  </si>
  <si>
    <t>PCQ1506025P9</t>
  </si>
  <si>
    <t>D  3,705</t>
  </si>
  <si>
    <t>P17194</t>
  </si>
  <si>
    <t>NA21001-0031964</t>
  </si>
  <si>
    <t>D  3,710</t>
  </si>
  <si>
    <t>P17199</t>
  </si>
  <si>
    <t>NA21001-0031969</t>
  </si>
  <si>
    <t>D  3,711</t>
  </si>
  <si>
    <t>R3573</t>
  </si>
  <si>
    <t>NA21001-0031970</t>
  </si>
  <si>
    <t>D  3,712</t>
  </si>
  <si>
    <t>S2000</t>
  </si>
  <si>
    <t>NA21001-0031971</t>
  </si>
  <si>
    <t>D  3,713</t>
  </si>
  <si>
    <t>P17338</t>
  </si>
  <si>
    <t>NA21001-0031972</t>
  </si>
  <si>
    <t>D  3,714</t>
  </si>
  <si>
    <t>P17340</t>
  </si>
  <si>
    <t>NA21001-0031973</t>
  </si>
  <si>
    <t>D  3,715</t>
  </si>
  <si>
    <t>P17342</t>
  </si>
  <si>
    <t>NA21001-0031974</t>
  </si>
  <si>
    <t>BES040330MRA</t>
  </si>
  <si>
    <t>FFN060215IC2</t>
  </si>
  <si>
    <t>GOD9304161X2</t>
  </si>
  <si>
    <t>MSR990518KK8</t>
  </si>
  <si>
    <t>D  3,716</t>
  </si>
  <si>
    <t>P17365</t>
  </si>
  <si>
    <t>NA21001-0031975</t>
  </si>
  <si>
    <t>SEN121219248</t>
  </si>
  <si>
    <t>D  3,717</t>
  </si>
  <si>
    <t>P17366</t>
  </si>
  <si>
    <t>NA21001-0031976</t>
  </si>
  <si>
    <t>D  3,718</t>
  </si>
  <si>
    <t>P17368</t>
  </si>
  <si>
    <t>NA21001-0031977</t>
  </si>
  <si>
    <t>PBA160606F95</t>
  </si>
  <si>
    <t>D  3,719</t>
  </si>
  <si>
    <t>P17372</t>
  </si>
  <si>
    <t>NA21001-0031978</t>
  </si>
  <si>
    <t>D  3,720</t>
  </si>
  <si>
    <t>P17374</t>
  </si>
  <si>
    <t>NA21001-0031979</t>
  </si>
  <si>
    <t>D  3,722</t>
  </si>
  <si>
    <t>P17376</t>
  </si>
  <si>
    <t>NA21001-0031981</t>
  </si>
  <si>
    <t>D  3,728</t>
  </si>
  <si>
    <t>FALTANTES</t>
  </si>
  <si>
    <t>NA21001-0031992</t>
  </si>
  <si>
    <t>D  3,732</t>
  </si>
  <si>
    <t>E     19</t>
  </si>
  <si>
    <t>T-3229</t>
  </si>
  <si>
    <t>XD31011-0003229</t>
  </si>
  <si>
    <t>INGENIERIA FISCAL LABORAL SC</t>
  </si>
  <si>
    <t>E     22</t>
  </si>
  <si>
    <t>T-3232</t>
  </si>
  <si>
    <t>XD31011-0003232</t>
  </si>
  <si>
    <t>VILLASEÑOR VARGAS MARGARITA</t>
  </si>
  <si>
    <t>E     23</t>
  </si>
  <si>
    <t>T-3233</t>
  </si>
  <si>
    <t>XD31011-0003233</t>
  </si>
  <si>
    <t>OCHOA NOLASCO GUILLERMO</t>
  </si>
  <si>
    <t>E     24</t>
  </si>
  <si>
    <t>T-3234</t>
  </si>
  <si>
    <t>XD31011-0003234</t>
  </si>
  <si>
    <t>JC IMAGEN AUTOMOTRIZ, S.A. DE C.V.</t>
  </si>
  <si>
    <t>E     25</t>
  </si>
  <si>
    <t>T-3235</t>
  </si>
  <si>
    <t>XD31011-0003235</t>
  </si>
  <si>
    <t>E     26</t>
  </si>
  <si>
    <t>T-3236</t>
  </si>
  <si>
    <t>XD31011-0003236</t>
  </si>
  <si>
    <t>CMG EXCELENCIA EN SERVICIOS S DE RL</t>
  </si>
  <si>
    <t>E     27</t>
  </si>
  <si>
    <t>T-3237</t>
  </si>
  <si>
    <t>XD31011-0003237</t>
  </si>
  <si>
    <t>REYES RODRIGUEZ MARISTEL ARANZAZU</t>
  </si>
  <si>
    <t>E     28</t>
  </si>
  <si>
    <t>T-3238</t>
  </si>
  <si>
    <t>XD31011-0003238</t>
  </si>
  <si>
    <t>E     29</t>
  </si>
  <si>
    <t>T-3239</t>
  </si>
  <si>
    <t>XD31011-0003239</t>
  </si>
  <si>
    <t>GRUPO ECOLOGICA, S.A. DE C.V.</t>
  </si>
  <si>
    <t>E     30</t>
  </si>
  <si>
    <t>T-3240</t>
  </si>
  <si>
    <t>XD31011-0003240</t>
  </si>
  <si>
    <t>DTMAC COMERCIALIZADORA SA DE CV</t>
  </si>
  <si>
    <t>E     31</t>
  </si>
  <si>
    <t>T-3241</t>
  </si>
  <si>
    <t>XD31011-0003241</t>
  </si>
  <si>
    <t>OFFICE DEPOT DE MEXICO S.A DE C.V.</t>
  </si>
  <si>
    <t>E     32</t>
  </si>
  <si>
    <t>T-3242</t>
  </si>
  <si>
    <t>XD31011-0003242</t>
  </si>
  <si>
    <t>GOMEZ ROCHA JAIME</t>
  </si>
  <si>
    <t>E     33</t>
  </si>
  <si>
    <t>T-3243</t>
  </si>
  <si>
    <t>XD31011-0003243</t>
  </si>
  <si>
    <t>GRANJA LOPEZ ANDRES</t>
  </si>
  <si>
    <t>E     34</t>
  </si>
  <si>
    <t>T-3244</t>
  </si>
  <si>
    <t>XD31011-0003244</t>
  </si>
  <si>
    <t>NOTARIA PUBLICA NUMERO TRES SC</t>
  </si>
  <si>
    <t>E     35</t>
  </si>
  <si>
    <t>T-3245</t>
  </si>
  <si>
    <t>XD31011-0003245</t>
  </si>
  <si>
    <t>GUERRERO MARQUEZ JOSE EDUARDO</t>
  </si>
  <si>
    <t>E     36</t>
  </si>
  <si>
    <t>T-3246</t>
  </si>
  <si>
    <t>XD31011-0003246</t>
  </si>
  <si>
    <t>LOPEZ ALVAREZ OSCAR MARTIN</t>
  </si>
  <si>
    <t>E     37</t>
  </si>
  <si>
    <t>T-3247</t>
  </si>
  <si>
    <t>XD31011-0003247</t>
  </si>
  <si>
    <t>E     38</t>
  </si>
  <si>
    <t>T-3248</t>
  </si>
  <si>
    <t>XD31011-0003248</t>
  </si>
  <si>
    <t>TOYOTA FINANCIAL SERVICES MEXICO SA</t>
  </si>
  <si>
    <t>E     42</t>
  </si>
  <si>
    <t>CH-18274</t>
  </si>
  <si>
    <t>XD31001-0018274</t>
  </si>
  <si>
    <t>COMISION FEDERAL DE ELECTRICIDAD</t>
  </si>
  <si>
    <t>E     43</t>
  </si>
  <si>
    <t>T-3252</t>
  </si>
  <si>
    <t>XD31011-0003252</t>
  </si>
  <si>
    <t>E     49</t>
  </si>
  <si>
    <t>T-3258</t>
  </si>
  <si>
    <t>XD31011-0003258</t>
  </si>
  <si>
    <t>E     50</t>
  </si>
  <si>
    <t>T-3259</t>
  </si>
  <si>
    <t>XD31011-0003259</t>
  </si>
  <si>
    <t>SNAP-ON SUN DE MEXICO SA DE CV</t>
  </si>
  <si>
    <t>HERNANDEZ MARTINEZ ALMA JANET</t>
  </si>
  <si>
    <t>E     72</t>
  </si>
  <si>
    <t>T-3272</t>
  </si>
  <si>
    <t>XD31011-0003272</t>
  </si>
  <si>
    <t>GALAZ YAMAZAKI RUIZ URQUIZA SC</t>
  </si>
  <si>
    <t>E     73</t>
  </si>
  <si>
    <t>T-3273</t>
  </si>
  <si>
    <t>XD31011-0003273</t>
  </si>
  <si>
    <t>ENLACE TPE SA DE CV</t>
  </si>
  <si>
    <t>E     85</t>
  </si>
  <si>
    <t>CH-18287</t>
  </si>
  <si>
    <t>XD31001-0018287</t>
  </si>
  <si>
    <t>E     86</t>
  </si>
  <si>
    <t>CH-18288</t>
  </si>
  <si>
    <t>XD31001-0018288</t>
  </si>
  <si>
    <t>TELEFONOS DE MEXICO S.A.B. DE C.V.</t>
  </si>
  <si>
    <t>E     87</t>
  </si>
  <si>
    <t>CH-18289</t>
  </si>
  <si>
    <t>XD31001-0018289</t>
  </si>
  <si>
    <t>E     88</t>
  </si>
  <si>
    <t>CH-18290</t>
  </si>
  <si>
    <t>XD31001-0018290</t>
  </si>
  <si>
    <t>E     91</t>
  </si>
  <si>
    <t>T-3275</t>
  </si>
  <si>
    <t>XD31011-0003275</t>
  </si>
  <si>
    <t>CORREA SOTO FELIPE LUIS</t>
  </si>
  <si>
    <t>E     92</t>
  </si>
  <si>
    <t>T-3276</t>
  </si>
  <si>
    <t>XD31011-0003276</t>
  </si>
  <si>
    <t>E     93</t>
  </si>
  <si>
    <t>T-3277</t>
  </si>
  <si>
    <t>XD31011-0003277</t>
  </si>
  <si>
    <t>E     94</t>
  </si>
  <si>
    <t>T-3278</t>
  </si>
  <si>
    <t>XD31011-0003278</t>
  </si>
  <si>
    <t>E     95</t>
  </si>
  <si>
    <t>T-3279</t>
  </si>
  <si>
    <t>XD31011-0003279</t>
  </si>
  <si>
    <t>E     96</t>
  </si>
  <si>
    <t>T-3280</t>
  </si>
  <si>
    <t>XD31011-0003280</t>
  </si>
  <si>
    <t>E     97</t>
  </si>
  <si>
    <t>T-3281</t>
  </si>
  <si>
    <t>XD31011-0003281</t>
  </si>
  <si>
    <t>MCPA S.A. DE C.V.</t>
  </si>
  <si>
    <t>E     98</t>
  </si>
  <si>
    <t>T-3282</t>
  </si>
  <si>
    <t>XD31011-0003282</t>
  </si>
  <si>
    <t>E     99</t>
  </si>
  <si>
    <t>T-3283</t>
  </si>
  <si>
    <t>XD31011-0003283</t>
  </si>
  <si>
    <t>E    100</t>
  </si>
  <si>
    <t>T-3284</t>
  </si>
  <si>
    <t>XD31011-0003284</t>
  </si>
  <si>
    <t>E    101</t>
  </si>
  <si>
    <t>T-3285</t>
  </si>
  <si>
    <t>XD31011-0003285</t>
  </si>
  <si>
    <t>E    103</t>
  </si>
  <si>
    <t>T-3287</t>
  </si>
  <si>
    <t>XD31011-0003287</t>
  </si>
  <si>
    <t>E    105</t>
  </si>
  <si>
    <t>T-3289</t>
  </si>
  <si>
    <t>XD31011-0003289</t>
  </si>
  <si>
    <t>SEVIBA S.A. DE C.V</t>
  </si>
  <si>
    <t>E    106</t>
  </si>
  <si>
    <t>T-3290</t>
  </si>
  <si>
    <t>XD31011-0003290</t>
  </si>
  <si>
    <t>E    107</t>
  </si>
  <si>
    <t>T-3291</t>
  </si>
  <si>
    <t>XD31011-0003291</t>
  </si>
  <si>
    <t>SERVICIO AUDITORIO SA DE CV</t>
  </si>
  <si>
    <t>E    108</t>
  </si>
  <si>
    <t>T-3292</t>
  </si>
  <si>
    <t>XD31011-0003292</t>
  </si>
  <si>
    <t>DIEZ OCHENTA Y NUEVE SA DE CV</t>
  </si>
  <si>
    <t>E    109</t>
  </si>
  <si>
    <t>T-3293</t>
  </si>
  <si>
    <t>XD31011-0003293</t>
  </si>
  <si>
    <t>RODRIGUEZ ANGELES PEDRO GILBERTO</t>
  </si>
  <si>
    <t>E    110</t>
  </si>
  <si>
    <t>T-3294</t>
  </si>
  <si>
    <t>XD31011-0003294</t>
  </si>
  <si>
    <t>MYSTERY SHOPPER MEXICO, S.A. DE C.V</t>
  </si>
  <si>
    <t>E    111</t>
  </si>
  <si>
    <t>T-3295</t>
  </si>
  <si>
    <t>XD31011-0003295</t>
  </si>
  <si>
    <t>CLEANDUSTRIES DE MEXICO SA DE CV</t>
  </si>
  <si>
    <t>E    113</t>
  </si>
  <si>
    <t>T-3297</t>
  </si>
  <si>
    <t>XD31011-0003297</t>
  </si>
  <si>
    <t>E    115</t>
  </si>
  <si>
    <t>T-3299</t>
  </si>
  <si>
    <t>XD31011-0003299</t>
  </si>
  <si>
    <t>E    116</t>
  </si>
  <si>
    <t>T-3300</t>
  </si>
  <si>
    <t>XD31011-0003300</t>
  </si>
  <si>
    <t>E    117</t>
  </si>
  <si>
    <t>T-3301</t>
  </si>
  <si>
    <t>XD31011-0003301</t>
  </si>
  <si>
    <t>E    119</t>
  </si>
  <si>
    <t>T-3303</t>
  </si>
  <si>
    <t>XD31011-0003303</t>
  </si>
  <si>
    <t>AUDATEX LTN, S. DE R.L. DE C.V.</t>
  </si>
  <si>
    <t>E    121</t>
  </si>
  <si>
    <t>CH-18294</t>
  </si>
  <si>
    <t>XD31001-0018294</t>
  </si>
  <si>
    <t>LEAL CORONA JOSE ANTONIO</t>
  </si>
  <si>
    <t>E    122</t>
  </si>
  <si>
    <t>CH-18295</t>
  </si>
  <si>
    <t>XD31001-0018295</t>
  </si>
  <si>
    <t>MULDOON BABLOT CECILIA</t>
  </si>
  <si>
    <t>E    125</t>
  </si>
  <si>
    <t>T-3306</t>
  </si>
  <si>
    <t>XD31011-0003306</t>
  </si>
  <si>
    <t>SANCHEZ RAMOS ANTONIO</t>
  </si>
  <si>
    <t>E    126</t>
  </si>
  <si>
    <t>T-3307</t>
  </si>
  <si>
    <t>XD31011-0003307</t>
  </si>
  <si>
    <t>CAMPERO CRUZ ALFONSO</t>
  </si>
  <si>
    <t>E    128</t>
  </si>
  <si>
    <t>T-3308</t>
  </si>
  <si>
    <t>XD31011-0003308</t>
  </si>
  <si>
    <t>E    129</t>
  </si>
  <si>
    <t>T-3309</t>
  </si>
  <si>
    <t>XD31011-0003309</t>
  </si>
  <si>
    <t>E    144</t>
  </si>
  <si>
    <t>T-3324</t>
  </si>
  <si>
    <t>XD31011-0003324</t>
  </si>
  <si>
    <t>TRANSPORTADORA AUTOMOTRIZ DEL PACIF</t>
  </si>
  <si>
    <t>E    145</t>
  </si>
  <si>
    <t>T-3325</t>
  </si>
  <si>
    <t>XD31011-0003325</t>
  </si>
  <si>
    <t>E    146</t>
  </si>
  <si>
    <t>T-3326</t>
  </si>
  <si>
    <t>XD31011-0003326</t>
  </si>
  <si>
    <t>MARCOZER SA DE CV</t>
  </si>
  <si>
    <t>E    147</t>
  </si>
  <si>
    <t>T-3327</t>
  </si>
  <si>
    <t>XD31011-0003327</t>
  </si>
  <si>
    <t>E    148</t>
  </si>
  <si>
    <t>T-3328</t>
  </si>
  <si>
    <t>XD31011-0003328</t>
  </si>
  <si>
    <t>E    149</t>
  </si>
  <si>
    <t>T-3329</t>
  </si>
  <si>
    <t>XD31011-0003329</t>
  </si>
  <si>
    <t>E    150</t>
  </si>
  <si>
    <t>T-3330</t>
  </si>
  <si>
    <t>XD31011-0003330</t>
  </si>
  <si>
    <t>E    151</t>
  </si>
  <si>
    <t>T-3331</t>
  </si>
  <si>
    <t>XD31011-0003331</t>
  </si>
  <si>
    <t>E    154</t>
  </si>
  <si>
    <t>T-3332</t>
  </si>
  <si>
    <t>XD31011-0003332</t>
  </si>
  <si>
    <t>E    155</t>
  </si>
  <si>
    <t>T-3333</t>
  </si>
  <si>
    <t>XD31011-0003333</t>
  </si>
  <si>
    <t>E    156</t>
  </si>
  <si>
    <t>T-3334</t>
  </si>
  <si>
    <t>XD31011-0003334</t>
  </si>
  <si>
    <t>E    157</t>
  </si>
  <si>
    <t>T-3335</t>
  </si>
  <si>
    <t>XD31011-0003335</t>
  </si>
  <si>
    <t>E    158</t>
  </si>
  <si>
    <t>T-3336</t>
  </si>
  <si>
    <t>XD31011-0003336</t>
  </si>
  <si>
    <t>E    159</t>
  </si>
  <si>
    <t>T-3337</t>
  </si>
  <si>
    <t>XD31011-0003337</t>
  </si>
  <si>
    <t>E    160</t>
  </si>
  <si>
    <t>T-3338</t>
  </si>
  <si>
    <t>XD31011-0003338</t>
  </si>
  <si>
    <t>INDUSTRIA DISEÑADORA DE AUTOPARTES,</t>
  </si>
  <si>
    <t>E    161</t>
  </si>
  <si>
    <t>T-3339</t>
  </si>
  <si>
    <t>XD31011-0003339</t>
  </si>
  <si>
    <t>E    162</t>
  </si>
  <si>
    <t>T-3340</t>
  </si>
  <si>
    <t>XD31011-0003340</t>
  </si>
  <si>
    <t>E    163</t>
  </si>
  <si>
    <t>T-3341</t>
  </si>
  <si>
    <t>XD31011-0003341</t>
  </si>
  <si>
    <t>E    164</t>
  </si>
  <si>
    <t>T-3342</t>
  </si>
  <si>
    <t>XD31011-0003342</t>
  </si>
  <si>
    <t>E    165</t>
  </si>
  <si>
    <t>T-3343</t>
  </si>
  <si>
    <t>XD31011-0003343</t>
  </si>
  <si>
    <t>EFECTIVALE S DE RL DE CV</t>
  </si>
  <si>
    <t>E    167</t>
  </si>
  <si>
    <t>T-3345</t>
  </si>
  <si>
    <t>XD31011-0003345</t>
  </si>
  <si>
    <t>STERLING ARANA MARIA TERESA</t>
  </si>
  <si>
    <t>E    170</t>
  </si>
  <si>
    <t>T-3348</t>
  </si>
  <si>
    <t>XD31011-0003348</t>
  </si>
  <si>
    <t>E    171</t>
  </si>
  <si>
    <t>T-3349</t>
  </si>
  <si>
    <t>XD31011-0003349</t>
  </si>
  <si>
    <t>PEDRAZA MUñOZ MANUEL</t>
  </si>
  <si>
    <t>E    173</t>
  </si>
  <si>
    <t>T-3351</t>
  </si>
  <si>
    <t>XD31011-0003351</t>
  </si>
  <si>
    <t>LANDAPROMEX SA DE CV</t>
  </si>
  <si>
    <t>E    189</t>
  </si>
  <si>
    <t>T-3365</t>
  </si>
  <si>
    <t>XD31011-0003365</t>
  </si>
  <si>
    <t>E    190</t>
  </si>
  <si>
    <t>T-3366</t>
  </si>
  <si>
    <t>XD31011-0003366</t>
  </si>
  <si>
    <t>E    191</t>
  </si>
  <si>
    <t>T-3367</t>
  </si>
  <si>
    <t>XD31011-0003367</t>
  </si>
  <si>
    <t>E    192</t>
  </si>
  <si>
    <t>T-3368</t>
  </si>
  <si>
    <t>XD31011-0003368</t>
  </si>
  <si>
    <t>E    208</t>
  </si>
  <si>
    <t>T-3377</t>
  </si>
  <si>
    <t>XD31011-0003377</t>
  </si>
  <si>
    <t>GUIA AUTOMETRICA SA DE CV</t>
  </si>
  <si>
    <t>E    209</t>
  </si>
  <si>
    <t>T-3378</t>
  </si>
  <si>
    <t>XD31011-0003378</t>
  </si>
  <si>
    <t>E    210</t>
  </si>
  <si>
    <t>T-3379</t>
  </si>
  <si>
    <t>XD31011-0003379</t>
  </si>
  <si>
    <t>E    212</t>
  </si>
  <si>
    <t>T-3381</t>
  </si>
  <si>
    <t>XD31011-0003381</t>
  </si>
  <si>
    <t>E    213</t>
  </si>
  <si>
    <t>T-3382</t>
  </si>
  <si>
    <t>XD31011-0003382</t>
  </si>
  <si>
    <t>E    215</t>
  </si>
  <si>
    <t>T-3384</t>
  </si>
  <si>
    <t>XD31011-0003384</t>
  </si>
  <si>
    <t>E    222</t>
  </si>
  <si>
    <t>T-3387</t>
  </si>
  <si>
    <t>XD31011-0003387</t>
  </si>
  <si>
    <t>DE LARRACOECHEA IBARRECHE RICARDO</t>
  </si>
  <si>
    <t>E    223</t>
  </si>
  <si>
    <t>T-3388</t>
  </si>
  <si>
    <t>XD31011-0003388</t>
  </si>
  <si>
    <t>E    225</t>
  </si>
  <si>
    <t>CH-18305</t>
  </si>
  <si>
    <t>XD31001-0018305</t>
  </si>
  <si>
    <t>E    227</t>
  </si>
  <si>
    <t>T-3390</t>
  </si>
  <si>
    <t>XD31011-0003390</t>
  </si>
  <si>
    <t>E    236</t>
  </si>
  <si>
    <t>CH-18303</t>
  </si>
  <si>
    <t>XD31001-0018303</t>
  </si>
  <si>
    <t>E    237</t>
  </si>
  <si>
    <t>CH-18304</t>
  </si>
  <si>
    <t>XD31001-0018304</t>
  </si>
  <si>
    <t>E    238</t>
  </si>
  <si>
    <t>T-3396</t>
  </si>
  <si>
    <t>XD31011-0003396</t>
  </si>
  <si>
    <t>E    239</t>
  </si>
  <si>
    <t>T-3397</t>
  </si>
  <si>
    <t>XD31011-0003397</t>
  </si>
  <si>
    <t>E    240</t>
  </si>
  <si>
    <t>T-3398</t>
  </si>
  <si>
    <t>XD31011-0003398</t>
  </si>
  <si>
    <t>E    241</t>
  </si>
  <si>
    <t>T-3399</t>
  </si>
  <si>
    <t>XD31011-0003399</t>
  </si>
  <si>
    <t>EXTINTORES SECOM S DE RL DE CV</t>
  </si>
  <si>
    <t>E    242</t>
  </si>
  <si>
    <t>T-3400</t>
  </si>
  <si>
    <t>XD31011-0003400</t>
  </si>
  <si>
    <t>E    243</t>
  </si>
  <si>
    <t>T-3401</t>
  </si>
  <si>
    <t>XD31011-0003401</t>
  </si>
  <si>
    <t>RUTAS DEL BAJIO SA DE CV</t>
  </si>
  <si>
    <t>E    244</t>
  </si>
  <si>
    <t>T-3402</t>
  </si>
  <si>
    <t>XD31011-0003402</t>
  </si>
  <si>
    <t>E    245</t>
  </si>
  <si>
    <t>T-3403</t>
  </si>
  <si>
    <t>XD31011-0003403</t>
  </si>
  <si>
    <t>E    246</t>
  </si>
  <si>
    <t>T-3404</t>
  </si>
  <si>
    <t>XD31011-0003404</t>
  </si>
  <si>
    <t>E    247</t>
  </si>
  <si>
    <t>T-3405</t>
  </si>
  <si>
    <t>XD31011-0003405</t>
  </si>
  <si>
    <t>LUBRICANTES DEL BAJIO, S.A. DE C.V.</t>
  </si>
  <si>
    <t>E    262</t>
  </si>
  <si>
    <t>T-3409</t>
  </si>
  <si>
    <t>XD31011-0003409</t>
  </si>
  <si>
    <t>LJIMENEZ:JET VAN CAR RENTAL SA DE C</t>
  </si>
  <si>
    <t>E    263</t>
  </si>
  <si>
    <t>T-3410</t>
  </si>
  <si>
    <t>XD31011-0003410</t>
  </si>
  <si>
    <t>E    266</t>
  </si>
  <si>
    <t>T-3412</t>
  </si>
  <si>
    <t>XD31011-0003412</t>
  </si>
  <si>
    <t>E    268</t>
  </si>
  <si>
    <t>T-3413</t>
  </si>
  <si>
    <t>XD31011-0003413</t>
  </si>
  <si>
    <t>E    272</t>
  </si>
  <si>
    <t>T-3416</t>
  </si>
  <si>
    <t>XD31011-0003416</t>
  </si>
  <si>
    <t>E    276</t>
  </si>
  <si>
    <t>T-3421</t>
  </si>
  <si>
    <t>NA21003-0031839</t>
  </si>
  <si>
    <t>E    277</t>
  </si>
  <si>
    <t>T-3420</t>
  </si>
  <si>
    <t>NA21003-0031840</t>
  </si>
  <si>
    <t>PAGO F-1266282</t>
  </si>
  <si>
    <t>ALECSA CELAYA, SRL DE CV</t>
  </si>
  <si>
    <t>POLIZA</t>
  </si>
  <si>
    <t>FECHA</t>
  </si>
  <si>
    <t>REFERENCIA</t>
  </si>
  <si>
    <t>RFC</t>
  </si>
  <si>
    <t>NOMBRE</t>
  </si>
  <si>
    <t>IVA</t>
  </si>
  <si>
    <t xml:space="preserve">SUBTOTAL </t>
  </si>
  <si>
    <t>RET</t>
  </si>
  <si>
    <t>COMPRA VEHICULOS NUE</t>
  </si>
  <si>
    <t>Poliza Contable de D</t>
  </si>
  <si>
    <t>Contrarecibo con IVA</t>
  </si>
  <si>
    <t>Contrarecibo sin IVA</t>
  </si>
  <si>
    <t>Compra con IVA</t>
  </si>
  <si>
    <t>TRANSFERENCIA BANCOM</t>
  </si>
  <si>
    <t>BANCOMER 0150149039</t>
  </si>
  <si>
    <t>Poliza Contable de E</t>
  </si>
  <si>
    <t>Auxiliar del 01/01/17 AL 31/01/17</t>
  </si>
  <si>
    <t>CSS160330CP7</t>
  </si>
  <si>
    <t>GLM090710TV0</t>
  </si>
  <si>
    <t>TME840315KT6</t>
  </si>
  <si>
    <t>TFS011012M18</t>
  </si>
  <si>
    <t>MUBC4112283F2</t>
  </si>
  <si>
    <t>LEMJ760711CB7</t>
  </si>
  <si>
    <t>AME880912I89</t>
  </si>
  <si>
    <t>IFL130502TN8</t>
  </si>
  <si>
    <t>VIVM680918D94</t>
  </si>
  <si>
    <t>OONG650317SF9</t>
  </si>
  <si>
    <t>JIA091120L52</t>
  </si>
  <si>
    <t>CEE090223D54</t>
  </si>
  <si>
    <t>RERM8507088A8</t>
  </si>
  <si>
    <t>GEC091223SN6</t>
  </si>
  <si>
    <t>DCO050303BG1</t>
  </si>
  <si>
    <t>GORJ810414RE0</t>
  </si>
  <si>
    <t>GALA8206226I3</t>
  </si>
  <si>
    <t>NPN070124M2A</t>
  </si>
  <si>
    <t>GUME640225R54</t>
  </si>
  <si>
    <t>LOAO760726P95</t>
  </si>
  <si>
    <t>SOS970108CW1</t>
  </si>
  <si>
    <t>GYR880101TL1</t>
  </si>
  <si>
    <t>ETP1501216EA</t>
  </si>
  <si>
    <t>COSL9411143M3</t>
  </si>
  <si>
    <t>MCP080507DW0</t>
  </si>
  <si>
    <t>LOAD760726P95</t>
  </si>
  <si>
    <t>SEV040910EN3</t>
  </si>
  <si>
    <t>SAU960320HC4</t>
  </si>
  <si>
    <t>DON110503C57</t>
  </si>
  <si>
    <t>ROAP490118BK7</t>
  </si>
  <si>
    <t>MSM010207IP3</t>
  </si>
  <si>
    <t>CME160818IL9</t>
  </si>
  <si>
    <t>ALT030210LV9</t>
  </si>
  <si>
    <t>SARA530124J47</t>
  </si>
  <si>
    <t>CACX690510NNA</t>
  </si>
  <si>
    <t>TAP1502119A3</t>
  </si>
  <si>
    <t>MAR960105E93</t>
  </si>
  <si>
    <t>IDA8609228I7</t>
  </si>
  <si>
    <t>EFE8908015L3</t>
  </si>
  <si>
    <t>SEAT8304282P2</t>
  </si>
  <si>
    <t>PEMM880826G25</t>
  </si>
  <si>
    <t>GAU030322BV4</t>
  </si>
  <si>
    <t>LAIR6204051H1</t>
  </si>
  <si>
    <t>ESE130315934</t>
  </si>
  <si>
    <t>RBA1611101P9</t>
  </si>
  <si>
    <t>LBA880808D36</t>
  </si>
  <si>
    <t>JCR040721NU2</t>
  </si>
  <si>
    <t>LAN980216ME0</t>
  </si>
  <si>
    <t>SPA810429PU2</t>
  </si>
  <si>
    <t>TMS010508RX0</t>
  </si>
  <si>
    <t>TOYOTA MOTOR SALES DE MEXICO S DE RL DE CV</t>
  </si>
  <si>
    <t>ATO0108161E1</t>
  </si>
  <si>
    <t>AUTOMOTRIZ TOY, S.A. DE C.V</t>
  </si>
  <si>
    <t>AVA040106CP7</t>
  </si>
  <si>
    <t>AUTOMOVILES VALLEJO S DE RL DE CV</t>
  </si>
  <si>
    <t>CAP070517CC3</t>
  </si>
  <si>
    <t>CCD AUTOSALES PUERTO VALLARTA, S. DE R.L. DE C.V.</t>
  </si>
  <si>
    <t>FPE010903R76</t>
  </si>
  <si>
    <t>LAP0209255U7</t>
  </si>
  <si>
    <t>ASA020131VB9</t>
  </si>
  <si>
    <t>ALDEN SATELITE, S. DE R.L. DE C.V.</t>
  </si>
  <si>
    <t>AQU030811UM4</t>
  </si>
  <si>
    <t>ALDEN QUERETARO S. DE R.L. DE C.V.</t>
  </si>
  <si>
    <t>ANI140616N87</t>
  </si>
  <si>
    <t>AUTOMOTRIZ NIHON, S.A. DE C.V.</t>
  </si>
  <si>
    <t>CTO021007DZ8</t>
  </si>
  <si>
    <t>CEVER TOLUCA S.A. DE C.V.</t>
  </si>
  <si>
    <t>CEVER LOMAS VERDES S.DE R.L.DE C.V.</t>
  </si>
  <si>
    <t>CLV0602102I4</t>
  </si>
  <si>
    <t>DAU0511111HA</t>
  </si>
  <si>
    <t>DURANGO AUTOMOTORES S. DE R.L. DE C.V.</t>
  </si>
  <si>
    <t>MNI040607T43</t>
  </si>
  <si>
    <t>OAU021125H84</t>
  </si>
  <si>
    <t>OZ AUTOMOTRIZ S DE RL DE CV</t>
  </si>
  <si>
    <t>UAA011124IL4</t>
  </si>
  <si>
    <t>UNITED AUTO DE AGUASCALIENTES S DE RL DE CV</t>
  </si>
  <si>
    <t>UAM011124U83</t>
  </si>
  <si>
    <t>UNITED AUTO DE MONTERREY S DE RL DE CV</t>
  </si>
  <si>
    <t>UAZ150319QKA</t>
  </si>
  <si>
    <t>UNITED AUTO ZACATECAS S DE RL DE CV</t>
  </si>
  <si>
    <t>SAMURAI MOTORS XALAPA, S. DE R.L. DE C.V.</t>
  </si>
  <si>
    <t>VMT060106JC7</t>
  </si>
  <si>
    <t>TIR140519LT8</t>
  </si>
  <si>
    <t>ADI090924QN7</t>
  </si>
  <si>
    <t>SMX060828MD9</t>
  </si>
  <si>
    <t>QMO710112RH2</t>
  </si>
  <si>
    <t>QUERETARO MOTORS SA</t>
  </si>
  <si>
    <t>MAML391215UH5</t>
  </si>
  <si>
    <t>AAVN680517DJA</t>
  </si>
  <si>
    <t>ESE930624B79</t>
  </si>
  <si>
    <t>SME930607863</t>
  </si>
  <si>
    <t>SKI020328NK5</t>
  </si>
  <si>
    <t>AEC810901298</t>
  </si>
  <si>
    <t>AMERICAN EXPRESS COMPANY (MEXICO), S.A. DE C.V.</t>
  </si>
  <si>
    <t>BNM840515VB1</t>
  </si>
  <si>
    <t>BANCO NACIONAL DE MEXICO, S.A.</t>
  </si>
  <si>
    <t>CATV870728AN7</t>
  </si>
  <si>
    <t>CARDONA TOVAR VICTOR MANUEL</t>
  </si>
  <si>
    <t>ROAD8301183H3</t>
  </si>
  <si>
    <t>ROJAS ALVAREZ DULCE MONTSERRAT</t>
  </si>
  <si>
    <t>CEX9809123U5</t>
  </si>
  <si>
    <t>COMBU-EXPRESS SA DE CV</t>
  </si>
  <si>
    <t>GRP1608107U7</t>
  </si>
  <si>
    <t>GRUPO RESTAURANTERO POTOSINO SA DE CV</t>
  </si>
  <si>
    <t>TLQ140507744</t>
  </si>
  <si>
    <t>TODO LO QUE ESCURRE ES MIEL S DE RL DE CV</t>
  </si>
  <si>
    <t>IPO640805KU9</t>
  </si>
  <si>
    <t>INVERSIONES POTOSINA S SA DE CV</t>
  </si>
  <si>
    <t>SSP8202165K3</t>
  </si>
  <si>
    <t>SUPER SERVICIO DEL POTOSI SA DE  CV</t>
  </si>
  <si>
    <t>INVERSIONES POTOSINAS SA DE CV</t>
  </si>
  <si>
    <t xml:space="preserve">AUTOBUSES DE LA PIEDAD </t>
  </si>
  <si>
    <t>CASM740210MC6</t>
  </si>
  <si>
    <t>CHACON SOLIS MARCELA</t>
  </si>
  <si>
    <t>AUTOBUSES DE LA PIEDAD SA DE CV</t>
  </si>
  <si>
    <t>RPP760101966</t>
  </si>
  <si>
    <t>RESTAURANTE LA PARROQUIA POTOSINA SA</t>
  </si>
  <si>
    <t>NISD860308UV7</t>
  </si>
  <si>
    <t>NICOLAS SEGUNDO DAVID</t>
  </si>
  <si>
    <t>HDM001017AS1</t>
  </si>
  <si>
    <t>HOME DEPORT DE MEXICO S DE RL DE CV</t>
  </si>
  <si>
    <t>NUEVA WAL MART DE MEXICO S DE RL DE CV</t>
  </si>
  <si>
    <t>CHAVEZ MANRIQUE MIGUEL ALVAREZ</t>
  </si>
  <si>
    <t>SPA920315Q24</t>
  </si>
  <si>
    <t>SERVICIO PANORAMA SA DE CV</t>
  </si>
  <si>
    <t>BMN930209927</t>
  </si>
  <si>
    <t>BANCO MERCANTIL DEL NORTE</t>
  </si>
  <si>
    <t>SUMA</t>
  </si>
  <si>
    <t>DIF</t>
  </si>
  <si>
    <t>04</t>
  </si>
  <si>
    <t>06</t>
  </si>
  <si>
    <t>FIGUEROA CORNEJO MA DEL RAYO</t>
  </si>
  <si>
    <t>Auxiliar del 01/02/17 AL 28/02/17</t>
  </si>
  <si>
    <t>D    164</t>
  </si>
  <si>
    <t>0774-TCN17</t>
  </si>
  <si>
    <t>XA06001-0010926</t>
  </si>
  <si>
    <t>D    274</t>
  </si>
  <si>
    <t>0775-TCN17</t>
  </si>
  <si>
    <t>XA06001-0010927</t>
  </si>
  <si>
    <t>AUTOMOTRIZ NIHON S.A. DE CV.</t>
  </si>
  <si>
    <t>D    285</t>
  </si>
  <si>
    <t>0777-TCN17</t>
  </si>
  <si>
    <t>XA06001-0010928</t>
  </si>
  <si>
    <t>D    289</t>
  </si>
  <si>
    <t>0776-TCN17</t>
  </si>
  <si>
    <t>XA06001-0010929</t>
  </si>
  <si>
    <t>BAJA DE COMPRA DE VE</t>
  </si>
  <si>
    <t>D    395</t>
  </si>
  <si>
    <t>0778-TCN17</t>
  </si>
  <si>
    <t>XA06001-0010931</t>
  </si>
  <si>
    <t>AUTOMOTRIZ TOY S.A DE  C.V</t>
  </si>
  <si>
    <t>0779-TCN17</t>
  </si>
  <si>
    <t>D    400</t>
  </si>
  <si>
    <t>XA06001-0010933</t>
  </si>
  <si>
    <t>D    402</t>
  </si>
  <si>
    <t>0780-TCN17</t>
  </si>
  <si>
    <t>XA06001-0010934</t>
  </si>
  <si>
    <t>D    410</t>
  </si>
  <si>
    <t>0781-TCN17</t>
  </si>
  <si>
    <t>XA06001-0010935</t>
  </si>
  <si>
    <t>D    436</t>
  </si>
  <si>
    <t>0782-TCN17</t>
  </si>
  <si>
    <t>XA06001-0010936</t>
  </si>
  <si>
    <t>D    442</t>
  </si>
  <si>
    <t>0783-TCN17</t>
  </si>
  <si>
    <t>XA06001-0010937</t>
  </si>
  <si>
    <t>D    463</t>
  </si>
  <si>
    <t>0784-TCN17</t>
  </si>
  <si>
    <t>XA06001-0010938</t>
  </si>
  <si>
    <t>D    683</t>
  </si>
  <si>
    <t>0789-TCN17</t>
  </si>
  <si>
    <t>XA06001-0010939</t>
  </si>
  <si>
    <t>OZ AUTOMOTRIZ  S DE  RL DE CV</t>
  </si>
  <si>
    <t>0788-TCN17</t>
  </si>
  <si>
    <t>D    685</t>
  </si>
  <si>
    <t>0786-TCN17</t>
  </si>
  <si>
    <t>XA06001-0010941</t>
  </si>
  <si>
    <t>D    686</t>
  </si>
  <si>
    <t>0787-TCN17</t>
  </si>
  <si>
    <t>XA06001-0010942</t>
  </si>
  <si>
    <t>D    750</t>
  </si>
  <si>
    <t>NA21001-0032000</t>
  </si>
  <si>
    <t>D    752</t>
  </si>
  <si>
    <t>NA21001-0032001</t>
  </si>
  <si>
    <t>D    753</t>
  </si>
  <si>
    <t>0790-TCN17</t>
  </si>
  <si>
    <t>XA06001-0010943</t>
  </si>
  <si>
    <t>D    755</t>
  </si>
  <si>
    <t>0791-TCN17</t>
  </si>
  <si>
    <t>XA06001-0010944</t>
  </si>
  <si>
    <t>D    894</t>
  </si>
  <si>
    <t>XA06001-0010945</t>
  </si>
  <si>
    <t>CCD. AUTOSALES  PUERTO VALLARTA S D</t>
  </si>
  <si>
    <t>0805-TCN17</t>
  </si>
  <si>
    <t>XA06001-0010946</t>
  </si>
  <si>
    <t>D    909</t>
  </si>
  <si>
    <t>0806-TCN17</t>
  </si>
  <si>
    <t>XA06001-0010947</t>
  </si>
  <si>
    <t>D    911</t>
  </si>
  <si>
    <t>0803-TCN17</t>
  </si>
  <si>
    <t>XA06001-0010948</t>
  </si>
  <si>
    <t>D    943</t>
  </si>
  <si>
    <t>0792-TCN17</t>
  </si>
  <si>
    <t>XA06001-0010949</t>
  </si>
  <si>
    <t>0793-TCN17</t>
  </si>
  <si>
    <t>XA06001-0010950</t>
  </si>
  <si>
    <t>D    973</t>
  </si>
  <si>
    <t>0807-TCN17</t>
  </si>
  <si>
    <t>XA06001-0010951</t>
  </si>
  <si>
    <t>0808-TCN17</t>
  </si>
  <si>
    <t>D  1,002</t>
  </si>
  <si>
    <t>0809-TCN17</t>
  </si>
  <si>
    <t>XA06001-0010953</t>
  </si>
  <si>
    <t>D  1,014</t>
  </si>
  <si>
    <t>0810-TCN17</t>
  </si>
  <si>
    <t>XA06001-0010954</t>
  </si>
  <si>
    <t>D  1,025</t>
  </si>
  <si>
    <t>0794-TCN17</t>
  </si>
  <si>
    <t>XA06001-0010955</t>
  </si>
  <si>
    <t>D  1,026</t>
  </si>
  <si>
    <t>0795-TCN17</t>
  </si>
  <si>
    <t>XA06001-0010956</t>
  </si>
  <si>
    <t>D  1,027</t>
  </si>
  <si>
    <t>0796-TCN17</t>
  </si>
  <si>
    <t>XA06001-0010957</t>
  </si>
  <si>
    <t>D  1,029</t>
  </si>
  <si>
    <t>0797-TCN17</t>
  </si>
  <si>
    <t>XA06001-0010958</t>
  </si>
  <si>
    <t>D  1,030</t>
  </si>
  <si>
    <t>0798-TCN17</t>
  </si>
  <si>
    <t>XA06001-0010959</t>
  </si>
  <si>
    <t>D  1,031</t>
  </si>
  <si>
    <t>0799-TCN17</t>
  </si>
  <si>
    <t>XA06001-0010960</t>
  </si>
  <si>
    <t>D  1,032</t>
  </si>
  <si>
    <t>0800-TCN17</t>
  </si>
  <si>
    <t>XA06001-0010961</t>
  </si>
  <si>
    <t>D  1,033</t>
  </si>
  <si>
    <t>0801-TCN17</t>
  </si>
  <si>
    <t>XA06001-0010962</t>
  </si>
  <si>
    <t>D  1,058</t>
  </si>
  <si>
    <t>0802-TCN17</t>
  </si>
  <si>
    <t>XA06001-0010963</t>
  </si>
  <si>
    <t>D  1,065</t>
  </si>
  <si>
    <t>XA06001-0010964</t>
  </si>
  <si>
    <t>D  1,071</t>
  </si>
  <si>
    <t>0804-TCN17</t>
  </si>
  <si>
    <t>XA06001-0010965</t>
  </si>
  <si>
    <t>AUTOMOTORES DE  LA  LAGUNA  S.A  DE</t>
  </si>
  <si>
    <t>D  1,079</t>
  </si>
  <si>
    <t>0811-TCN17</t>
  </si>
  <si>
    <t>XA06001-0010966</t>
  </si>
  <si>
    <t>D  1,151</t>
  </si>
  <si>
    <t>0812-TCN17</t>
  </si>
  <si>
    <t>XA06001-0010967</t>
  </si>
  <si>
    <t>D  1,166</t>
  </si>
  <si>
    <t>0813-TCN17</t>
  </si>
  <si>
    <t>XA06001-0010968</t>
  </si>
  <si>
    <t>D  1,169</t>
  </si>
  <si>
    <t>0814-TCN17</t>
  </si>
  <si>
    <t>XA06001-0010969</t>
  </si>
  <si>
    <t>D  1,183</t>
  </si>
  <si>
    <t>0816-TCN17</t>
  </si>
  <si>
    <t>XA06001-0010970</t>
  </si>
  <si>
    <t>0817-TCN17</t>
  </si>
  <si>
    <t>0815-TCN17</t>
  </si>
  <si>
    <t>D  1,212</t>
  </si>
  <si>
    <t>ao-0219</t>
  </si>
  <si>
    <t>NA21001-0032020</t>
  </si>
  <si>
    <t>D  1,236</t>
  </si>
  <si>
    <t>XA06001-0010973</t>
  </si>
  <si>
    <t>D  1,280</t>
  </si>
  <si>
    <t>0818-TCN17</t>
  </si>
  <si>
    <t>XA06001-0010974</t>
  </si>
  <si>
    <t>D  1,322</t>
  </si>
  <si>
    <t>0820-TCN17</t>
  </si>
  <si>
    <t>XA06001-0010975</t>
  </si>
  <si>
    <t>D  1,339</t>
  </si>
  <si>
    <t>XA06001-0010976</t>
  </si>
  <si>
    <t>ALECSA PACHUCA  S  DE  RL DE CV.</t>
  </si>
  <si>
    <t>D  1,398</t>
  </si>
  <si>
    <t>0821-TCN17</t>
  </si>
  <si>
    <t>XA06001-0010977</t>
  </si>
  <si>
    <t>OZ AUTOMOTRIZ S  DE  RL DE  CV</t>
  </si>
  <si>
    <t>D  1,403</t>
  </si>
  <si>
    <t>0819-TCN17</t>
  </si>
  <si>
    <t>XA06001-0010978</t>
  </si>
  <si>
    <t>D  1,480</t>
  </si>
  <si>
    <t>0822-TCN17</t>
  </si>
  <si>
    <t>XA06001-0010979</t>
  </si>
  <si>
    <t>D  1,532</t>
  </si>
  <si>
    <t>0823-TCN17</t>
  </si>
  <si>
    <t>XA06001-0010980</t>
  </si>
  <si>
    <t>D  1,546</t>
  </si>
  <si>
    <t>0824-TCN17</t>
  </si>
  <si>
    <t>XA06001-0010981</t>
  </si>
  <si>
    <t>D  1,556</t>
  </si>
  <si>
    <t>0825-TCN17</t>
  </si>
  <si>
    <t>XA06001-0010982</t>
  </si>
  <si>
    <t>D  1,561</t>
  </si>
  <si>
    <t>0826-TCN17</t>
  </si>
  <si>
    <t>XA06001-0010983</t>
  </si>
  <si>
    <t>0827-TCN17</t>
  </si>
  <si>
    <t>XA06001-0010984</t>
  </si>
  <si>
    <t>LIDERAZGO AUTOMOTRIZ DE  PUEBLA SA</t>
  </si>
  <si>
    <t>D  1,812</t>
  </si>
  <si>
    <t>0828-TCN17</t>
  </si>
  <si>
    <t>XA06001-0010985</t>
  </si>
  <si>
    <t>D  1,818</t>
  </si>
  <si>
    <t>0829-TCN17</t>
  </si>
  <si>
    <t>XA06001-0010986</t>
  </si>
  <si>
    <t>0830-TCN17</t>
  </si>
  <si>
    <t>D  1,843</t>
  </si>
  <si>
    <t>XA06001-0010988</t>
  </si>
  <si>
    <t>D  1,890</t>
  </si>
  <si>
    <t>0837-TCN17</t>
  </si>
  <si>
    <t>XA06001-0010989</t>
  </si>
  <si>
    <t>D  1,902</t>
  </si>
  <si>
    <t>0844-TCN17</t>
  </si>
  <si>
    <t>XA06001-0010990</t>
  </si>
  <si>
    <t>D  1,923</t>
  </si>
  <si>
    <t>0845-TCN17</t>
  </si>
  <si>
    <t>XA06001-0010991</t>
  </si>
  <si>
    <t>D  1,973</t>
  </si>
  <si>
    <t>0831-TCN17</t>
  </si>
  <si>
    <t>XA06001-0010992</t>
  </si>
  <si>
    <t>D  1,975</t>
  </si>
  <si>
    <t>0832-TCN17</t>
  </si>
  <si>
    <t>XA06001-0010993</t>
  </si>
  <si>
    <t>D  1,976</t>
  </si>
  <si>
    <t>0833-TCN17</t>
  </si>
  <si>
    <t>XA06001-0010994</t>
  </si>
  <si>
    <t>D  1,995</t>
  </si>
  <si>
    <t>0841-TCN17</t>
  </si>
  <si>
    <t>XA06001-0010995</t>
  </si>
  <si>
    <t>0846-TCN17</t>
  </si>
  <si>
    <t>XA06001-0010996</t>
  </si>
  <si>
    <t>0848-TCN17</t>
  </si>
  <si>
    <t>XA06001-0010997</t>
  </si>
  <si>
    <t>D  2,055</t>
  </si>
  <si>
    <t>0847-TCN17</t>
  </si>
  <si>
    <t>XA06001-0010998</t>
  </si>
  <si>
    <t>D  2,213</t>
  </si>
  <si>
    <t>NA21001-0032089</t>
  </si>
  <si>
    <t>D  2,214</t>
  </si>
  <si>
    <t>VIATICO</t>
  </si>
  <si>
    <t>NA21001-0032090</t>
  </si>
  <si>
    <t>D  2,222</t>
  </si>
  <si>
    <t>0834-TCN17</t>
  </si>
  <si>
    <t>XA06001-0010999</t>
  </si>
  <si>
    <t>D  2,225</t>
  </si>
  <si>
    <t>0835-TCN17</t>
  </si>
  <si>
    <t>XA06001-0011000</t>
  </si>
  <si>
    <t>D  2,226</t>
  </si>
  <si>
    <t>0836-TCN17</t>
  </si>
  <si>
    <t>XA06001-0011001</t>
  </si>
  <si>
    <t>D  2,230</t>
  </si>
  <si>
    <t>0838-TCN17</t>
  </si>
  <si>
    <t>XA06001-0011002</t>
  </si>
  <si>
    <t>D  2,232</t>
  </si>
  <si>
    <t>0839-TCN17</t>
  </si>
  <si>
    <t>XA06001-0011003</t>
  </si>
  <si>
    <t>D  2,277</t>
  </si>
  <si>
    <t>R3589</t>
  </si>
  <si>
    <t>NA21001-0032092</t>
  </si>
  <si>
    <t>CDO0509266I9</t>
  </si>
  <si>
    <t>D  2,278</t>
  </si>
  <si>
    <t>R3609</t>
  </si>
  <si>
    <t>NA21001-0032093</t>
  </si>
  <si>
    <t>D  2,279</t>
  </si>
  <si>
    <t>R3611</t>
  </si>
  <si>
    <t>NA21001-0032094</t>
  </si>
  <si>
    <t>D  2,282</t>
  </si>
  <si>
    <t>R3615</t>
  </si>
  <si>
    <t>NA21001-0032095</t>
  </si>
  <si>
    <t>D  2,295</t>
  </si>
  <si>
    <t>R3620</t>
  </si>
  <si>
    <t>NA21001-0032096</t>
  </si>
  <si>
    <t>D  2,296</t>
  </si>
  <si>
    <t>R3638</t>
  </si>
  <si>
    <t>NA21001-0032097</t>
  </si>
  <si>
    <t>DTB000309B37</t>
  </si>
  <si>
    <t>D  2,298</t>
  </si>
  <si>
    <t>R3641</t>
  </si>
  <si>
    <t>NA21001-0032098</t>
  </si>
  <si>
    <t>D  2,300</t>
  </si>
  <si>
    <t>R3642</t>
  </si>
  <si>
    <t>NA21001-0032099</t>
  </si>
  <si>
    <t>D  2,305</t>
  </si>
  <si>
    <t>P17416</t>
  </si>
  <si>
    <t>NA21001-0032103</t>
  </si>
  <si>
    <t>P17417</t>
  </si>
  <si>
    <t>NA21001-0032104</t>
  </si>
  <si>
    <t>P17418</t>
  </si>
  <si>
    <t>NA21001-0032105</t>
  </si>
  <si>
    <t>D  2,318</t>
  </si>
  <si>
    <t>P17424</t>
  </si>
  <si>
    <t>NA21001-0032106</t>
  </si>
  <si>
    <t>D  2,319</t>
  </si>
  <si>
    <t>P17426</t>
  </si>
  <si>
    <t>NA21001-0032107</t>
  </si>
  <si>
    <t>ESE0102158I8</t>
  </si>
  <si>
    <t>D  2,322</t>
  </si>
  <si>
    <t>P17439</t>
  </si>
  <si>
    <t>NA21001-0032109</t>
  </si>
  <si>
    <t>ECP1111049Y4</t>
  </si>
  <si>
    <t>SHE190630V37</t>
  </si>
  <si>
    <t>0840-TCN17</t>
  </si>
  <si>
    <t>D  2,325</t>
  </si>
  <si>
    <t>XA06001-0011005</t>
  </si>
  <si>
    <t>D  2,327</t>
  </si>
  <si>
    <t>0842-TCN17</t>
  </si>
  <si>
    <t>XA06001-0011006</t>
  </si>
  <si>
    <t>D  2,352</t>
  </si>
  <si>
    <t>0850-TCN17</t>
  </si>
  <si>
    <t>XA06001-0011007</t>
  </si>
  <si>
    <t>D  2,353</t>
  </si>
  <si>
    <t>0851-TCN17</t>
  </si>
  <si>
    <t>XA06001-0011008</t>
  </si>
  <si>
    <t>D  2,357</t>
  </si>
  <si>
    <t>0852-TCN17</t>
  </si>
  <si>
    <t>XA06001-0011009</t>
  </si>
  <si>
    <t>XD06001-0001297</t>
  </si>
  <si>
    <t>XA06001-0011010</t>
  </si>
  <si>
    <t>D  2,390</t>
  </si>
  <si>
    <t>XA12001-P017223</t>
  </si>
  <si>
    <t>LJIMENEZ</t>
  </si>
  <si>
    <t>D  2,392</t>
  </si>
  <si>
    <t>XA12001-P017224</t>
  </si>
  <si>
    <t>D  2,397</t>
  </si>
  <si>
    <t>0876-TCN17</t>
  </si>
  <si>
    <t>XA06001-0011011</t>
  </si>
  <si>
    <t>D  2,455</t>
  </si>
  <si>
    <t>0877-TCN17</t>
  </si>
  <si>
    <t>XA06001-0011012</t>
  </si>
  <si>
    <t>D  2,502</t>
  </si>
  <si>
    <t>0878-TCN17</t>
  </si>
  <si>
    <t>XA06001-0011013</t>
  </si>
  <si>
    <t>D  2,526</t>
  </si>
  <si>
    <t>P17460</t>
  </si>
  <si>
    <t>NA21001-0032120</t>
  </si>
  <si>
    <t>D  2,527</t>
  </si>
  <si>
    <t>P17461</t>
  </si>
  <si>
    <t>NA21001-0032121</t>
  </si>
  <si>
    <t>D  2,528</t>
  </si>
  <si>
    <t>P17462</t>
  </si>
  <si>
    <t>NA21001-0032122</t>
  </si>
  <si>
    <t>D  2,529</t>
  </si>
  <si>
    <t>P17463</t>
  </si>
  <si>
    <t>NA21001-0032123</t>
  </si>
  <si>
    <t>0879-TCN17</t>
  </si>
  <si>
    <t>D  2,534</t>
  </si>
  <si>
    <t>XA06001-0011015</t>
  </si>
  <si>
    <t>D  2,535</t>
  </si>
  <si>
    <t>P17464</t>
  </si>
  <si>
    <t>NA21001-0032125</t>
  </si>
  <si>
    <t>D  2,539</t>
  </si>
  <si>
    <t>P17467</t>
  </si>
  <si>
    <t>NA21001-0032128</t>
  </si>
  <si>
    <t>D  2,540</t>
  </si>
  <si>
    <t>P17468</t>
  </si>
  <si>
    <t>NA21001-0032129</t>
  </si>
  <si>
    <t>PMV800209PT4</t>
  </si>
  <si>
    <t>D  2,541</t>
  </si>
  <si>
    <t>P17469</t>
  </si>
  <si>
    <t>NA21001-0032130</t>
  </si>
  <si>
    <t>RUCW720621241</t>
  </si>
  <si>
    <t>D  2,542</t>
  </si>
  <si>
    <t>P17470</t>
  </si>
  <si>
    <t>NA21001-0032131</t>
  </si>
  <si>
    <t>D  2,544</t>
  </si>
  <si>
    <t>P17472</t>
  </si>
  <si>
    <t>NA21001-0032133</t>
  </si>
  <si>
    <t>PCQ1506055P9</t>
  </si>
  <si>
    <t>D  2,545</t>
  </si>
  <si>
    <t>P17473</t>
  </si>
  <si>
    <t>NA21001-0032134</t>
  </si>
  <si>
    <t>D  2,546</t>
  </si>
  <si>
    <t>P17474</t>
  </si>
  <si>
    <t>NA21001-0032135</t>
  </si>
  <si>
    <t>D  2,547</t>
  </si>
  <si>
    <t>P17475</t>
  </si>
  <si>
    <t>NA21001-0032136</t>
  </si>
  <si>
    <t>D  2,548</t>
  </si>
  <si>
    <t>P17420</t>
  </si>
  <si>
    <t>NA21001-0032137</t>
  </si>
  <si>
    <t>PAC8907264G0</t>
  </si>
  <si>
    <t>D  2,549</t>
  </si>
  <si>
    <t>P17422</t>
  </si>
  <si>
    <t>NA21001-0032138</t>
  </si>
  <si>
    <t>D  2,550</t>
  </si>
  <si>
    <t>P17437</t>
  </si>
  <si>
    <t>NA21001-0032139</t>
  </si>
  <si>
    <t>D  2,551</t>
  </si>
  <si>
    <t>0874-TCN17</t>
  </si>
  <si>
    <t>XA06001-0011016</t>
  </si>
  <si>
    <t>D  2,557</t>
  </si>
  <si>
    <t>P17446</t>
  </si>
  <si>
    <t>NA21001-0032140</t>
  </si>
  <si>
    <t>0880-TCN17</t>
  </si>
  <si>
    <t>XA06001-0011018</t>
  </si>
  <si>
    <t>P17449</t>
  </si>
  <si>
    <t>NA21001-0032141</t>
  </si>
  <si>
    <t>RCO0708136F1</t>
  </si>
  <si>
    <t>D  2,562</t>
  </si>
  <si>
    <t>P17453</t>
  </si>
  <si>
    <t>NA21001-0032142</t>
  </si>
  <si>
    <t>D  2,567</t>
  </si>
  <si>
    <t>P17373</t>
  </si>
  <si>
    <t>NA21001-0032143</t>
  </si>
  <si>
    <t>ZEPO610721HZ6</t>
  </si>
  <si>
    <t>0881-TCN17</t>
  </si>
  <si>
    <t>XA06001-0011019</t>
  </si>
  <si>
    <t>D  2,583</t>
  </si>
  <si>
    <t>0882-TCN17</t>
  </si>
  <si>
    <t>XA06001-0011020</t>
  </si>
  <si>
    <t>D  2,617</t>
  </si>
  <si>
    <t>0853-TCN17</t>
  </si>
  <si>
    <t>XA06001-0011021</t>
  </si>
  <si>
    <t>0854-TCN17</t>
  </si>
  <si>
    <t>D  2,619</t>
  </si>
  <si>
    <t>0855-TCN17</t>
  </si>
  <si>
    <t>XA06001-0011023</t>
  </si>
  <si>
    <t>D  2,621</t>
  </si>
  <si>
    <t>XA06001-0011024</t>
  </si>
  <si>
    <t>0856-TCN17</t>
  </si>
  <si>
    <t>D  2,624</t>
  </si>
  <si>
    <t>XA06001-0011026</t>
  </si>
  <si>
    <t>D  2,625</t>
  </si>
  <si>
    <t>0857-TCN17</t>
  </si>
  <si>
    <t>XA06001-0011027</t>
  </si>
  <si>
    <t>D  2,626</t>
  </si>
  <si>
    <t>0858-TCN17</t>
  </si>
  <si>
    <t>XA06001-0011028</t>
  </si>
  <si>
    <t>D  2,627</t>
  </si>
  <si>
    <t>0859-TCN17</t>
  </si>
  <si>
    <t>XA06001-0011029</t>
  </si>
  <si>
    <t>D  2,628</t>
  </si>
  <si>
    <t>0860-TCN17</t>
  </si>
  <si>
    <t>XA06001-0011030</t>
  </si>
  <si>
    <t>D  2,629</t>
  </si>
  <si>
    <t>0861-TCN17</t>
  </si>
  <si>
    <t>XA06001-0011031</t>
  </si>
  <si>
    <t>D  2,630</t>
  </si>
  <si>
    <t>0862-TCN17</t>
  </si>
  <si>
    <t>XA06001-0011032</t>
  </si>
  <si>
    <t>D  2,631</t>
  </si>
  <si>
    <t>0863-TCN17</t>
  </si>
  <si>
    <t>XA06001-0011033</t>
  </si>
  <si>
    <t>D  2,632</t>
  </si>
  <si>
    <t>0864-TCN17</t>
  </si>
  <si>
    <t>XA06001-0011034</t>
  </si>
  <si>
    <t>D  2,633</t>
  </si>
  <si>
    <t>0865-TCN17</t>
  </si>
  <si>
    <t>XA06001-0011035</t>
  </si>
  <si>
    <t>D  2,635</t>
  </si>
  <si>
    <t>0866-TCN17</t>
  </si>
  <si>
    <t>XA06001-0011036</t>
  </si>
  <si>
    <t>D  2,637</t>
  </si>
  <si>
    <t>0867-TCN17</t>
  </si>
  <si>
    <t>XA06001-0011037</t>
  </si>
  <si>
    <t>D  2,638</t>
  </si>
  <si>
    <t>0868-TCN17</t>
  </si>
  <si>
    <t>XA06001-0011038</t>
  </si>
  <si>
    <t>D  2,641</t>
  </si>
  <si>
    <t>0869-TCN17</t>
  </si>
  <si>
    <t>XA06001-0011039</t>
  </si>
  <si>
    <t>D  2,642</t>
  </si>
  <si>
    <t>0870-TCN17</t>
  </si>
  <si>
    <t>XA06001-0011040</t>
  </si>
  <si>
    <t>D  2,645</t>
  </si>
  <si>
    <t>0883-TCN17</t>
  </si>
  <si>
    <t>XA06001-0011041</t>
  </si>
  <si>
    <t>D  2,654</t>
  </si>
  <si>
    <t>0884-TCN17</t>
  </si>
  <si>
    <t>XA06001-0011042</t>
  </si>
  <si>
    <t>D  2,688</t>
  </si>
  <si>
    <t>0885-TCN17</t>
  </si>
  <si>
    <t>XA06001-0011043</t>
  </si>
  <si>
    <t>AUTOMOVILES  VALLEJO  S  DE  RL DE</t>
  </si>
  <si>
    <t>0873-TCN17</t>
  </si>
  <si>
    <t>D  2,705</t>
  </si>
  <si>
    <t>0886-TCN17</t>
  </si>
  <si>
    <t>XA06001-0011045</t>
  </si>
  <si>
    <t>AUTOMOVILES   VALLEJO  S  DE  RL  D</t>
  </si>
  <si>
    <t>D  2,709</t>
  </si>
  <si>
    <t>XA06001-0011046</t>
  </si>
  <si>
    <t>0887-TCN17</t>
  </si>
  <si>
    <t>XA06001-0011047</t>
  </si>
  <si>
    <t>D  2,770</t>
  </si>
  <si>
    <t>0891-TCN17</t>
  </si>
  <si>
    <t>XA06001-0011048</t>
  </si>
  <si>
    <t>D  2,772</t>
  </si>
  <si>
    <t>0890-TCN17</t>
  </si>
  <si>
    <t>XA06001-0011049</t>
  </si>
  <si>
    <t>D  2,776</t>
  </si>
  <si>
    <t>0892-TCN17</t>
  </si>
  <si>
    <t>XA06001-0011050</t>
  </si>
  <si>
    <t>D  2,802</t>
  </si>
  <si>
    <t>0893-TCN17</t>
  </si>
  <si>
    <t>XA06001-0011051</t>
  </si>
  <si>
    <t>D  2,815</t>
  </si>
  <si>
    <t>0889-TCN17</t>
  </si>
  <si>
    <t>XA06001-0011052</t>
  </si>
  <si>
    <t>D  2,816</t>
  </si>
  <si>
    <t>0888-TCN17</t>
  </si>
  <si>
    <t>XA06001-0011053</t>
  </si>
  <si>
    <t>D  2,825</t>
  </si>
  <si>
    <t>0872-TCN17</t>
  </si>
  <si>
    <t>XA06001-0011054</t>
  </si>
  <si>
    <t>D  2,915</t>
  </si>
  <si>
    <t>0896-TCN17</t>
  </si>
  <si>
    <t>XA06001-0011055</t>
  </si>
  <si>
    <t>D  2,931</t>
  </si>
  <si>
    <t>NWD0001936</t>
  </si>
  <si>
    <t>XA15001-0015288</t>
  </si>
  <si>
    <t>LJIMENEZ:QUERETARO MOTORS, SA</t>
  </si>
  <si>
    <t>D  2,933</t>
  </si>
  <si>
    <t>NWD0001939</t>
  </si>
  <si>
    <t>XA15001-0015290</t>
  </si>
  <si>
    <t>NWD0001933</t>
  </si>
  <si>
    <t>XA15001-0015291</t>
  </si>
  <si>
    <t>D  2,936</t>
  </si>
  <si>
    <t>NWD0001926</t>
  </si>
  <si>
    <t>XA15001-0015293</t>
  </si>
  <si>
    <t>D  2,938</t>
  </si>
  <si>
    <t>NWD0001916</t>
  </si>
  <si>
    <t>XA15001-0015295</t>
  </si>
  <si>
    <t>D  2,946</t>
  </si>
  <si>
    <t>NWD0001919</t>
  </si>
  <si>
    <t>XA15001-0015296</t>
  </si>
  <si>
    <t>D  2,952</t>
  </si>
  <si>
    <t>0897-TCN17</t>
  </si>
  <si>
    <t>XA06001-0011056</t>
  </si>
  <si>
    <t>D  2,956</t>
  </si>
  <si>
    <t>0898-TCN17</t>
  </si>
  <si>
    <t>XA06001-0011057</t>
  </si>
  <si>
    <t>D  2,988</t>
  </si>
  <si>
    <t>0875-TCN17</t>
  </si>
  <si>
    <t>XA06001-0011058</t>
  </si>
  <si>
    <t>D  2,991</t>
  </si>
  <si>
    <t>0895-TCN17</t>
  </si>
  <si>
    <t>XA06001-0011059</t>
  </si>
  <si>
    <t>AUTOMOTORES LA  LAGUNA S  DE  RL DE</t>
  </si>
  <si>
    <t>D  2,994</t>
  </si>
  <si>
    <t>0849-TCN17</t>
  </si>
  <si>
    <t>XA06001-0011060</t>
  </si>
  <si>
    <t>0894-TCN17</t>
  </si>
  <si>
    <t>D  3,004</t>
  </si>
  <si>
    <t>XA06001-0011062</t>
  </si>
  <si>
    <t>ALDEN QUERETARO S  DE  RL DE C V</t>
  </si>
  <si>
    <t>D  3,005</t>
  </si>
  <si>
    <t>0899-TCN17</t>
  </si>
  <si>
    <t>XA06001-0011063</t>
  </si>
  <si>
    <t>D  3,006</t>
  </si>
  <si>
    <t>0900-TCN17</t>
  </si>
  <si>
    <t>XA06001-0011064</t>
  </si>
  <si>
    <t>D  3,007</t>
  </si>
  <si>
    <t>0901-TCN17</t>
  </si>
  <si>
    <t>XA06001-0011065</t>
  </si>
  <si>
    <t>D  3,008</t>
  </si>
  <si>
    <t>0902-TCN17</t>
  </si>
  <si>
    <t>XA06001-0011066</t>
  </si>
  <si>
    <t>D  3,010</t>
  </si>
  <si>
    <t>0903-TCN17</t>
  </si>
  <si>
    <t>XA06001-0011067</t>
  </si>
  <si>
    <t>D  3,021</t>
  </si>
  <si>
    <t>0904-TCN17</t>
  </si>
  <si>
    <t>XA06001-0011068</t>
  </si>
  <si>
    <t>D  3,022</t>
  </si>
  <si>
    <t>0905-TCN17</t>
  </si>
  <si>
    <t>XA06001-0011069</t>
  </si>
  <si>
    <t>D  3,024</t>
  </si>
  <si>
    <t>0906-TCN17</t>
  </si>
  <si>
    <t>XA06001-0011070</t>
  </si>
  <si>
    <t>D  3,025</t>
  </si>
  <si>
    <t>0907-TCN17</t>
  </si>
  <si>
    <t>XA06001-0011071</t>
  </si>
  <si>
    <t>D  3,027</t>
  </si>
  <si>
    <t>0908-TCN17</t>
  </si>
  <si>
    <t>XA06001-0011072</t>
  </si>
  <si>
    <t>D  3,040</t>
  </si>
  <si>
    <t>0909-TCN17</t>
  </si>
  <si>
    <t>XA06001-0011073</t>
  </si>
  <si>
    <t>D  3,041</t>
  </si>
  <si>
    <t>0910-TCN17</t>
  </si>
  <si>
    <t>XA06001-0011074</t>
  </si>
  <si>
    <t>D  3,042</t>
  </si>
  <si>
    <t>0911-TCN17</t>
  </si>
  <si>
    <t>XA06001-0011075</t>
  </si>
  <si>
    <t>D  3,043</t>
  </si>
  <si>
    <t>0912-TCN17</t>
  </si>
  <si>
    <t>XA06001-0011076</t>
  </si>
  <si>
    <t>D  3,044</t>
  </si>
  <si>
    <t>0913-TCN17</t>
  </si>
  <si>
    <t>XA06001-0011077</t>
  </si>
  <si>
    <t>D  3,045</t>
  </si>
  <si>
    <t>0914-TCN17</t>
  </si>
  <si>
    <t>XA06001-0011078</t>
  </si>
  <si>
    <t>D  3,046</t>
  </si>
  <si>
    <t>0915-TCN17</t>
  </si>
  <si>
    <t>XA06001-0011079</t>
  </si>
  <si>
    <t>D  3,047</t>
  </si>
  <si>
    <t>0916-TCN17</t>
  </si>
  <si>
    <t>XA06001-0011080</t>
  </si>
  <si>
    <t>D  3,048</t>
  </si>
  <si>
    <t>0917-TCN17</t>
  </si>
  <si>
    <t>XA06001-0011081</t>
  </si>
  <si>
    <t>D  3,050</t>
  </si>
  <si>
    <t>0918-TCN17</t>
  </si>
  <si>
    <t>XA06001-0011082</t>
  </si>
  <si>
    <t>D  3,052</t>
  </si>
  <si>
    <t>0919-TCN17</t>
  </si>
  <si>
    <t>XA06001-0011083</t>
  </si>
  <si>
    <t>D  3,053</t>
  </si>
  <si>
    <t>0920-TCN17</t>
  </si>
  <si>
    <t>XA06001-0011084</t>
  </si>
  <si>
    <t>D  3,054</t>
  </si>
  <si>
    <t>0921-TCN17</t>
  </si>
  <si>
    <t>XA06001-0011085</t>
  </si>
  <si>
    <t>D  3,055</t>
  </si>
  <si>
    <t>0922-TCN17</t>
  </si>
  <si>
    <t>XA06001-0011086</t>
  </si>
  <si>
    <t>D  3,056</t>
  </si>
  <si>
    <t>0923-TCN17</t>
  </si>
  <si>
    <t>XA06001-0011087</t>
  </si>
  <si>
    <t>D  3,057</t>
  </si>
  <si>
    <t>0924-TCN17</t>
  </si>
  <si>
    <t>XA06001-0011088</t>
  </si>
  <si>
    <t>D  3,058</t>
  </si>
  <si>
    <t>0925-TCN17</t>
  </si>
  <si>
    <t>XA06001-0011089</t>
  </si>
  <si>
    <t>D  3,059</t>
  </si>
  <si>
    <t>0926-TCN17</t>
  </si>
  <si>
    <t>XA06001-0011090</t>
  </si>
  <si>
    <t>D  3,060</t>
  </si>
  <si>
    <t>0927-TCN17</t>
  </si>
  <si>
    <t>XA06001-0011091</t>
  </si>
  <si>
    <t>D  3,061</t>
  </si>
  <si>
    <t>0928-TCN17</t>
  </si>
  <si>
    <t>XA06001-0011092</t>
  </si>
  <si>
    <t>D  3,062</t>
  </si>
  <si>
    <t>0929-TCN17</t>
  </si>
  <si>
    <t>XA06001-0011093</t>
  </si>
  <si>
    <t>0955-TCN17</t>
  </si>
  <si>
    <t>D  3,065</t>
  </si>
  <si>
    <t>XA06001-0011095</t>
  </si>
  <si>
    <t>D  3,066</t>
  </si>
  <si>
    <t>0930-TCN17</t>
  </si>
  <si>
    <t>XA06001-0011096</t>
  </si>
  <si>
    <t>0931-TCN17</t>
  </si>
  <si>
    <t>XA06001-0011097</t>
  </si>
  <si>
    <t>D  3,068</t>
  </si>
  <si>
    <t>0932-TCN17</t>
  </si>
  <si>
    <t>XA06001-0011098</t>
  </si>
  <si>
    <t>D  3,069</t>
  </si>
  <si>
    <t>0933-TCN17</t>
  </si>
  <si>
    <t>XA06001-0011099</t>
  </si>
  <si>
    <t>D  3,070</t>
  </si>
  <si>
    <t>0934-TCN17</t>
  </si>
  <si>
    <t>XA06001-0011100</t>
  </si>
  <si>
    <t>D  3,071</t>
  </si>
  <si>
    <t>0935-TCN17</t>
  </si>
  <si>
    <t>XA06001-0011101</t>
  </si>
  <si>
    <t>D  3,072</t>
  </si>
  <si>
    <t>0936-TCN17</t>
  </si>
  <si>
    <t>XA06001-0011102</t>
  </si>
  <si>
    <t>D  3,073</t>
  </si>
  <si>
    <t>0937-TCN17</t>
  </si>
  <si>
    <t>XA06001-0011103</t>
  </si>
  <si>
    <t>D  3,074</t>
  </si>
  <si>
    <t>0938-TCN17</t>
  </si>
  <si>
    <t>XA06001-0011104</t>
  </si>
  <si>
    <t>D  3,075</t>
  </si>
  <si>
    <t>0939-TCN17</t>
  </si>
  <si>
    <t>XA06001-0011105</t>
  </si>
  <si>
    <t>0940-TCN17</t>
  </si>
  <si>
    <t>XA06001-0011106</t>
  </si>
  <si>
    <t>D  3,077</t>
  </si>
  <si>
    <t>0941-TCN17</t>
  </si>
  <si>
    <t>XA06001-0011107</t>
  </si>
  <si>
    <t>D  3,078</t>
  </si>
  <si>
    <t>0942-TCN17</t>
  </si>
  <si>
    <t>XA06001-0011108</t>
  </si>
  <si>
    <t>D  3,079</t>
  </si>
  <si>
    <t>0943-TCN17</t>
  </si>
  <si>
    <t>XA06001-0011109</t>
  </si>
  <si>
    <t>D  3,080</t>
  </si>
  <si>
    <t>0944-TCN17</t>
  </si>
  <si>
    <t>XA06001-0011110</t>
  </si>
  <si>
    <t>D  3,081</t>
  </si>
  <si>
    <t>0945-TCN17</t>
  </si>
  <si>
    <t>XA06001-0011111</t>
  </si>
  <si>
    <t>D  3,082</t>
  </si>
  <si>
    <t>0946-TCN17</t>
  </si>
  <si>
    <t>XA06001-0011112</t>
  </si>
  <si>
    <t>D  3,083</t>
  </si>
  <si>
    <t>0947-TCN17</t>
  </si>
  <si>
    <t>XA06001-0011113</t>
  </si>
  <si>
    <t>D  3,084</t>
  </si>
  <si>
    <t>0948-TCN17</t>
  </si>
  <si>
    <t>XA06001-0011114</t>
  </si>
  <si>
    <t>D  3,085</t>
  </si>
  <si>
    <t>0949-TCN17</t>
  </si>
  <si>
    <t>XA06001-0011115</t>
  </si>
  <si>
    <t>D  3,086</t>
  </si>
  <si>
    <t>0950-TCN17</t>
  </si>
  <si>
    <t>XA06001-0011116</t>
  </si>
  <si>
    <t>D  3,087</t>
  </si>
  <si>
    <t>0951-TCN17</t>
  </si>
  <si>
    <t>XA06001-0011117</t>
  </si>
  <si>
    <t>D  3,088</t>
  </si>
  <si>
    <t>0953-TCN17</t>
  </si>
  <si>
    <t>XA06001-0011118</t>
  </si>
  <si>
    <t>D  3,089</t>
  </si>
  <si>
    <t>0952-TCN17</t>
  </si>
  <si>
    <t>XA06001-0011119</t>
  </si>
  <si>
    <t>D  3,090</t>
  </si>
  <si>
    <t>0954-TCN17</t>
  </si>
  <si>
    <t>XA06001-0011120</t>
  </si>
  <si>
    <t>D  3,110</t>
  </si>
  <si>
    <t>COMIS AMEX</t>
  </si>
  <si>
    <t>NA21001-0032198</t>
  </si>
  <si>
    <t>D  3,114</t>
  </si>
  <si>
    <t>NA21001-0032203</t>
  </si>
  <si>
    <t>D  3,118</t>
  </si>
  <si>
    <t>NA21001-0032206</t>
  </si>
  <si>
    <t>D  3,119</t>
  </si>
  <si>
    <t>P17491</t>
  </si>
  <si>
    <t>NA21001-0032207</t>
  </si>
  <si>
    <t>D  3,120</t>
  </si>
  <si>
    <t>P17492</t>
  </si>
  <si>
    <t>NA21001-0032208</t>
  </si>
  <si>
    <t>CAOF91027BV6</t>
  </si>
  <si>
    <t>D  3,121</t>
  </si>
  <si>
    <t>P17493</t>
  </si>
  <si>
    <t>NA21001-0032209</t>
  </si>
  <si>
    <t>D  3,122</t>
  </si>
  <si>
    <t>P17494</t>
  </si>
  <si>
    <t>NA21001-0032210</t>
  </si>
  <si>
    <t>DUGG650808H5A</t>
  </si>
  <si>
    <t>D  3,123</t>
  </si>
  <si>
    <t>P17495</t>
  </si>
  <si>
    <t>NA21001-0032211</t>
  </si>
  <si>
    <t>D  3,124</t>
  </si>
  <si>
    <t>P17496</t>
  </si>
  <si>
    <t>NA21001-0032212</t>
  </si>
  <si>
    <t>D  3,125</t>
  </si>
  <si>
    <t>P17497</t>
  </si>
  <si>
    <t>NA21001-0032213</t>
  </si>
  <si>
    <t>D  3,126</t>
  </si>
  <si>
    <t>P17498</t>
  </si>
  <si>
    <t>NA21001-0032214</t>
  </si>
  <si>
    <t>D  3,127</t>
  </si>
  <si>
    <t>P17499</t>
  </si>
  <si>
    <t>NA21001-0032215</t>
  </si>
  <si>
    <t>D  3,128</t>
  </si>
  <si>
    <t>P17619</t>
  </si>
  <si>
    <t>NA21001-0032216</t>
  </si>
  <si>
    <t>D  3,129</t>
  </si>
  <si>
    <t>P17620</t>
  </si>
  <si>
    <t>NA21001-0032217</t>
  </si>
  <si>
    <t>D  3,130</t>
  </si>
  <si>
    <t>P17621</t>
  </si>
  <si>
    <t>NA21001-0032218</t>
  </si>
  <si>
    <t>D  3,131</t>
  </si>
  <si>
    <t>P17622</t>
  </si>
  <si>
    <t>NA21001-0032220</t>
  </si>
  <si>
    <t>D  3,132</t>
  </si>
  <si>
    <t>P17624</t>
  </si>
  <si>
    <t>NA21001-0032221</t>
  </si>
  <si>
    <t>D  3,134</t>
  </si>
  <si>
    <t>P17626</t>
  </si>
  <si>
    <t>NA21001-0032223</t>
  </si>
  <si>
    <t>AAVA570124LX2</t>
  </si>
  <si>
    <t>D  3,135</t>
  </si>
  <si>
    <t>P17627</t>
  </si>
  <si>
    <t>NA21001-0032224</t>
  </si>
  <si>
    <t>D  3,136</t>
  </si>
  <si>
    <t>P17628</t>
  </si>
  <si>
    <t>NA21001-0032225</t>
  </si>
  <si>
    <t>D  3,137</t>
  </si>
  <si>
    <t>P17629</t>
  </si>
  <si>
    <t>NA21001-0032226</t>
  </si>
  <si>
    <t>PAMV611223QD2</t>
  </si>
  <si>
    <t>D  3,138</t>
  </si>
  <si>
    <t>P17630</t>
  </si>
  <si>
    <t>NA21001-0032227</t>
  </si>
  <si>
    <t>D  3,139</t>
  </si>
  <si>
    <t>P17631</t>
  </si>
  <si>
    <t>NA21001-0032228</t>
  </si>
  <si>
    <t>D  3,141</t>
  </si>
  <si>
    <t>P17633</t>
  </si>
  <si>
    <t>NA21001-0032230</t>
  </si>
  <si>
    <t>CAR690416420</t>
  </si>
  <si>
    <t>D  3,142</t>
  </si>
  <si>
    <t>P17634</t>
  </si>
  <si>
    <t>NA21001-0032231</t>
  </si>
  <si>
    <t>D  3,143</t>
  </si>
  <si>
    <t>P17635</t>
  </si>
  <si>
    <t>NA21001-0032232</t>
  </si>
  <si>
    <t>DEHJ580405Q33</t>
  </si>
  <si>
    <t>D  3,148</t>
  </si>
  <si>
    <t>S2050</t>
  </si>
  <si>
    <t>NA21001-0032236</t>
  </si>
  <si>
    <t>D  3,149</t>
  </si>
  <si>
    <t>S2051</t>
  </si>
  <si>
    <t>NA21001-0032237</t>
  </si>
  <si>
    <t>D  3,150</t>
  </si>
  <si>
    <t>S2094</t>
  </si>
  <si>
    <t>NA21001-0032240</t>
  </si>
  <si>
    <t>D  3,151</t>
  </si>
  <si>
    <t>R3649</t>
  </si>
  <si>
    <t>NA21001-0032241</t>
  </si>
  <si>
    <t>D  3,152</t>
  </si>
  <si>
    <t>R3650</t>
  </si>
  <si>
    <t>NA21001-0032243</t>
  </si>
  <si>
    <t>D  3,153</t>
  </si>
  <si>
    <t>P17485</t>
  </si>
  <si>
    <t>NA21001-0032244</t>
  </si>
  <si>
    <t>D  3,154</t>
  </si>
  <si>
    <t>P17487</t>
  </si>
  <si>
    <t>NA21001-0032246</t>
  </si>
  <si>
    <t>REBV590911NG0</t>
  </si>
  <si>
    <t>D  3,155</t>
  </si>
  <si>
    <t>P17489</t>
  </si>
  <si>
    <t>NA21001-0032247</t>
  </si>
  <si>
    <t>ASC1104193JA</t>
  </si>
  <si>
    <t>ASC591104TT1</t>
  </si>
  <si>
    <t>TCG870817Q74</t>
  </si>
  <si>
    <t>D  3,156</t>
  </si>
  <si>
    <t>P17611</t>
  </si>
  <si>
    <t>NA21001-0032248</t>
  </si>
  <si>
    <t>CPF5207036N8</t>
  </si>
  <si>
    <t>PARO600528HKA</t>
  </si>
  <si>
    <t>D  3,157</t>
  </si>
  <si>
    <t>P17613</t>
  </si>
  <si>
    <t>NA21001-0032249</t>
  </si>
  <si>
    <t>D  3,158</t>
  </si>
  <si>
    <t>P17615</t>
  </si>
  <si>
    <t>NA21001-0032250</t>
  </si>
  <si>
    <t>D  3,159</t>
  </si>
  <si>
    <t>P17601</t>
  </si>
  <si>
    <t>NA21001-0032252</t>
  </si>
  <si>
    <t>D  3,160</t>
  </si>
  <si>
    <t>P17639</t>
  </si>
  <si>
    <t>NA21001-0032253</t>
  </si>
  <si>
    <t>D  3,161</t>
  </si>
  <si>
    <t>P17640</t>
  </si>
  <si>
    <t>NA21001-0032254</t>
  </si>
  <si>
    <t>D  3,162</t>
  </si>
  <si>
    <t>P17641</t>
  </si>
  <si>
    <t>NA21001-0032255</t>
  </si>
  <si>
    <t>D  3,163</t>
  </si>
  <si>
    <t>P17642</t>
  </si>
  <si>
    <t>NA21001-0032256</t>
  </si>
  <si>
    <t>D  3,164</t>
  </si>
  <si>
    <t>P17643</t>
  </si>
  <si>
    <t>NA21001-0032257</t>
  </si>
  <si>
    <t>D  3,165</t>
  </si>
  <si>
    <t>P17644</t>
  </si>
  <si>
    <t>NA21001-0032258</t>
  </si>
  <si>
    <t>D  3,166</t>
  </si>
  <si>
    <t>P17645</t>
  </si>
  <si>
    <t>NA21001-0032259</t>
  </si>
  <si>
    <t>D  3,169</t>
  </si>
  <si>
    <t>P17647</t>
  </si>
  <si>
    <t>NA21001-0032262</t>
  </si>
  <si>
    <t>D  3,170</t>
  </si>
  <si>
    <t>P17648</t>
  </si>
  <si>
    <t>NA21001-0032263</t>
  </si>
  <si>
    <t>D  3,171</t>
  </si>
  <si>
    <t>P17649</t>
  </si>
  <si>
    <t>NA21001-0032264</t>
  </si>
  <si>
    <t>D  3,172</t>
  </si>
  <si>
    <t>P17650</t>
  </si>
  <si>
    <t>NA21001-0032265</t>
  </si>
  <si>
    <t>D  3,173</t>
  </si>
  <si>
    <t>P17651</t>
  </si>
  <si>
    <t>NA21001-0032266</t>
  </si>
  <si>
    <t>D  3,174</t>
  </si>
  <si>
    <t>P17652</t>
  </si>
  <si>
    <t>NA21001-0032267</t>
  </si>
  <si>
    <t>SAAS700911UUA</t>
  </si>
  <si>
    <t>D  3,175</t>
  </si>
  <si>
    <t>P17653</t>
  </si>
  <si>
    <t>NA21001-0032268</t>
  </si>
  <si>
    <t>DLI931201MI9</t>
  </si>
  <si>
    <t>D  3,176</t>
  </si>
  <si>
    <t>P17654</t>
  </si>
  <si>
    <t>NA21001-0032269</t>
  </si>
  <si>
    <t>ROAA840915TS5</t>
  </si>
  <si>
    <t>D  3,177</t>
  </si>
  <si>
    <t>P17655</t>
  </si>
  <si>
    <t>NA21001-0032270</t>
  </si>
  <si>
    <t>D  3,178</t>
  </si>
  <si>
    <t>P17656</t>
  </si>
  <si>
    <t>NA21001-0032271</t>
  </si>
  <si>
    <t>GSD8906167G2</t>
  </si>
  <si>
    <t>D  3,179</t>
  </si>
  <si>
    <t>P17657</t>
  </si>
  <si>
    <t>NA21001-0032272</t>
  </si>
  <si>
    <t>D  3,180</t>
  </si>
  <si>
    <t>P17658</t>
  </si>
  <si>
    <t>NA21001-0032273</t>
  </si>
  <si>
    <t>BAIP740522Q28</t>
  </si>
  <si>
    <t>D  3,181</t>
  </si>
  <si>
    <t>P17659</t>
  </si>
  <si>
    <t>NA21001-0032274</t>
  </si>
  <si>
    <t>SEB1108096N7</t>
  </si>
  <si>
    <t>D  3,182</t>
  </si>
  <si>
    <t>P17660</t>
  </si>
  <si>
    <t>NA21001-0032275</t>
  </si>
  <si>
    <t>D  3,183</t>
  </si>
  <si>
    <t>P17662</t>
  </si>
  <si>
    <t>NA21001-0032276</t>
  </si>
  <si>
    <t>D  3,184</t>
  </si>
  <si>
    <t>P17663</t>
  </si>
  <si>
    <t>NA21001-0032277</t>
  </si>
  <si>
    <t>D  3,185</t>
  </si>
  <si>
    <t>P17664</t>
  </si>
  <si>
    <t>NA21001-0032278</t>
  </si>
  <si>
    <t>D  3,186</t>
  </si>
  <si>
    <t>P17665</t>
  </si>
  <si>
    <t>NA21001-0032279</t>
  </si>
  <si>
    <t>PCE890410B99</t>
  </si>
  <si>
    <t>D  3,187</t>
  </si>
  <si>
    <t>P17666</t>
  </si>
  <si>
    <t>NA21001-0032280</t>
  </si>
  <si>
    <t>D  3,188</t>
  </si>
  <si>
    <t>P17667</t>
  </si>
  <si>
    <t>NA21001-0032281</t>
  </si>
  <si>
    <t>D  3,189</t>
  </si>
  <si>
    <t>P17668</t>
  </si>
  <si>
    <t>NA21001-0032282</t>
  </si>
  <si>
    <t>D  3,192</t>
  </si>
  <si>
    <t>P17671</t>
  </si>
  <si>
    <t>NA21001-0032285</t>
  </si>
  <si>
    <t>D  3,200</t>
  </si>
  <si>
    <t>NA21001-0032299</t>
  </si>
  <si>
    <t>NA21001-0032300</t>
  </si>
  <si>
    <t>D  3,206</t>
  </si>
  <si>
    <t>P17672</t>
  </si>
  <si>
    <t>NA21001-0032307</t>
  </si>
  <si>
    <t>OGWI1208313Z3</t>
  </si>
  <si>
    <t>D  3,210</t>
  </si>
  <si>
    <t>P17603</t>
  </si>
  <si>
    <t>NA21001-0032311</t>
  </si>
  <si>
    <t>GPR911122D69</t>
  </si>
  <si>
    <t>D  3,211</t>
  </si>
  <si>
    <t>P17605</t>
  </si>
  <si>
    <t>NA21001-0032312</t>
  </si>
  <si>
    <t>D  3,213</t>
  </si>
  <si>
    <t>P17441</t>
  </si>
  <si>
    <t>NA21001-0032314</t>
  </si>
  <si>
    <t>CIS981002NK4</t>
  </si>
  <si>
    <t>DILF6205301E1</t>
  </si>
  <si>
    <t>ISL070720EK3</t>
  </si>
  <si>
    <t>D  3,214</t>
  </si>
  <si>
    <t>P17682</t>
  </si>
  <si>
    <t>NA21001-0032315</t>
  </si>
  <si>
    <t>D  3,215</t>
  </si>
  <si>
    <t>P17604</t>
  </si>
  <si>
    <t>NA21001-0032316</t>
  </si>
  <si>
    <t>D  3,216</t>
  </si>
  <si>
    <t>P17609</t>
  </si>
  <si>
    <t>NA21001-0032317</t>
  </si>
  <si>
    <t>E      1</t>
  </si>
  <si>
    <t>CH-18312</t>
  </si>
  <si>
    <t>XD31001-0018312</t>
  </si>
  <si>
    <t>E      2</t>
  </si>
  <si>
    <t>CH-18313</t>
  </si>
  <si>
    <t>XD31001-0018313</t>
  </si>
  <si>
    <t>E     11</t>
  </si>
  <si>
    <t>T-3427</t>
  </si>
  <si>
    <t>XD31011-0003427</t>
  </si>
  <si>
    <t>SERVICIO PAN AMERICANO DE PROTECCIO</t>
  </si>
  <si>
    <t>E     12</t>
  </si>
  <si>
    <t>T-3428</t>
  </si>
  <si>
    <t>XD31011-0003428</t>
  </si>
  <si>
    <t>E     13</t>
  </si>
  <si>
    <t>T-3429</t>
  </si>
  <si>
    <t>XD31011-0003429</t>
  </si>
  <si>
    <t>IMPRESIONES FINAS DEL CENTRO SA DE</t>
  </si>
  <si>
    <t>E     14</t>
  </si>
  <si>
    <t>T-3430</t>
  </si>
  <si>
    <t>XD31011-0003430</t>
  </si>
  <si>
    <t>E     15</t>
  </si>
  <si>
    <t>T-3431</t>
  </si>
  <si>
    <t>XD31011-0003431</t>
  </si>
  <si>
    <t>E     16</t>
  </si>
  <si>
    <t>T-3432</t>
  </si>
  <si>
    <t>XD31011-0003432</t>
  </si>
  <si>
    <t>E     17</t>
  </si>
  <si>
    <t>T-3433</t>
  </si>
  <si>
    <t>XD31011-0003433</t>
  </si>
  <si>
    <t>MONROY ESTRADA FELIPE</t>
  </si>
  <si>
    <t>E     18</t>
  </si>
  <si>
    <t>T-3434</t>
  </si>
  <si>
    <t>XD31011-0003434</t>
  </si>
  <si>
    <t>T-3435</t>
  </si>
  <si>
    <t>XD31011-0003435</t>
  </si>
  <si>
    <t>MERCADO LIBRE S DE RL DE CV</t>
  </si>
  <si>
    <t>E     20</t>
  </si>
  <si>
    <t>T-3436</t>
  </si>
  <si>
    <t>XD31011-0003436</t>
  </si>
  <si>
    <t>E     21</t>
  </si>
  <si>
    <t>T-3437</t>
  </si>
  <si>
    <t>XD31011-0003437</t>
  </si>
  <si>
    <t>T-3438</t>
  </si>
  <si>
    <t>XD31011-0003438</t>
  </si>
  <si>
    <t>T-3439</t>
  </si>
  <si>
    <t>XD31011-0003439</t>
  </si>
  <si>
    <t>T-3440</t>
  </si>
  <si>
    <t>XD31011-0003440</t>
  </si>
  <si>
    <t>T-3441</t>
  </si>
  <si>
    <t>XD31011-0003441</t>
  </si>
  <si>
    <t>T-3442</t>
  </si>
  <si>
    <t>XD31011-0003442</t>
  </si>
  <si>
    <t>T-3443</t>
  </si>
  <si>
    <t>XD31011-0003443</t>
  </si>
  <si>
    <t>T-3444</t>
  </si>
  <si>
    <t>XD31011-0003444</t>
  </si>
  <si>
    <t>T-3445</t>
  </si>
  <si>
    <t>XD31011-0003445</t>
  </si>
  <si>
    <t>ROTO CRISTALES Y PARTES S.A DE C.V.</t>
  </si>
  <si>
    <t>T-3446</t>
  </si>
  <si>
    <t>XD31011-0003446</t>
  </si>
  <si>
    <t>T-3447</t>
  </si>
  <si>
    <t>XD31011-0003447</t>
  </si>
  <si>
    <t>T-3449</t>
  </si>
  <si>
    <t>XD31011-0003449</t>
  </si>
  <si>
    <t>T-3454</t>
  </si>
  <si>
    <t>XD31011-0003454</t>
  </si>
  <si>
    <t>E     39</t>
  </si>
  <si>
    <t>CH-18317</t>
  </si>
  <si>
    <t>XD31001-0018317</t>
  </si>
  <si>
    <t>T-3456</t>
  </si>
  <si>
    <t>XD31011-0003456</t>
  </si>
  <si>
    <t>DELL DE MEXICO, SA DE CV</t>
  </si>
  <si>
    <t>E     56</t>
  </si>
  <si>
    <t>CH-18311</t>
  </si>
  <si>
    <t>XD31001-0018311</t>
  </si>
  <si>
    <t>CH-18332</t>
  </si>
  <si>
    <t>XD31001-0018332</t>
  </si>
  <si>
    <t>E     74</t>
  </si>
  <si>
    <t>CH-18333</t>
  </si>
  <si>
    <t>XD31001-0018333</t>
  </si>
  <si>
    <t>E     79</t>
  </si>
  <si>
    <t>T-3472</t>
  </si>
  <si>
    <t>XD31011-0003472</t>
  </si>
  <si>
    <t>E     81</t>
  </si>
  <si>
    <t>T-3474</t>
  </si>
  <si>
    <t>XD31011-0003474</t>
  </si>
  <si>
    <t>E     82</t>
  </si>
  <si>
    <t>T-3475</t>
  </si>
  <si>
    <t>XD31011-0003475</t>
  </si>
  <si>
    <t>E     83</t>
  </si>
  <si>
    <t>T-3476</t>
  </si>
  <si>
    <t>XD31011-0003476</t>
  </si>
  <si>
    <t>E     84</t>
  </si>
  <si>
    <t>T-3477</t>
  </si>
  <si>
    <t>XD31011-0003477</t>
  </si>
  <si>
    <t>T-3478</t>
  </si>
  <si>
    <t>XD31011-0003478</t>
  </si>
  <si>
    <t>T-3479</t>
  </si>
  <si>
    <t>XD31011-0003479</t>
  </si>
  <si>
    <t>T-3480</t>
  </si>
  <si>
    <t>XD31011-0003480</t>
  </si>
  <si>
    <t>T-3481</t>
  </si>
  <si>
    <t>XD31011-0003481</t>
  </si>
  <si>
    <t>LJIMENEZ:PICK UPLANDIA SA DE CV</t>
  </si>
  <si>
    <t>T-3483</t>
  </si>
  <si>
    <t>XD31011-0003483</t>
  </si>
  <si>
    <t>CH-18338</t>
  </si>
  <si>
    <t>XD31001-0018338</t>
  </si>
  <si>
    <t>CH-18339</t>
  </si>
  <si>
    <t>XD31001-0018339</t>
  </si>
  <si>
    <t>CH-18340</t>
  </si>
  <si>
    <t>XD31001-0018340</t>
  </si>
  <si>
    <t>T-3487</t>
  </si>
  <si>
    <t>XD31011-0003487</t>
  </si>
  <si>
    <t>T-3488</t>
  </si>
  <si>
    <t>XD31011-0003488</t>
  </si>
  <si>
    <t>T-3489</t>
  </si>
  <si>
    <t>XD31011-0003489</t>
  </si>
  <si>
    <t>T-3494</t>
  </si>
  <si>
    <t>XD31011-0003494</t>
  </si>
  <si>
    <t>T-3495</t>
  </si>
  <si>
    <t>XD31011-0003495</t>
  </si>
  <si>
    <t>AGUILA MENDEZ PEDRO SERGIO</t>
  </si>
  <si>
    <t>T-3496</t>
  </si>
  <si>
    <t>XD31011-0003496</t>
  </si>
  <si>
    <t>RIOS ALVAREZ CLARISSA</t>
  </si>
  <si>
    <t>T-3497</t>
  </si>
  <si>
    <t>XD31011-0003497</t>
  </si>
  <si>
    <t>T-3498</t>
  </si>
  <si>
    <t>XD31011-0003498</t>
  </si>
  <si>
    <t>T-3499</t>
  </si>
  <si>
    <t>XD31011-0003499</t>
  </si>
  <si>
    <t>E    112</t>
  </si>
  <si>
    <t>T-3500</t>
  </si>
  <si>
    <t>XD31011-0003500</t>
  </si>
  <si>
    <t>VASQUEZ PAREDES MATEO</t>
  </si>
  <si>
    <t>T-3501</t>
  </si>
  <si>
    <t>XD31011-0003501</t>
  </si>
  <si>
    <t>E    114</t>
  </si>
  <si>
    <t>T-3502</t>
  </si>
  <si>
    <t>XD31011-0003502</t>
  </si>
  <si>
    <t>T-3503</t>
  </si>
  <si>
    <t>XD31011-0003503</t>
  </si>
  <si>
    <t>T-3504</t>
  </si>
  <si>
    <t>XD31011-0003504</t>
  </si>
  <si>
    <t>T-3505</t>
  </si>
  <si>
    <t>XD31011-0003505</t>
  </si>
  <si>
    <t>E    118</t>
  </si>
  <si>
    <t>T-3506</t>
  </si>
  <si>
    <t>XD31011-0003506</t>
  </si>
  <si>
    <t>T-3507</t>
  </si>
  <si>
    <t>XD31011-0003507</t>
  </si>
  <si>
    <t>T-3509</t>
  </si>
  <si>
    <t>XD31011-0003509</t>
  </si>
  <si>
    <t>T-3510</t>
  </si>
  <si>
    <t>XD31011-0003510</t>
  </si>
  <si>
    <t>NEOCOM SA DE CV</t>
  </si>
  <si>
    <t>E    123</t>
  </si>
  <si>
    <t>T-3511</t>
  </si>
  <si>
    <t>XD31011-0003511</t>
  </si>
  <si>
    <t>E    124</t>
  </si>
  <si>
    <t>T-3512</t>
  </si>
  <si>
    <t>XD31011-0003512</t>
  </si>
  <si>
    <t>T-3513</t>
  </si>
  <si>
    <t>XD31011-0003513</t>
  </si>
  <si>
    <t>T-3514</t>
  </si>
  <si>
    <t>XD31011-0003514</t>
  </si>
  <si>
    <t>E    127</t>
  </si>
  <si>
    <t>T-3515</t>
  </si>
  <si>
    <t>XD31011-0003515</t>
  </si>
  <si>
    <t>T-3516</t>
  </si>
  <si>
    <t>XD31011-0003516</t>
  </si>
  <si>
    <t>T-3517</t>
  </si>
  <si>
    <t>XD31011-0003517</t>
  </si>
  <si>
    <t>E    130</t>
  </si>
  <si>
    <t>T-3518</t>
  </si>
  <si>
    <t>XD31011-0003518</t>
  </si>
  <si>
    <t>E    131</t>
  </si>
  <si>
    <t>T-3519</t>
  </si>
  <si>
    <t>XD31011-0003519</t>
  </si>
  <si>
    <t>E    132</t>
  </si>
  <si>
    <t>T-3520</t>
  </si>
  <si>
    <t>XD31011-0003520</t>
  </si>
  <si>
    <t>E    133</t>
  </si>
  <si>
    <t>T-3521</t>
  </si>
  <si>
    <t>XD31011-0003521</t>
  </si>
  <si>
    <t>E    134</t>
  </si>
  <si>
    <t>T-3522</t>
  </si>
  <si>
    <t>XD31011-0003522</t>
  </si>
  <si>
    <t>E    135</t>
  </si>
  <si>
    <t>T-3523</t>
  </si>
  <si>
    <t>XD31011-0003523</t>
  </si>
  <si>
    <t>E    136</t>
  </si>
  <si>
    <t>T-3524</t>
  </si>
  <si>
    <t>XD31011-0003524</t>
  </si>
  <si>
    <t>E    138</t>
  </si>
  <si>
    <t>T-3525</t>
  </si>
  <si>
    <t>XD31011-0003525</t>
  </si>
  <si>
    <t>E    139</t>
  </si>
  <si>
    <t>T-3526</t>
  </si>
  <si>
    <t>XD31011-0003526</t>
  </si>
  <si>
    <t>E    140</t>
  </si>
  <si>
    <t>CH-18341</t>
  </si>
  <si>
    <t>XD25013-0018341</t>
  </si>
  <si>
    <t>BANCOMER 220</t>
  </si>
  <si>
    <t>E    152</t>
  </si>
  <si>
    <t>T-3531</t>
  </si>
  <si>
    <t>XD31011-0003531</t>
  </si>
  <si>
    <t>E    153</t>
  </si>
  <si>
    <t>T-3532</t>
  </si>
  <si>
    <t>XD31011-0003532</t>
  </si>
  <si>
    <t>T-3533</t>
  </si>
  <si>
    <t>XD31011-0003533</t>
  </si>
  <si>
    <t>T-3534</t>
  </si>
  <si>
    <t>XD31011-0003534</t>
  </si>
  <si>
    <t>T-3539</t>
  </si>
  <si>
    <t>XD31011-0003539</t>
  </si>
  <si>
    <t>HERRAMIENTAS BCO SA DE CV</t>
  </si>
  <si>
    <t>E    168</t>
  </si>
  <si>
    <t>T-3540</t>
  </si>
  <si>
    <t>XD31011-0003540</t>
  </si>
  <si>
    <t>COLLANTES MARTINEZ MARILUZ MONTES</t>
  </si>
  <si>
    <t>E    169</t>
  </si>
  <si>
    <t>T-3541</t>
  </si>
  <si>
    <t>XD31011-0003541</t>
  </si>
  <si>
    <t>T-3542</t>
  </si>
  <si>
    <t>XD31011-0003542</t>
  </si>
  <si>
    <t>LJIMENEZ:AUDATEX LTN, S. DE R.L. DE</t>
  </si>
  <si>
    <t>T-3544</t>
  </si>
  <si>
    <t>XD31011-0003544</t>
  </si>
  <si>
    <t>E    174</t>
  </si>
  <si>
    <t>T-3545</t>
  </si>
  <si>
    <t>XD31011-0003545</t>
  </si>
  <si>
    <t>E    184</t>
  </si>
  <si>
    <t>CH-18360</t>
  </si>
  <si>
    <t>XD31001-0018360</t>
  </si>
  <si>
    <t>T-3551</t>
  </si>
  <si>
    <t>XD31011-0003551</t>
  </si>
  <si>
    <t>T-3552</t>
  </si>
  <si>
    <t>XD31011-0003552</t>
  </si>
  <si>
    <t>FONSECA LOPEZ GERARDO</t>
  </si>
  <si>
    <t>T-3553</t>
  </si>
  <si>
    <t>XD31011-0003553</t>
  </si>
  <si>
    <t>T-3554</t>
  </si>
  <si>
    <t>XD31011-0003554</t>
  </si>
  <si>
    <t>MHMG ABOGADOS SC</t>
  </si>
  <si>
    <t>E    193</t>
  </si>
  <si>
    <t>T-3555</t>
  </si>
  <si>
    <t>XD31011-0003555</t>
  </si>
  <si>
    <t>E    194</t>
  </si>
  <si>
    <t>T-3556</t>
  </si>
  <si>
    <t>XD31011-0003556</t>
  </si>
  <si>
    <t>1915 AUDITORIA Y FINANZAS, S.C.</t>
  </si>
  <si>
    <t>E    195</t>
  </si>
  <si>
    <t>T-3557</t>
  </si>
  <si>
    <t>XD31011-0003557</t>
  </si>
  <si>
    <t>DITECNOLOGICA S DE RL DE CV</t>
  </si>
  <si>
    <t>E    196</t>
  </si>
  <si>
    <t>T-3558</t>
  </si>
  <si>
    <t>XD31011-0003558</t>
  </si>
  <si>
    <t>REDPACK, S.A. DE C.V.</t>
  </si>
  <si>
    <t>E    197</t>
  </si>
  <si>
    <t>T-3559</t>
  </si>
  <si>
    <t>XD31011-0003559</t>
  </si>
  <si>
    <t>E    198</t>
  </si>
  <si>
    <t>T-3560</t>
  </si>
  <si>
    <t>XD31011-0003560</t>
  </si>
  <si>
    <t>E    200</t>
  </si>
  <si>
    <t>T-3562</t>
  </si>
  <si>
    <t>XD31011-0003562</t>
  </si>
  <si>
    <t>E    201</t>
  </si>
  <si>
    <t>T-3563</t>
  </si>
  <si>
    <t>XD31011-0003563</t>
  </si>
  <si>
    <t>E    202</t>
  </si>
  <si>
    <t>T-3564</t>
  </si>
  <si>
    <t>XD31011-0003564</t>
  </si>
  <si>
    <t>E    203</t>
  </si>
  <si>
    <t>T-3565</t>
  </si>
  <si>
    <t>XD31011-0003565</t>
  </si>
  <si>
    <t>E    204</t>
  </si>
  <si>
    <t>T-3566</t>
  </si>
  <si>
    <t>XD31011-0003566</t>
  </si>
  <si>
    <t>E    205</t>
  </si>
  <si>
    <t>T-3567</t>
  </si>
  <si>
    <t>XD31011-0003567</t>
  </si>
  <si>
    <t>E    206</t>
  </si>
  <si>
    <t>T-3568</t>
  </si>
  <si>
    <t>XD31011-0003568</t>
  </si>
  <si>
    <t>E    207</t>
  </si>
  <si>
    <t>T-3569</t>
  </si>
  <si>
    <t>XD31011-0003569</t>
  </si>
  <si>
    <t>T-3570</t>
  </si>
  <si>
    <t>XD31011-0003570</t>
  </si>
  <si>
    <t>T-3571</t>
  </si>
  <si>
    <t>XD31011-0003571</t>
  </si>
  <si>
    <t>T-3572</t>
  </si>
  <si>
    <t>XD31011-0003572</t>
  </si>
  <si>
    <t>E    211</t>
  </si>
  <si>
    <t>T-3573</t>
  </si>
  <si>
    <t>NA21003-0032080</t>
  </si>
  <si>
    <t>T-3574</t>
  </si>
  <si>
    <t>XD31011-0003574</t>
  </si>
  <si>
    <t>RECTIFICACIONES VAZCO S.A. DE C.V.</t>
  </si>
  <si>
    <t>T-3575</t>
  </si>
  <si>
    <t>XD31011-0003575</t>
  </si>
  <si>
    <t>E    220</t>
  </si>
  <si>
    <t>T-3578</t>
  </si>
  <si>
    <t>XD31011-0003578</t>
  </si>
  <si>
    <t>E    221</t>
  </si>
  <si>
    <t>T-3579</t>
  </si>
  <si>
    <t>XD31011-0003579</t>
  </si>
  <si>
    <t>E    226</t>
  </si>
  <si>
    <t>CH-18370</t>
  </si>
  <si>
    <t>XD31001-0018370</t>
  </si>
  <si>
    <t>T-3580</t>
  </si>
  <si>
    <t>XD31011-0003580</t>
  </si>
  <si>
    <t>ASOCIACION DE DISTRIBUIDORES DE AUT</t>
  </si>
  <si>
    <t>E    230</t>
  </si>
  <si>
    <t>T-3583</t>
  </si>
  <si>
    <t>XD31011-0003583</t>
  </si>
  <si>
    <t>E    232</t>
  </si>
  <si>
    <t>CH-18364</t>
  </si>
  <si>
    <t>XD31001-0018364</t>
  </si>
  <si>
    <t>E    233</t>
  </si>
  <si>
    <t>CH-18365</t>
  </si>
  <si>
    <t>XD31001-0018365</t>
  </si>
  <si>
    <t>E    234</t>
  </si>
  <si>
    <t>T-3584</t>
  </si>
  <si>
    <t>XD31011-0003584</t>
  </si>
  <si>
    <t>E    255</t>
  </si>
  <si>
    <t>T-3593</t>
  </si>
  <si>
    <t>XD31011-0003593</t>
  </si>
  <si>
    <t>E    256</t>
  </si>
  <si>
    <t>T-3594</t>
  </si>
  <si>
    <t>XD31011-0003594</t>
  </si>
  <si>
    <t>E    257</t>
  </si>
  <si>
    <t>T-3595</t>
  </si>
  <si>
    <t>XD31011-0003595</t>
  </si>
  <si>
    <t>CH-18361</t>
  </si>
  <si>
    <t>XD31001-0018361</t>
  </si>
  <si>
    <t>CASA BELA DECORACION SA DE CV</t>
  </si>
  <si>
    <t>E    269</t>
  </si>
  <si>
    <t>T-3604</t>
  </si>
  <si>
    <t>XD31011-0003604</t>
  </si>
  <si>
    <t>AUTOCOM NOVA SAPI DE CV</t>
  </si>
  <si>
    <t>E    270</t>
  </si>
  <si>
    <t>T-3605</t>
  </si>
  <si>
    <t>NA21003-0032181</t>
  </si>
  <si>
    <t>E    271</t>
  </si>
  <si>
    <t>T-3617</t>
  </si>
  <si>
    <t>XD31011-0003617</t>
  </si>
  <si>
    <t>IFC011107L9A</t>
  </si>
  <si>
    <t>SAU960320HCA</t>
  </si>
  <si>
    <t>MOEF731201TA1</t>
  </si>
  <si>
    <t>MER991006JMA</t>
  </si>
  <si>
    <t>GORJ810114RE0</t>
  </si>
  <si>
    <t>OONG650331SF9</t>
  </si>
  <si>
    <t>RCP0611249P0</t>
  </si>
  <si>
    <t>DEM9204099R6</t>
  </si>
  <si>
    <t>PUP100322SYA</t>
  </si>
  <si>
    <t>AUMP360418JT8</t>
  </si>
  <si>
    <t>RIAC820811PB1</t>
  </si>
  <si>
    <t>VAPM570921MV1</t>
  </si>
  <si>
    <t>FACTURA DE 9744</t>
  </si>
  <si>
    <t>NEO990812K22</t>
  </si>
  <si>
    <t>HEX160216JH7</t>
  </si>
  <si>
    <t>MOMM8104255Z7</t>
  </si>
  <si>
    <t>SIN FACTURA</t>
  </si>
  <si>
    <t>FOLG740527MW7</t>
  </si>
  <si>
    <t>MAB070816NS7</t>
  </si>
  <si>
    <t>MNQ101025MC4</t>
  </si>
  <si>
    <t>DIT612029T3</t>
  </si>
  <si>
    <t>RED940114JX9</t>
  </si>
  <si>
    <t xml:space="preserve">QUERETARO MOTORS SA </t>
  </si>
  <si>
    <t>RVA8209030462</t>
  </si>
  <si>
    <t>FERJ6208293U4</t>
  </si>
  <si>
    <t>FEREGRINO RAMOS JORGE</t>
  </si>
  <si>
    <t>FAS1303192L9</t>
  </si>
  <si>
    <t>FRAY ANDRES DE SALVATIERRA</t>
  </si>
  <si>
    <t>ADA030715477</t>
  </si>
  <si>
    <t>JET VAN CAR RENTAL SA DE C</t>
  </si>
  <si>
    <t>PICK UPLANDIA SA DE CV</t>
  </si>
  <si>
    <t>SPA930315Q2A</t>
  </si>
  <si>
    <t>ORD000301QY5</t>
  </si>
  <si>
    <t>OPERADORA DE RESTAURANTES DURAZNOS S.A. DE C.V.</t>
  </si>
  <si>
    <t xml:space="preserve">SANBORN HERMANOS SA </t>
  </si>
  <si>
    <t>SAQ110822U79</t>
  </si>
  <si>
    <t>SERVICIO ARCANGEL QUERETANO SA DE CV</t>
  </si>
  <si>
    <t>ROMS530216186</t>
  </si>
  <si>
    <t>RODRIGUEZ MARTINEZ SALVADOR ALEJANDRO</t>
  </si>
  <si>
    <t>AXA SEGUROS, S.A. DE C.V.</t>
  </si>
  <si>
    <t>ASE931116231</t>
  </si>
  <si>
    <t>HEVA860713IR3</t>
  </si>
  <si>
    <t>HERNANDEZ VILLALOBOS ADRIANA</t>
  </si>
  <si>
    <t>CBD100722BQ2</t>
  </si>
  <si>
    <t>PNA1011036G2</t>
  </si>
  <si>
    <t>PROCESADOS NAPOLES S DE RL DE CV</t>
  </si>
  <si>
    <t>APA040128N75</t>
  </si>
  <si>
    <t>ALA0210164S2</t>
  </si>
  <si>
    <t>ALECSA PACHUCA S DE RL DE CV</t>
  </si>
  <si>
    <t>DECADA AUTOMOTRIZ S DE  RL</t>
  </si>
  <si>
    <t>FAME PERISUR, S. DE R.L. DE C.V.</t>
  </si>
  <si>
    <t>TPO0701266T0</t>
  </si>
  <si>
    <t>TOYOMOTORS DE POLANCO S DE RL DE CV</t>
  </si>
  <si>
    <t>VALOR MOTRIZ S DE RL DE CV</t>
  </si>
  <si>
    <t>OAC041025LXA</t>
  </si>
  <si>
    <t>OZ AUTOMOTRIZ DE COLIMA, S. DE R. L. DE C.V.</t>
  </si>
  <si>
    <t>AUTOBUSES DE LA PIEDAD S.A DE C.V</t>
  </si>
  <si>
    <t>CENTRO DE DISTRIBUCION ORIENTE, S.A. DE C.V.</t>
  </si>
  <si>
    <t>FONDO NACIONAL DE INFRAESTRUCTURA</t>
  </si>
  <si>
    <t>AUTOBUSES ESTRELLA BLANCA,S.A. DE C.V.</t>
  </si>
  <si>
    <t>AUTOZONE DE MÉXICO, S. DE R.L. DE C.V.</t>
  </si>
  <si>
    <t>RKU1412116U0</t>
  </si>
  <si>
    <t>RESTAURANT KUA SA DE CV</t>
  </si>
  <si>
    <t>RTO840921RE4</t>
  </si>
  <si>
    <t>RESTAURANTES TOKS SA DE CV</t>
  </si>
  <si>
    <t>JMA840106356</t>
  </si>
  <si>
    <t>JUNTA MUNICIPAL DE AGUA POTABLES Y ALCANTARILLADO</t>
  </si>
  <si>
    <t>GST9312019C3</t>
  </si>
  <si>
    <t xml:space="preserve">GASOLINERA SERVICIO EL TREBOL SA DE CV DE RL </t>
  </si>
  <si>
    <t>IAN800429QC3</t>
  </si>
  <si>
    <t>INMOBILIARIA ANGUITA SA</t>
  </si>
  <si>
    <t>CVI010928E14</t>
  </si>
  <si>
    <t>LA CALLE DEL VINO SA DE CV</t>
  </si>
  <si>
    <t>PROMOTORA Y ADMINISTRADORA DE CARRETERA</t>
  </si>
  <si>
    <t>CME030219B64</t>
  </si>
  <si>
    <t>CONSESIONARIA MEXIQUENSE SA DE CV</t>
  </si>
  <si>
    <t>IEM930721IXA</t>
  </si>
  <si>
    <t>INMOBILIARIA EMAR SA DE CV</t>
  </si>
  <si>
    <t>TOYOTA FINANCIAL SERVICES DE MEXICO S.A. DE C.V.</t>
  </si>
  <si>
    <t>AUTOBUSES DE LA PIEDAD</t>
  </si>
  <si>
    <t>RODP740208M20</t>
  </si>
  <si>
    <t>RODRIGUEZ DIAZ PATRICIA</t>
  </si>
  <si>
    <t>RAMP811017TG4</t>
  </si>
  <si>
    <t>RGA040623912</t>
  </si>
  <si>
    <t>RELACIONES GASTRONOMICAS</t>
  </si>
  <si>
    <t>PAR640828QG2</t>
  </si>
  <si>
    <t>PARE SA</t>
  </si>
  <si>
    <t>CONCESIONARIA MEXIQUENSE SA DE CV</t>
  </si>
  <si>
    <t>CVT020930BY9</t>
  </si>
  <si>
    <t>CONCESIONARIA DE VIAS TRONCALES SA DE CV</t>
  </si>
  <si>
    <t>BEFG730814FK3</t>
  </si>
  <si>
    <t>BELTRAN FLORES GABRIEL</t>
  </si>
  <si>
    <t>DAU030729946</t>
  </si>
  <si>
    <t>BBA830831LJ2</t>
  </si>
  <si>
    <t>BBVA BANCOMER, S.A.</t>
  </si>
  <si>
    <t>COMIS BBV</t>
  </si>
  <si>
    <t>D-3098</t>
  </si>
  <si>
    <t>ACQ980113CL5</t>
  </si>
  <si>
    <t>D-754</t>
  </si>
  <si>
    <t>D-3220</t>
  </si>
  <si>
    <t>P17445</t>
  </si>
  <si>
    <t>OMNIBUS DE MEXICO SA DE CV</t>
  </si>
  <si>
    <t>DESARROLLADORA DE CONCESIONES OMEGA SA DE CV</t>
  </si>
  <si>
    <t>MEXICANA DE TECNICOS EN AUTOPISTAS SA DE CV</t>
  </si>
  <si>
    <t>D-3221</t>
  </si>
  <si>
    <t>P17451</t>
  </si>
  <si>
    <t>03</t>
  </si>
  <si>
    <t>NO REPORTAR</t>
  </si>
  <si>
    <t>SE CANCELA EN MARZO</t>
  </si>
  <si>
    <t>CAOF491027BV6</t>
  </si>
  <si>
    <t>DIT1612029T3</t>
  </si>
  <si>
    <t>QUERETARO MOTORS, SA</t>
  </si>
  <si>
    <t>RVA820930462</t>
  </si>
  <si>
    <t>D    138</t>
  </si>
  <si>
    <t>0956-TCN17</t>
  </si>
  <si>
    <t>XA06001-</t>
  </si>
  <si>
    <t>TOYOTA FINANCIAL SERVICES DE MEXICO</t>
  </si>
  <si>
    <t>D    214</t>
  </si>
  <si>
    <t>0957-TCN17</t>
  </si>
  <si>
    <t>D    222</t>
  </si>
  <si>
    <t>0958-TCN17</t>
  </si>
  <si>
    <t>D    373</t>
  </si>
  <si>
    <t>P000017554</t>
  </si>
  <si>
    <t>XA12005-</t>
  </si>
  <si>
    <t>P017554</t>
  </si>
  <si>
    <t>0959-TCN17</t>
  </si>
  <si>
    <t>D    495</t>
  </si>
  <si>
    <t>D    535</t>
  </si>
  <si>
    <t>0971-TCN17</t>
  </si>
  <si>
    <t>OZ  AUTOMOTRIZ DE  COLIMA S DE  RL</t>
  </si>
  <si>
    <t>D    537</t>
  </si>
  <si>
    <t>0972-TCN17</t>
  </si>
  <si>
    <t>D    540</t>
  </si>
  <si>
    <t>0843-TCN17</t>
  </si>
  <si>
    <t>D    667</t>
  </si>
  <si>
    <t>0973-TCN17</t>
  </si>
  <si>
    <t>ALDEN  SATELITE S  DE RL DE  CV</t>
  </si>
  <si>
    <t>D    739</t>
  </si>
  <si>
    <t>XA12001-</t>
  </si>
  <si>
    <t>P016341</t>
  </si>
  <si>
    <t>D    763</t>
  </si>
  <si>
    <t>0960-TCN17</t>
  </si>
  <si>
    <t>D    764</t>
  </si>
  <si>
    <t>0962-TCN17</t>
  </si>
  <si>
    <t>D    765</t>
  </si>
  <si>
    <t>0961-TCN17</t>
  </si>
  <si>
    <t>D    766</t>
  </si>
  <si>
    <t>0963-TCN17</t>
  </si>
  <si>
    <t>D    768</t>
  </si>
  <si>
    <t>0964-TCN17</t>
  </si>
  <si>
    <t>0965-TCN17</t>
  </si>
  <si>
    <t>0966-TCN17</t>
  </si>
  <si>
    <t>D    771</t>
  </si>
  <si>
    <t>0967-TCN17</t>
  </si>
  <si>
    <t>D    773</t>
  </si>
  <si>
    <t>0968-TCN17</t>
  </si>
  <si>
    <t>D    775</t>
  </si>
  <si>
    <t>0969-TCN17</t>
  </si>
  <si>
    <t>0970-TCN17</t>
  </si>
  <si>
    <t>D    860</t>
  </si>
  <si>
    <t>0974-TCN17</t>
  </si>
  <si>
    <t>D    861</t>
  </si>
  <si>
    <t>0975-TCN17</t>
  </si>
  <si>
    <t>D    874</t>
  </si>
  <si>
    <t>0976-TCN17</t>
  </si>
  <si>
    <t>0977-TCN17</t>
  </si>
  <si>
    <t>LJIMENEZ:TOYOTA FINANCIAL SERVICES</t>
  </si>
  <si>
    <t>D    934</t>
  </si>
  <si>
    <t>D    935</t>
  </si>
  <si>
    <t>0978-TCN17</t>
  </si>
  <si>
    <t>0979-TCN17</t>
  </si>
  <si>
    <t>D    940</t>
  </si>
  <si>
    <t>D    978</t>
  </si>
  <si>
    <t>0980-TCN17</t>
  </si>
  <si>
    <t>D  1,043</t>
  </si>
  <si>
    <t>0981-TCN17</t>
  </si>
  <si>
    <t>D  1,074</t>
  </si>
  <si>
    <t>NA21001-</t>
  </si>
  <si>
    <t>D  1,246</t>
  </si>
  <si>
    <t>0982-TCN17</t>
  </si>
  <si>
    <t>0983-TCN17</t>
  </si>
  <si>
    <t>D  1,251</t>
  </si>
  <si>
    <t>D  1,260</t>
  </si>
  <si>
    <t>0984-TCN17</t>
  </si>
  <si>
    <t>D  1,271</t>
  </si>
  <si>
    <t>0985-TCN17</t>
  </si>
  <si>
    <t>D  1,287</t>
  </si>
  <si>
    <t>0986-TCN17</t>
  </si>
  <si>
    <t>D  1,385</t>
  </si>
  <si>
    <t>0987-TCN17</t>
  </si>
  <si>
    <t>ALECSA PACHUCA  S DE RL  DE CV</t>
  </si>
  <si>
    <t>D  1,397</t>
  </si>
  <si>
    <t>0988-TCN17</t>
  </si>
  <si>
    <t>0989-TCN17</t>
  </si>
  <si>
    <t>D  1,416</t>
  </si>
  <si>
    <t>0990-TCN17</t>
  </si>
  <si>
    <t>D  1,417</t>
  </si>
  <si>
    <t>0991-TCN17</t>
  </si>
  <si>
    <t>D  1,420</t>
  </si>
  <si>
    <t>0992-TCN17</t>
  </si>
  <si>
    <t>D  1,422</t>
  </si>
  <si>
    <t>0993-TCN17</t>
  </si>
  <si>
    <t>TOYOMOTORS DE  POLANCO  S DE  RL DE</t>
  </si>
  <si>
    <t>D  1,595</t>
  </si>
  <si>
    <t>0994-TCN17</t>
  </si>
  <si>
    <t>D  1,618</t>
  </si>
  <si>
    <t>0995-TCN17</t>
  </si>
  <si>
    <t>D  1,623</t>
  </si>
  <si>
    <t>0996-TCN17</t>
  </si>
  <si>
    <t>D  1,628</t>
  </si>
  <si>
    <t>0997-TCN17</t>
  </si>
  <si>
    <t>D  1,632</t>
  </si>
  <si>
    <t>0998-TCN17</t>
  </si>
  <si>
    <t>D  1,635</t>
  </si>
  <si>
    <t>0999-TCN17</t>
  </si>
  <si>
    <t>D  1,637</t>
  </si>
  <si>
    <t>1000-TCN17</t>
  </si>
  <si>
    <t>D  1,643</t>
  </si>
  <si>
    <t>1002-TCN17</t>
  </si>
  <si>
    <t>1003-TCN17</t>
  </si>
  <si>
    <t>D  1,786</t>
  </si>
  <si>
    <t>1004-TCN17</t>
  </si>
  <si>
    <t>D  1,787</t>
  </si>
  <si>
    <t>COMPROBACI</t>
  </si>
  <si>
    <t>D  1,804</t>
  </si>
  <si>
    <t>1005-TCN17</t>
  </si>
  <si>
    <t>D  1,817</t>
  </si>
  <si>
    <t>1001-TCN17</t>
  </si>
  <si>
    <t>D  1,834</t>
  </si>
  <si>
    <t>1007-TCN17</t>
  </si>
  <si>
    <t>D  1,846</t>
  </si>
  <si>
    <t>1008-TCN17</t>
  </si>
  <si>
    <t>D  1,847</t>
  </si>
  <si>
    <t>1006-TCN17</t>
  </si>
  <si>
    <t>1009-TCN17</t>
  </si>
  <si>
    <t>D  1,957</t>
  </si>
  <si>
    <t>1010-TCN17</t>
  </si>
  <si>
    <t>D  1,963</t>
  </si>
  <si>
    <t>1011-TCN17</t>
  </si>
  <si>
    <t>D  1,999</t>
  </si>
  <si>
    <t>1012-TCN17</t>
  </si>
  <si>
    <t>AUTOPASION ZARAGOZA S  DE  RL DE  C</t>
  </si>
  <si>
    <t>D  2,036</t>
  </si>
  <si>
    <t>CEVER TOLUCA  S DE  RL DE CV</t>
  </si>
  <si>
    <t>D  2,062</t>
  </si>
  <si>
    <t>1013-TCN17</t>
  </si>
  <si>
    <t>ALDEN  SATELITE  S  DE  RL DE CV</t>
  </si>
  <si>
    <t>D  2,127</t>
  </si>
  <si>
    <t>1014-TCN17</t>
  </si>
  <si>
    <t>D  2,134</t>
  </si>
  <si>
    <t>1015-TCN17</t>
  </si>
  <si>
    <t>D  2,140</t>
  </si>
  <si>
    <t>1016-TCN17</t>
  </si>
  <si>
    <t>AUTOMOVILES  VALLEJO   S  DE  RL DE</t>
  </si>
  <si>
    <t>D  2,208</t>
  </si>
  <si>
    <t>1017-TCN17</t>
  </si>
  <si>
    <t>1018-TCN17</t>
  </si>
  <si>
    <t>ALDEN SATELITE S DE RL DE CV</t>
  </si>
  <si>
    <t>D  2,271</t>
  </si>
  <si>
    <t>1035-TCN17</t>
  </si>
  <si>
    <t>D  2,321</t>
  </si>
  <si>
    <t>1036-TCN17</t>
  </si>
  <si>
    <t>1037-TCN17</t>
  </si>
  <si>
    <t>1038-TCN17</t>
  </si>
  <si>
    <t>D  2,387</t>
  </si>
  <si>
    <t>D  2,418</t>
  </si>
  <si>
    <t>1039-TCN17</t>
  </si>
  <si>
    <t>D  2,424</t>
  </si>
  <si>
    <t>1019-TCN17</t>
  </si>
  <si>
    <t>D  2,425</t>
  </si>
  <si>
    <t>1020-TCN17</t>
  </si>
  <si>
    <t>D  2,426</t>
  </si>
  <si>
    <t>1021-TCN17</t>
  </si>
  <si>
    <t>D  2,427</t>
  </si>
  <si>
    <t>1022-TCN17</t>
  </si>
  <si>
    <t>D  2,428</t>
  </si>
  <si>
    <t>1023-TCN17</t>
  </si>
  <si>
    <t>D  2,430</t>
  </si>
  <si>
    <t>1024-TCN17</t>
  </si>
  <si>
    <t>D  2,432</t>
  </si>
  <si>
    <t>1025-TCN17</t>
  </si>
  <si>
    <t>D  2,434</t>
  </si>
  <si>
    <t>1026-TCN17</t>
  </si>
  <si>
    <t>D  2,435</t>
  </si>
  <si>
    <t>1027-TCN17</t>
  </si>
  <si>
    <t>D  2,436</t>
  </si>
  <si>
    <t>1028-TCN17</t>
  </si>
  <si>
    <t>D  2,437</t>
  </si>
  <si>
    <t>1029-TCN17</t>
  </si>
  <si>
    <t>1030-TCN17</t>
  </si>
  <si>
    <t>D  2,442</t>
  </si>
  <si>
    <t>1040-TCN17</t>
  </si>
  <si>
    <t>D  2,445</t>
  </si>
  <si>
    <t>1031-TCN17</t>
  </si>
  <si>
    <t>1032-TCN17</t>
  </si>
  <si>
    <t>D  2,450</t>
  </si>
  <si>
    <t>1033-TCN17</t>
  </si>
  <si>
    <t>1041-TCN17</t>
  </si>
  <si>
    <t>D  2,552</t>
  </si>
  <si>
    <t>1042-TCN17</t>
  </si>
  <si>
    <t>D  2,553</t>
  </si>
  <si>
    <t>1043-TCN17</t>
  </si>
  <si>
    <t>D  2,554</t>
  </si>
  <si>
    <t>1044-TCN17</t>
  </si>
  <si>
    <t>D  2,555</t>
  </si>
  <si>
    <t>1045-TCN17</t>
  </si>
  <si>
    <t>1046-TCN17</t>
  </si>
  <si>
    <t>D  2,559</t>
  </si>
  <si>
    <t>1047-TCN17</t>
  </si>
  <si>
    <t>1048-TCN17</t>
  </si>
  <si>
    <t>1049-TCN17</t>
  </si>
  <si>
    <t>1050-TCN17</t>
  </si>
  <si>
    <t>D  2,648</t>
  </si>
  <si>
    <t>P017807</t>
  </si>
  <si>
    <t>1051-TCN17</t>
  </si>
  <si>
    <t>D  2,697</t>
  </si>
  <si>
    <t>D  2,737</t>
  </si>
  <si>
    <t>1052-TCN17</t>
  </si>
  <si>
    <t>AUTOMIVILES VALLEJO S DE RL DE CV</t>
  </si>
  <si>
    <t>D  2,827</t>
  </si>
  <si>
    <t>D  2,865</t>
  </si>
  <si>
    <t>1053-TCN17</t>
  </si>
  <si>
    <t>D  2,879</t>
  </si>
  <si>
    <t>1054-TCN17</t>
  </si>
  <si>
    <t>D  2,883</t>
  </si>
  <si>
    <t>1055-TCN17</t>
  </si>
  <si>
    <t>P17719</t>
  </si>
  <si>
    <t>D  2,917</t>
  </si>
  <si>
    <t>P17720</t>
  </si>
  <si>
    <t>HSO0202196H0</t>
  </si>
  <si>
    <t>D  2,921</t>
  </si>
  <si>
    <t>P17722</t>
  </si>
  <si>
    <t>SXA041111GR2</t>
  </si>
  <si>
    <t>D  2,922</t>
  </si>
  <si>
    <t>P17725</t>
  </si>
  <si>
    <t>D  2,923</t>
  </si>
  <si>
    <t>P17727</t>
  </si>
  <si>
    <t>P17729</t>
  </si>
  <si>
    <t>D  2,932</t>
  </si>
  <si>
    <t>1056-TCN17</t>
  </si>
  <si>
    <t>P17743</t>
  </si>
  <si>
    <t>HEGS6204255W7</t>
  </si>
  <si>
    <t>D  2,939</t>
  </si>
  <si>
    <t>P17731</t>
  </si>
  <si>
    <t>D  2,942</t>
  </si>
  <si>
    <t>P17733</t>
  </si>
  <si>
    <t>D  2,943</t>
  </si>
  <si>
    <t>P17735</t>
  </si>
  <si>
    <t>D  2,949</t>
  </si>
  <si>
    <t>P17737</t>
  </si>
  <si>
    <t>CAM061114VE5</t>
  </si>
  <si>
    <t>GVA9109126K3</t>
  </si>
  <si>
    <t>MED9304021T3</t>
  </si>
  <si>
    <t>MOVL690522C65</t>
  </si>
  <si>
    <t>SRB930119769</t>
  </si>
  <si>
    <t>P17739</t>
  </si>
  <si>
    <t>D  2,953</t>
  </si>
  <si>
    <t>P17741</t>
  </si>
  <si>
    <t>D  2,987</t>
  </si>
  <si>
    <t>1057-TCN17</t>
  </si>
  <si>
    <t>D  2,990</t>
  </si>
  <si>
    <t>1058-TCN17</t>
  </si>
  <si>
    <t>D  2,999</t>
  </si>
  <si>
    <t>S2043</t>
  </si>
  <si>
    <t>NWD0001974</t>
  </si>
  <si>
    <t>XA15001-</t>
  </si>
  <si>
    <t>D  3,001</t>
  </si>
  <si>
    <t>1061-TCN17</t>
  </si>
  <si>
    <t>D  3,003</t>
  </si>
  <si>
    <t>S2053</t>
  </si>
  <si>
    <t>NWD0001990</t>
  </si>
  <si>
    <t>S2054</t>
  </si>
  <si>
    <t>NWD0001993</t>
  </si>
  <si>
    <t>S2057</t>
  </si>
  <si>
    <t>NWD0001996</t>
  </si>
  <si>
    <t>D  3,009</t>
  </si>
  <si>
    <t>S2108</t>
  </si>
  <si>
    <t>S2060</t>
  </si>
  <si>
    <t>D  3,011</t>
  </si>
  <si>
    <t>NWD0001983</t>
  </si>
  <si>
    <t>D  3,012</t>
  </si>
  <si>
    <t>R3686</t>
  </si>
  <si>
    <t>D  3,013</t>
  </si>
  <si>
    <t>R3690</t>
  </si>
  <si>
    <t>D  3,016</t>
  </si>
  <si>
    <t>P17746</t>
  </si>
  <si>
    <t>D  3,019</t>
  </si>
  <si>
    <t>1062-TCN17</t>
  </si>
  <si>
    <t>D  3,020</t>
  </si>
  <si>
    <t>P17758</t>
  </si>
  <si>
    <t>P17759</t>
  </si>
  <si>
    <t>P17760</t>
  </si>
  <si>
    <t>D  3,023</t>
  </si>
  <si>
    <t>P17761</t>
  </si>
  <si>
    <t>P17765</t>
  </si>
  <si>
    <t>D  3,026</t>
  </si>
  <si>
    <t>P17766</t>
  </si>
  <si>
    <t>P17767</t>
  </si>
  <si>
    <t>D  3,028</t>
  </si>
  <si>
    <t>P17768</t>
  </si>
  <si>
    <t>D  3,029</t>
  </si>
  <si>
    <t>P17769</t>
  </si>
  <si>
    <t>D  3,032</t>
  </si>
  <si>
    <t>P17770</t>
  </si>
  <si>
    <t>BRS870126P22</t>
  </si>
  <si>
    <t>D  3,033</t>
  </si>
  <si>
    <t>P17771</t>
  </si>
  <si>
    <t>P17772</t>
  </si>
  <si>
    <t>P17773</t>
  </si>
  <si>
    <t>P17776</t>
  </si>
  <si>
    <t>R3762</t>
  </si>
  <si>
    <t>CARA890821KY3</t>
  </si>
  <si>
    <t>R3675</t>
  </si>
  <si>
    <t>LJIMENEZ:AIB1312182B8</t>
  </si>
  <si>
    <t>R3676</t>
  </si>
  <si>
    <t>R3681</t>
  </si>
  <si>
    <t>R3694</t>
  </si>
  <si>
    <t>R3695</t>
  </si>
  <si>
    <t>ANM130506ML7</t>
  </si>
  <si>
    <t>R3696</t>
  </si>
  <si>
    <t>R3697</t>
  </si>
  <si>
    <t>D  3,107</t>
  </si>
  <si>
    <t>R3729</t>
  </si>
  <si>
    <t>D  3,108</t>
  </si>
  <si>
    <t>R3734</t>
  </si>
  <si>
    <t>ANM130503ML7</t>
  </si>
  <si>
    <t>D  3,109</t>
  </si>
  <si>
    <t>R3739</t>
  </si>
  <si>
    <t>R3740</t>
  </si>
  <si>
    <t>D  3,112</t>
  </si>
  <si>
    <t>R3746</t>
  </si>
  <si>
    <t>D  3,117</t>
  </si>
  <si>
    <t>P17755</t>
  </si>
  <si>
    <t>R3758</t>
  </si>
  <si>
    <t>DVB840717386</t>
  </si>
  <si>
    <t>R3759</t>
  </si>
  <si>
    <t>R3760</t>
  </si>
  <si>
    <t>AIB1312182B8</t>
  </si>
  <si>
    <t>R3761</t>
  </si>
  <si>
    <t>1063-TCN17</t>
  </si>
  <si>
    <t>1064-TCN17</t>
  </si>
  <si>
    <t>1065-TCN17</t>
  </si>
  <si>
    <t>1066-TCN17</t>
  </si>
  <si>
    <t>D  3,191</t>
  </si>
  <si>
    <t>1067-TCN17</t>
  </si>
  <si>
    <t>ALECSA  PACHUCA S  DE  RL DE CV</t>
  </si>
  <si>
    <t>D  3,193</t>
  </si>
  <si>
    <t>1068-TCN17</t>
  </si>
  <si>
    <t>D  3,204</t>
  </si>
  <si>
    <t>BANAMEX</t>
  </si>
  <si>
    <t>D  3,205</t>
  </si>
  <si>
    <t>BANORTE</t>
  </si>
  <si>
    <t>P17617</t>
  </si>
  <si>
    <t>AMEXCO</t>
  </si>
  <si>
    <t>D  3,257</t>
  </si>
  <si>
    <t>COMIS BBVA</t>
  </si>
  <si>
    <t>D  3,295</t>
  </si>
  <si>
    <t>1081-TCN17</t>
  </si>
  <si>
    <t>D  3,296</t>
  </si>
  <si>
    <t>1082-TCN17</t>
  </si>
  <si>
    <t>D  3,297</t>
  </si>
  <si>
    <t>1083-TCN17</t>
  </si>
  <si>
    <t>D  3,350</t>
  </si>
  <si>
    <t>P17922</t>
  </si>
  <si>
    <t>D  3,351</t>
  </si>
  <si>
    <t>P17923</t>
  </si>
  <si>
    <t>D  3,352</t>
  </si>
  <si>
    <t>P17924</t>
  </si>
  <si>
    <t>JASF580809PN2</t>
  </si>
  <si>
    <t>D  3,353</t>
  </si>
  <si>
    <t>P17925</t>
  </si>
  <si>
    <t>CBA860620E10</t>
  </si>
  <si>
    <t>D  3,354</t>
  </si>
  <si>
    <t>P17926</t>
  </si>
  <si>
    <t>D  3,356</t>
  </si>
  <si>
    <t>P17928</t>
  </si>
  <si>
    <t>D  3,357</t>
  </si>
  <si>
    <t>P17929</t>
  </si>
  <si>
    <t>COMPAÑIA FERRETERA NUEVO MUNDO</t>
  </si>
  <si>
    <t>D  3,358</t>
  </si>
  <si>
    <t>P17930</t>
  </si>
  <si>
    <t>D  3,359</t>
  </si>
  <si>
    <t>P17931</t>
  </si>
  <si>
    <t>D  3,361</t>
  </si>
  <si>
    <t>P17933</t>
  </si>
  <si>
    <t>D  3,362</t>
  </si>
  <si>
    <t>P17934</t>
  </si>
  <si>
    <t>D  3,363</t>
  </si>
  <si>
    <t>P17935</t>
  </si>
  <si>
    <t>D  3,364</t>
  </si>
  <si>
    <t>P17937</t>
  </si>
  <si>
    <t>D  3,365</t>
  </si>
  <si>
    <t>P17938</t>
  </si>
  <si>
    <t>REDPACK SA DE CV</t>
  </si>
  <si>
    <t>D  3,366</t>
  </si>
  <si>
    <t>P17939</t>
  </si>
  <si>
    <t>D  3,367</t>
  </si>
  <si>
    <t>P17940</t>
  </si>
  <si>
    <t>RICW720621241</t>
  </si>
  <si>
    <t>D  3,368</t>
  </si>
  <si>
    <t>P17941</t>
  </si>
  <si>
    <t>D  3,369</t>
  </si>
  <si>
    <t>P17942</t>
  </si>
  <si>
    <t>CME050912GZ0</t>
  </si>
  <si>
    <t>D  3,370</t>
  </si>
  <si>
    <t>P17943</t>
  </si>
  <si>
    <t>D  3,371</t>
  </si>
  <si>
    <t>P17944</t>
  </si>
  <si>
    <t>D  3,373</t>
  </si>
  <si>
    <t>P17946</t>
  </si>
  <si>
    <t>D  3,374</t>
  </si>
  <si>
    <t>P17947</t>
  </si>
  <si>
    <t>D  3,375</t>
  </si>
  <si>
    <t>P17948</t>
  </si>
  <si>
    <t>D  3,376</t>
  </si>
  <si>
    <t>P17949</t>
  </si>
  <si>
    <t>D  3,377</t>
  </si>
  <si>
    <t>P17950</t>
  </si>
  <si>
    <t>D  3,378</t>
  </si>
  <si>
    <t>P17952</t>
  </si>
  <si>
    <t>D  3,379</t>
  </si>
  <si>
    <t>P17953</t>
  </si>
  <si>
    <t>D  3,380</t>
  </si>
  <si>
    <t>P17954</t>
  </si>
  <si>
    <t>D  3,381</t>
  </si>
  <si>
    <t>P17955</t>
  </si>
  <si>
    <t>TABJ720124N78</t>
  </si>
  <si>
    <t>D  3,382</t>
  </si>
  <si>
    <t>SEZ110616EB7</t>
  </si>
  <si>
    <t>D  3,383</t>
  </si>
  <si>
    <t>P17957</t>
  </si>
  <si>
    <t>D  3,384</t>
  </si>
  <si>
    <t>P17958</t>
  </si>
  <si>
    <t>D  3,386</t>
  </si>
  <si>
    <t>P17960</t>
  </si>
  <si>
    <t>D  3,388</t>
  </si>
  <si>
    <t>P17966</t>
  </si>
  <si>
    <t>D  3,389</t>
  </si>
  <si>
    <t>P17967</t>
  </si>
  <si>
    <t>D  3,390</t>
  </si>
  <si>
    <t>P17968</t>
  </si>
  <si>
    <t>D  3,391</t>
  </si>
  <si>
    <t>P17969</t>
  </si>
  <si>
    <t>AEMV7509038K7</t>
  </si>
  <si>
    <t>D  3,394</t>
  </si>
  <si>
    <t>P17972</t>
  </si>
  <si>
    <t>MOD041014KI3</t>
  </si>
  <si>
    <t>D  3,396</t>
  </si>
  <si>
    <t>P17974</t>
  </si>
  <si>
    <t>D  3,397</t>
  </si>
  <si>
    <t>P17975</t>
  </si>
  <si>
    <t>D  3,398</t>
  </si>
  <si>
    <t>P17976</t>
  </si>
  <si>
    <t>CAO140923TC5</t>
  </si>
  <si>
    <t>D  3,400</t>
  </si>
  <si>
    <t>P17978</t>
  </si>
  <si>
    <t>D  3,401</t>
  </si>
  <si>
    <t>P17979</t>
  </si>
  <si>
    <t>D  3,402</t>
  </si>
  <si>
    <t>P17980</t>
  </si>
  <si>
    <t>CAMR7004154J8</t>
  </si>
  <si>
    <t>D  3,404</t>
  </si>
  <si>
    <t>P17982</t>
  </si>
  <si>
    <t>CLI931201MI9</t>
  </si>
  <si>
    <t>D  3,405</t>
  </si>
  <si>
    <t>P17983</t>
  </si>
  <si>
    <t>OPP010927SA5</t>
  </si>
  <si>
    <t>D  3,407</t>
  </si>
  <si>
    <t>P17986</t>
  </si>
  <si>
    <t>D  3,408</t>
  </si>
  <si>
    <t>P17987</t>
  </si>
  <si>
    <t>P17988</t>
  </si>
  <si>
    <t>D  3,410</t>
  </si>
  <si>
    <t>P17989</t>
  </si>
  <si>
    <t>P17991</t>
  </si>
  <si>
    <t>D  3,413</t>
  </si>
  <si>
    <t>P17992</t>
  </si>
  <si>
    <t>D  3,414</t>
  </si>
  <si>
    <t>P17993</t>
  </si>
  <si>
    <t>D  3,415</t>
  </si>
  <si>
    <t>P17994</t>
  </si>
  <si>
    <t>D  3,416</t>
  </si>
  <si>
    <t>P17995</t>
  </si>
  <si>
    <t>FNMK000504R36</t>
  </si>
  <si>
    <t>D  3,417</t>
  </si>
  <si>
    <t>P17996</t>
  </si>
  <si>
    <t>P17997</t>
  </si>
  <si>
    <t>D  3,423</t>
  </si>
  <si>
    <t>S2067</t>
  </si>
  <si>
    <t>S2091</t>
  </si>
  <si>
    <t>D  3,425</t>
  </si>
  <si>
    <t>S2090</t>
  </si>
  <si>
    <t>D  3,426</t>
  </si>
  <si>
    <t>P17750</t>
  </si>
  <si>
    <t>D  3,431</t>
  </si>
  <si>
    <t>P17753</t>
  </si>
  <si>
    <t>CIB110415R65</t>
  </si>
  <si>
    <t>D  3,432</t>
  </si>
  <si>
    <t>P17748</t>
  </si>
  <si>
    <t>API660927E0</t>
  </si>
  <si>
    <t>D  3,433</t>
  </si>
  <si>
    <t>P17789</t>
  </si>
  <si>
    <t>D  3,434</t>
  </si>
  <si>
    <t>P17791</t>
  </si>
  <si>
    <t>D  3,435</t>
  </si>
  <si>
    <t>P17793</t>
  </si>
  <si>
    <t>D  3,436</t>
  </si>
  <si>
    <t>P17795</t>
  </si>
  <si>
    <t>PCA890726AG0</t>
  </si>
  <si>
    <t>D  3,437</t>
  </si>
  <si>
    <t>P17799</t>
  </si>
  <si>
    <t>D  3,438</t>
  </si>
  <si>
    <t>P17900</t>
  </si>
  <si>
    <t>D  3,439</t>
  </si>
  <si>
    <t>P17902</t>
  </si>
  <si>
    <t>D  3,440</t>
  </si>
  <si>
    <t>P17903</t>
  </si>
  <si>
    <t>D  3,442</t>
  </si>
  <si>
    <t>P17905</t>
  </si>
  <si>
    <t>D  3,443</t>
  </si>
  <si>
    <t>P17907</t>
  </si>
  <si>
    <t>D  3,444</t>
  </si>
  <si>
    <t>P17909</t>
  </si>
  <si>
    <t>D  3,445</t>
  </si>
  <si>
    <t>P17911</t>
  </si>
  <si>
    <t>D  3,446</t>
  </si>
  <si>
    <t>P17913</t>
  </si>
  <si>
    <t>D  3,447</t>
  </si>
  <si>
    <t>P17915</t>
  </si>
  <si>
    <t>D  3,448</t>
  </si>
  <si>
    <t>P17917</t>
  </si>
  <si>
    <t>D  3,449</t>
  </si>
  <si>
    <t>TRASLADOS</t>
  </si>
  <si>
    <t>D  3,451</t>
  </si>
  <si>
    <t>p18004</t>
  </si>
  <si>
    <t>D  3,452</t>
  </si>
  <si>
    <t>p17795</t>
  </si>
  <si>
    <t>E      5</t>
  </si>
  <si>
    <t>CH-18381</t>
  </si>
  <si>
    <t>XD31001-</t>
  </si>
  <si>
    <t>E      7</t>
  </si>
  <si>
    <t>T-3607</t>
  </si>
  <si>
    <t>XD31011-</t>
  </si>
  <si>
    <t>E      9</t>
  </si>
  <si>
    <t>T-3608</t>
  </si>
  <si>
    <t>T-3612</t>
  </si>
  <si>
    <t>BAJA: AUTOCOM NOVA SAPI DE CV</t>
  </si>
  <si>
    <t>CH-18385</t>
  </si>
  <si>
    <t>T-3618</t>
  </si>
  <si>
    <t>T-3619</t>
  </si>
  <si>
    <t>T-3621</t>
  </si>
  <si>
    <t>T-3622</t>
  </si>
  <si>
    <t>INDUMIL SA DE CV</t>
  </si>
  <si>
    <t>E     47</t>
  </si>
  <si>
    <t>T-3630</t>
  </si>
  <si>
    <t>PROYECTOS VENTAS Y ASESORIA SA DE C</t>
  </si>
  <si>
    <t>E     48</t>
  </si>
  <si>
    <t>T-3631</t>
  </si>
  <si>
    <t>T-3632</t>
  </si>
  <si>
    <t>T-3633</t>
  </si>
  <si>
    <t>E     51</t>
  </si>
  <si>
    <t>T-3634</t>
  </si>
  <si>
    <t>E     52</t>
  </si>
  <si>
    <t>T-3635</t>
  </si>
  <si>
    <t>E     54</t>
  </si>
  <si>
    <t>T-3637</t>
  </si>
  <si>
    <t>E     55</t>
  </si>
  <si>
    <t>T-3638</t>
  </si>
  <si>
    <t>T-3639</t>
  </si>
  <si>
    <t>E     58</t>
  </si>
  <si>
    <t>T-3641</t>
  </si>
  <si>
    <t>E     59</t>
  </si>
  <si>
    <t>T-3642</t>
  </si>
  <si>
    <t>MARMOLEJO LOPEZ SAULO EDUARDO</t>
  </si>
  <si>
    <t>E     61</t>
  </si>
  <si>
    <t>T-3644</t>
  </si>
  <si>
    <t>E     62</t>
  </si>
  <si>
    <t>T-3645</t>
  </si>
  <si>
    <t>E     63</t>
  </si>
  <si>
    <t>T-3646</t>
  </si>
  <si>
    <t>E     64</t>
  </si>
  <si>
    <t>T-3647</t>
  </si>
  <si>
    <t>E     65</t>
  </si>
  <si>
    <t>T-3648</t>
  </si>
  <si>
    <t>E     66</t>
  </si>
  <si>
    <t>T-3649</t>
  </si>
  <si>
    <t>E     67</t>
  </si>
  <si>
    <t>T-3650</t>
  </si>
  <si>
    <t>E     68</t>
  </si>
  <si>
    <t>T-3651</t>
  </si>
  <si>
    <t>E     69</t>
  </si>
  <si>
    <t>T-3652</t>
  </si>
  <si>
    <t>E     70</t>
  </si>
  <si>
    <t>T-3653</t>
  </si>
  <si>
    <t>E     71</t>
  </si>
  <si>
    <t>T-3654</t>
  </si>
  <si>
    <t>T-3655</t>
  </si>
  <si>
    <t>T-3656</t>
  </si>
  <si>
    <t>T-3657</t>
  </si>
  <si>
    <t>E     75</t>
  </si>
  <si>
    <t>T-3658</t>
  </si>
  <si>
    <t>E     77</t>
  </si>
  <si>
    <t>T-3660</t>
  </si>
  <si>
    <t>E     78</t>
  </si>
  <si>
    <t>T-3661</t>
  </si>
  <si>
    <t>T-3662</t>
  </si>
  <si>
    <t>CH-18397</t>
  </si>
  <si>
    <t>T-3663</t>
  </si>
  <si>
    <t>E     89</t>
  </si>
  <si>
    <t>T-3669</t>
  </si>
  <si>
    <t>CH-18398</t>
  </si>
  <si>
    <t>CH-18399</t>
  </si>
  <si>
    <t>T-3673</t>
  </si>
  <si>
    <t>T-3675</t>
  </si>
  <si>
    <t>T-3676</t>
  </si>
  <si>
    <t>E    104</t>
  </si>
  <si>
    <t>T-3677</t>
  </si>
  <si>
    <t>TRANS UNION DE MEXICO SA SIC</t>
  </si>
  <si>
    <t>T-3680</t>
  </si>
  <si>
    <t>RAMIREZ ABURTO LAURA YUNUEN</t>
  </si>
  <si>
    <t>T-3681</t>
  </si>
  <si>
    <t>T-3682</t>
  </si>
  <si>
    <t>GUEVARA PEREZ JOSE OCTAVIO</t>
  </si>
  <si>
    <t>T-3688</t>
  </si>
  <si>
    <t>E    120</t>
  </si>
  <si>
    <t>T-3690</t>
  </si>
  <si>
    <t>T-3691</t>
  </si>
  <si>
    <t>T-3692</t>
  </si>
  <si>
    <t>T-3693</t>
  </si>
  <si>
    <t>T-3694</t>
  </si>
  <si>
    <t>T-3695</t>
  </si>
  <si>
    <t>T-3696</t>
  </si>
  <si>
    <t>T-3697</t>
  </si>
  <si>
    <t>T-3702</t>
  </si>
  <si>
    <t>E    141</t>
  </si>
  <si>
    <t>T-3705</t>
  </si>
  <si>
    <t>T-3707</t>
  </si>
  <si>
    <t>T-3708</t>
  </si>
  <si>
    <t>T-3709</t>
  </si>
  <si>
    <t>GRAN CLASE EN OFICINA SA DE CV</t>
  </si>
  <si>
    <t>T-3710</t>
  </si>
  <si>
    <t>DUN &amp; BRADSTREET SA SIC</t>
  </si>
  <si>
    <t>T-3711</t>
  </si>
  <si>
    <t>TECNOGOLF MEXICO SA DE CV</t>
  </si>
  <si>
    <t>T-3712</t>
  </si>
  <si>
    <t>CEVER LOMAS VERDES S DE RL DE C.V</t>
  </si>
  <si>
    <t>T-3713</t>
  </si>
  <si>
    <t>CH-18411</t>
  </si>
  <si>
    <t>CH-18412</t>
  </si>
  <si>
    <t>T-3715</t>
  </si>
  <si>
    <t>T-3716</t>
  </si>
  <si>
    <t>T-3718</t>
  </si>
  <si>
    <t>T-3719</t>
  </si>
  <si>
    <t>T-3723</t>
  </si>
  <si>
    <t>T-3724</t>
  </si>
  <si>
    <t>T-3725</t>
  </si>
  <si>
    <t>T-3726</t>
  </si>
  <si>
    <t>T-3728</t>
  </si>
  <si>
    <t>MEXICO INYECCION DE COMBUSTIBLE SA</t>
  </si>
  <si>
    <t>T-3729</t>
  </si>
  <si>
    <t>E    175</t>
  </si>
  <si>
    <t>T-3730</t>
  </si>
  <si>
    <t>E    176</t>
  </si>
  <si>
    <t>T-3731</t>
  </si>
  <si>
    <t>E    177</t>
  </si>
  <si>
    <t>T-3732</t>
  </si>
  <si>
    <t>E    178</t>
  </si>
  <si>
    <t>T-3733</t>
  </si>
  <si>
    <t>E    179</t>
  </si>
  <si>
    <t>T-3734</t>
  </si>
  <si>
    <t>E    180</t>
  </si>
  <si>
    <t>T-3735</t>
  </si>
  <si>
    <t>E    181</t>
  </si>
  <si>
    <t>T-3736</t>
  </si>
  <si>
    <t>E    182</t>
  </si>
  <si>
    <t>T-3737</t>
  </si>
  <si>
    <t>E    183</t>
  </si>
  <si>
    <t>T-3738</t>
  </si>
  <si>
    <t>T-3739</t>
  </si>
  <si>
    <t>E    185</t>
  </si>
  <si>
    <t>T-3740</t>
  </si>
  <si>
    <t>E    187</t>
  </si>
  <si>
    <t>T-3742</t>
  </si>
  <si>
    <t>E    188</t>
  </si>
  <si>
    <t>T-3743</t>
  </si>
  <si>
    <t>T-3745</t>
  </si>
  <si>
    <t>T-3746</t>
  </si>
  <si>
    <t>T-3747</t>
  </si>
  <si>
    <t>T-3748</t>
  </si>
  <si>
    <t>T-3749</t>
  </si>
  <si>
    <t>T-3751</t>
  </si>
  <si>
    <t>T-3752</t>
  </si>
  <si>
    <t>T-3753</t>
  </si>
  <si>
    <t>E    199</t>
  </si>
  <si>
    <t>T-3754</t>
  </si>
  <si>
    <t>T-3755</t>
  </si>
  <si>
    <t>T-3756</t>
  </si>
  <si>
    <t>GRUPO ACIR RADIO SA DE CV</t>
  </si>
  <si>
    <t>T-3757</t>
  </si>
  <si>
    <t>T-3758</t>
  </si>
  <si>
    <t>T-3759</t>
  </si>
  <si>
    <t>T-3760</t>
  </si>
  <si>
    <t>T-3761</t>
  </si>
  <si>
    <t>T-3762</t>
  </si>
  <si>
    <t>T-3763</t>
  </si>
  <si>
    <t>REWEB FACTURE MAS CON INTERNET SA D</t>
  </si>
  <si>
    <t>CH-18415</t>
  </si>
  <si>
    <t>T-3765</t>
  </si>
  <si>
    <t>E    214</t>
  </si>
  <si>
    <t>T-3767</t>
  </si>
  <si>
    <t>T-3768</t>
  </si>
  <si>
    <t>E    216</t>
  </si>
  <si>
    <t>T-3769</t>
  </si>
  <si>
    <t>T-3773</t>
  </si>
  <si>
    <t>CH-18425</t>
  </si>
  <si>
    <t>CH-18426</t>
  </si>
  <si>
    <t>CH-18427</t>
  </si>
  <si>
    <t>E    248</t>
  </si>
  <si>
    <t>T-3780</t>
  </si>
  <si>
    <t>E    249</t>
  </si>
  <si>
    <t>T-3781</t>
  </si>
  <si>
    <t>E    250</t>
  </si>
  <si>
    <t>T-3782</t>
  </si>
  <si>
    <t>REPRESENTACIONES DYCO Y ASOCIADOS S</t>
  </si>
  <si>
    <t>E    251</t>
  </si>
  <si>
    <t>T-3783</t>
  </si>
  <si>
    <t>E    252</t>
  </si>
  <si>
    <t>T-3784</t>
  </si>
  <si>
    <t>E    253</t>
  </si>
  <si>
    <t>T-3785</t>
  </si>
  <si>
    <t>E    254</t>
  </si>
  <si>
    <t>T-3786</t>
  </si>
  <si>
    <t>T-3787</t>
  </si>
  <si>
    <t>T-3788</t>
  </si>
  <si>
    <t>T-3789</t>
  </si>
  <si>
    <t>E    258</t>
  </si>
  <si>
    <t>T-3790</t>
  </si>
  <si>
    <t>E    259</t>
  </si>
  <si>
    <t>T-3791</t>
  </si>
  <si>
    <t>E    260</t>
  </si>
  <si>
    <t>T-3792</t>
  </si>
  <si>
    <t>E    261</t>
  </si>
  <si>
    <t>T-3793</t>
  </si>
  <si>
    <t>T-3794</t>
  </si>
  <si>
    <t>T-3795</t>
  </si>
  <si>
    <t>E    264</t>
  </si>
  <si>
    <t>T-3796</t>
  </si>
  <si>
    <t>T-3797</t>
  </si>
  <si>
    <t>LJIMENEZ:GRUPO TEXTIL IMPACTO SA DE</t>
  </si>
  <si>
    <t>T-3799</t>
  </si>
  <si>
    <t>FIGUEROA GOMEZ ZAWRA ZARET</t>
  </si>
  <si>
    <t>E    273</t>
  </si>
  <si>
    <t>T-3801</t>
  </si>
  <si>
    <t>E    274</t>
  </si>
  <si>
    <t>T-3802</t>
  </si>
  <si>
    <t>E    279</t>
  </si>
  <si>
    <t>T-3803</t>
  </si>
  <si>
    <t>NA21003-</t>
  </si>
  <si>
    <t>E    281</t>
  </si>
  <si>
    <t>T-3805</t>
  </si>
  <si>
    <t>AUTOMOVILES VALLEJO S DE RL DE CV.</t>
  </si>
  <si>
    <t>E    285</t>
  </si>
  <si>
    <t>T-3807</t>
  </si>
  <si>
    <t>AGUILERA VAZQUEZ CESAR KRISHNA</t>
  </si>
  <si>
    <t>E    286</t>
  </si>
  <si>
    <t>T-3808</t>
  </si>
  <si>
    <t>WOLLENSTEIN NEIMAN ANN ELIZABETH</t>
  </si>
  <si>
    <t>E    288</t>
  </si>
  <si>
    <t>T-3810</t>
  </si>
  <si>
    <t>SERVIREP HERRAMIENTAS SA DE CV</t>
  </si>
  <si>
    <t>E    290</t>
  </si>
  <si>
    <t>T-3811</t>
  </si>
  <si>
    <t>E    291</t>
  </si>
  <si>
    <t>T-3812</t>
  </si>
  <si>
    <t>E    292</t>
  </si>
  <si>
    <t>CH-18429</t>
  </si>
  <si>
    <t>JUNTA MUNICIPAL DE AGUA POTABLE Y A</t>
  </si>
  <si>
    <t>Auxiliar del 01/03/17 AL 31/03/17</t>
  </si>
  <si>
    <t>LAIR62040561H1</t>
  </si>
  <si>
    <t>IND120710FN0</t>
  </si>
  <si>
    <t>PVY100629V1A</t>
  </si>
  <si>
    <t>MALS881201K33</t>
  </si>
  <si>
    <t>E-76</t>
  </si>
  <si>
    <t>T-3659</t>
  </si>
  <si>
    <t>QUERETARO MOTORS</t>
  </si>
  <si>
    <t>RAVD820626ME3</t>
  </si>
  <si>
    <t>RAMOS VAZQUEZ DAVID</t>
  </si>
  <si>
    <t>TUM9510042D6</t>
  </si>
  <si>
    <t>RAAL7903039T0</t>
  </si>
  <si>
    <t>GUPO810703I72</t>
  </si>
  <si>
    <t>JCT040721NU2</t>
  </si>
  <si>
    <t>GCO971118E11</t>
  </si>
  <si>
    <t>DBR970904QS2</t>
  </si>
  <si>
    <t>TME090506NXA</t>
  </si>
  <si>
    <t>MIC1312203V1</t>
  </si>
  <si>
    <t>GAR071025751</t>
  </si>
  <si>
    <t>RFM131122QX4</t>
  </si>
  <si>
    <t>RDY131009N83</t>
  </si>
  <si>
    <t>GTI000406P43</t>
  </si>
  <si>
    <t>FIGZ8901058DL1</t>
  </si>
  <si>
    <t>AUCV701004N39</t>
  </si>
  <si>
    <t>WONA6910159I6</t>
  </si>
  <si>
    <t>SHE140113EG4</t>
  </si>
  <si>
    <t>RIR810420H38</t>
  </si>
  <si>
    <t>RYSE DE IRAPUATO SA DE CV</t>
  </si>
  <si>
    <t>CFE SUMINISTRADOR DE SERVICIOS BASICOS</t>
  </si>
  <si>
    <t>GSB140626DD9</t>
  </si>
  <si>
    <t>GASTRONOMICA SONORA DEL BAJIO</t>
  </si>
  <si>
    <t>GJO840215UW9</t>
  </si>
  <si>
    <t>GASTRONOMICA JOSECHO</t>
  </si>
  <si>
    <t>ALECSA PACHUCA  S  DE  RL</t>
  </si>
  <si>
    <t>AUTOMOTRIZ  NIHONN S  DE</t>
  </si>
  <si>
    <t>AUTOMOTRIZ NIHON SA  DE  C</t>
  </si>
  <si>
    <t>DALTON AUTOMOTORES  S DE</t>
  </si>
  <si>
    <t>DURANGO  AUTOMOTORES S DE</t>
  </si>
  <si>
    <t>TOY  MOTORS  S.A  DE  C.V</t>
  </si>
  <si>
    <t>CCD.  AUTOSALES   PUERTO V</t>
  </si>
  <si>
    <t>OZ  AUTOMOTRIZ  S DE  RL D</t>
  </si>
  <si>
    <t>AUTOMOTRIZ TOY SA DE  CV</t>
  </si>
  <si>
    <t>GT MOTORS NORESTE S DE RL</t>
  </si>
  <si>
    <t>AZA160212QK9</t>
  </si>
  <si>
    <t>DAU031117FM5</t>
  </si>
  <si>
    <t>GPM080609PV6</t>
  </si>
  <si>
    <t>GRUPO PENINSULA MOTORS, S.DE R.L. DE C.V.</t>
  </si>
  <si>
    <t>LIDERAZGO AUTOMOTRIZ DE PUEBLA, S.A. DE C.V.</t>
  </si>
  <si>
    <t>IZA800401IJ1</t>
  </si>
  <si>
    <t>FAME  PERISUR S  DE  RL DE</t>
  </si>
  <si>
    <t>CEVER  LOMAS  VERDES   S D</t>
  </si>
  <si>
    <t>AUTOMOVILES  VALLEJO S DE</t>
  </si>
  <si>
    <t>TMO141008CP6</t>
  </si>
  <si>
    <t>OCE1309254G7</t>
  </si>
  <si>
    <t>LA ORUGA Y LA CEBADA SA DE CV</t>
  </si>
  <si>
    <t>OFFICE DEPOT DE MEXICO SA DE CV</t>
  </si>
  <si>
    <t>RESTAURANTE LA PARROQUIA SA</t>
  </si>
  <si>
    <t>TTP9209041H4</t>
  </si>
  <si>
    <t>TERMINAL TERRESTRE POTOSINA SA DE</t>
  </si>
  <si>
    <t>RAUL CASTELANO MANDUJANO</t>
  </si>
  <si>
    <t>FIGZ890105DL1</t>
  </si>
  <si>
    <t>D      9</t>
  </si>
  <si>
    <t>1069-TCN17</t>
  </si>
  <si>
    <t>XA06001-0011241</t>
  </si>
  <si>
    <t>D     17</t>
  </si>
  <si>
    <t>P000017883</t>
  </si>
  <si>
    <t>XA12005-P017883</t>
  </si>
  <si>
    <t>1072-TCN17</t>
  </si>
  <si>
    <t>D     43</t>
  </si>
  <si>
    <t>XA06001-0011243</t>
  </si>
  <si>
    <t>D     45</t>
  </si>
  <si>
    <t>1071-TCN17</t>
  </si>
  <si>
    <t>XA06001-0011244</t>
  </si>
  <si>
    <t>D     47</t>
  </si>
  <si>
    <t>1070-TCN17</t>
  </si>
  <si>
    <t>XA06001-0011245</t>
  </si>
  <si>
    <t>D    160</t>
  </si>
  <si>
    <t>1073-TCN17</t>
  </si>
  <si>
    <t>XA06001-0011246</t>
  </si>
  <si>
    <t>D    212</t>
  </si>
  <si>
    <t>1074-TCN17</t>
  </si>
  <si>
    <t>XA06001-0011247</t>
  </si>
  <si>
    <t>1075-TCN17</t>
  </si>
  <si>
    <t>D    238</t>
  </si>
  <si>
    <t>XA06001-0011249</t>
  </si>
  <si>
    <t>D    241</t>
  </si>
  <si>
    <t>1076-TCN17</t>
  </si>
  <si>
    <t>XA06001-0011250</t>
  </si>
  <si>
    <t>D    282</t>
  </si>
  <si>
    <t>1077-TCN17</t>
  </si>
  <si>
    <t>XA06001-0011251</t>
  </si>
  <si>
    <t>D    301</t>
  </si>
  <si>
    <t>1078-TCN17</t>
  </si>
  <si>
    <t>XA06001-0011252</t>
  </si>
  <si>
    <t>D    302</t>
  </si>
  <si>
    <t>1079-TCN17</t>
  </si>
  <si>
    <t>XA06001-0011253</t>
  </si>
  <si>
    <t>D    303</t>
  </si>
  <si>
    <t>1080-TCN17</t>
  </si>
  <si>
    <t>XA06001-0011254</t>
  </si>
  <si>
    <t>D    363</t>
  </si>
  <si>
    <t>1084-TCN17</t>
  </si>
  <si>
    <t>XA06001-0011258</t>
  </si>
  <si>
    <t>D    368</t>
  </si>
  <si>
    <t>1086-TCN17</t>
  </si>
  <si>
    <t>XA06001-0011260</t>
  </si>
  <si>
    <t>1087-TCN17</t>
  </si>
  <si>
    <t>XA06001-0011261</t>
  </si>
  <si>
    <t>D    469</t>
  </si>
  <si>
    <t>1088-TCN17</t>
  </si>
  <si>
    <t>XA06001-0011262</t>
  </si>
  <si>
    <t>D    568</t>
  </si>
  <si>
    <t>1092-TCN17</t>
  </si>
  <si>
    <t>XA06001-0011263</t>
  </si>
  <si>
    <t>D    589</t>
  </si>
  <si>
    <t>1093-TCN17</t>
  </si>
  <si>
    <t>XA06001-0011264</t>
  </si>
  <si>
    <t>D    642</t>
  </si>
  <si>
    <t>1094-TCN17</t>
  </si>
  <si>
    <t>XA06001-0011265</t>
  </si>
  <si>
    <t>D    664</t>
  </si>
  <si>
    <t>1095-TCN17</t>
  </si>
  <si>
    <t>XA06001-0011266</t>
  </si>
  <si>
    <t>D    688</t>
  </si>
  <si>
    <t>1096-TCN17</t>
  </si>
  <si>
    <t>XA06001-0011267</t>
  </si>
  <si>
    <t>D    810</t>
  </si>
  <si>
    <t>1097-TCN17</t>
  </si>
  <si>
    <t>XA06001-0011268</t>
  </si>
  <si>
    <t>1098-TCN17</t>
  </si>
  <si>
    <t>XA06001-0011269</t>
  </si>
  <si>
    <t>D    820</t>
  </si>
  <si>
    <t>1099-TCN17</t>
  </si>
  <si>
    <t>XA06001-0011270</t>
  </si>
  <si>
    <t>D    833</t>
  </si>
  <si>
    <t>1100-TCN17</t>
  </si>
  <si>
    <t>XA06001-0011271</t>
  </si>
  <si>
    <t>D    835</t>
  </si>
  <si>
    <t>1101-TCN17</t>
  </si>
  <si>
    <t>XA06001-0011272</t>
  </si>
  <si>
    <t>D    992</t>
  </si>
  <si>
    <t>1102-TCN17</t>
  </si>
  <si>
    <t>XA06001-0011273</t>
  </si>
  <si>
    <t>D  1,038</t>
  </si>
  <si>
    <t>1089-TCN17</t>
  </si>
  <si>
    <t>XA06001-0011274</t>
  </si>
  <si>
    <t>D  1,041</t>
  </si>
  <si>
    <t>1090-TCN17</t>
  </si>
  <si>
    <t>XA06001-0011275</t>
  </si>
  <si>
    <t>D  1,042</t>
  </si>
  <si>
    <t>1091-TCN17</t>
  </si>
  <si>
    <t>XA06001-0011276</t>
  </si>
  <si>
    <t>D  1,045</t>
  </si>
  <si>
    <t>1104-TCN17</t>
  </si>
  <si>
    <t>XA06001-0011277</t>
  </si>
  <si>
    <t>D  1,052</t>
  </si>
  <si>
    <t>1103-TCN17</t>
  </si>
  <si>
    <t>XA06001-0011278</t>
  </si>
  <si>
    <t>D  1,053</t>
  </si>
  <si>
    <t>1105-TCN17</t>
  </si>
  <si>
    <t>XA06001-0011279</t>
  </si>
  <si>
    <t>D  1,054</t>
  </si>
  <si>
    <t>1106-TCN17</t>
  </si>
  <si>
    <t>XA06001-0011280</t>
  </si>
  <si>
    <t>D  1,059</t>
  </si>
  <si>
    <t>1107-TCN17</t>
  </si>
  <si>
    <t>XA06001-0011281</t>
  </si>
  <si>
    <t>1108-TCN17</t>
  </si>
  <si>
    <t>D  1,063</t>
  </si>
  <si>
    <t>XA06001-0011283</t>
  </si>
  <si>
    <t>D  1,064</t>
  </si>
  <si>
    <t>1109-TCN17</t>
  </si>
  <si>
    <t>XA06001-0011284</t>
  </si>
  <si>
    <t>D  1,070</t>
  </si>
  <si>
    <t>1112-TCN17</t>
  </si>
  <si>
    <t>XA06001-0011285</t>
  </si>
  <si>
    <t>1110-TCN17</t>
  </si>
  <si>
    <t>XA06001-0011286</t>
  </si>
  <si>
    <t>D  1,072</t>
  </si>
  <si>
    <t>1111-TCN17</t>
  </si>
  <si>
    <t>XA06001-0011287</t>
  </si>
  <si>
    <t>1113-TCN17</t>
  </si>
  <si>
    <t>XA06001-0011288</t>
  </si>
  <si>
    <t>D  1,075</t>
  </si>
  <si>
    <t>1114-TCN17</t>
  </si>
  <si>
    <t>XA06001-0011289</t>
  </si>
  <si>
    <t>1115-TCN17</t>
  </si>
  <si>
    <t>XA06001-0011290</t>
  </si>
  <si>
    <t>D  1,082</t>
  </si>
  <si>
    <t>1118-TCN17</t>
  </si>
  <si>
    <t>XA06001-0011291</t>
  </si>
  <si>
    <t>D  1,127</t>
  </si>
  <si>
    <t>1116-TCN17</t>
  </si>
  <si>
    <t>XA06001-0011292</t>
  </si>
  <si>
    <t>D  1,128</t>
  </si>
  <si>
    <t>1117-TCN17</t>
  </si>
  <si>
    <t>XA06001-0011293</t>
  </si>
  <si>
    <t>D  1,137</t>
  </si>
  <si>
    <t>1119-TCN17</t>
  </si>
  <si>
    <t>XA06001-0011294</t>
  </si>
  <si>
    <t>D  1,141</t>
  </si>
  <si>
    <t>1120-TCN17</t>
  </si>
  <si>
    <t>XA06001-0011295</t>
  </si>
  <si>
    <t>1121-TCN17</t>
  </si>
  <si>
    <t>XA06001-0011296</t>
  </si>
  <si>
    <t>D  1,188</t>
  </si>
  <si>
    <t>1123-TCN17</t>
  </si>
  <si>
    <t>XA06001-0011298</t>
  </si>
  <si>
    <t>D  1,204</t>
  </si>
  <si>
    <t>1124-TCN17</t>
  </si>
  <si>
    <t>XA06001-0011299</t>
  </si>
  <si>
    <t>D  1,256</t>
  </si>
  <si>
    <t>1125-TCN17</t>
  </si>
  <si>
    <t>XA06001-0011300</t>
  </si>
  <si>
    <t>D  1,259</t>
  </si>
  <si>
    <t>1126-TCN17</t>
  </si>
  <si>
    <t>XA06001-0011301</t>
  </si>
  <si>
    <t>D  1,265</t>
  </si>
  <si>
    <t>1127-TCN17</t>
  </si>
  <si>
    <t>XA06001-0011302</t>
  </si>
  <si>
    <t>D  1,268</t>
  </si>
  <si>
    <t>1128-TCN17</t>
  </si>
  <si>
    <t>XA06001-0011303</t>
  </si>
  <si>
    <t>D  1,361</t>
  </si>
  <si>
    <t>0001-TCN18</t>
  </si>
  <si>
    <t>XA06001-0011304</t>
  </si>
  <si>
    <t>D  1,384</t>
  </si>
  <si>
    <t>1132-TCN17</t>
  </si>
  <si>
    <t>XA06001-0011305</t>
  </si>
  <si>
    <t>D  1,386</t>
  </si>
  <si>
    <t>1133-TCN17</t>
  </si>
  <si>
    <t>XA06001-0011306</t>
  </si>
  <si>
    <t>1134-TCN17</t>
  </si>
  <si>
    <t>XA06001-0011307</t>
  </si>
  <si>
    <t>D  1,450</t>
  </si>
  <si>
    <t>1135-TCN17</t>
  </si>
  <si>
    <t>XA06001-0011308</t>
  </si>
  <si>
    <t>D  1,504</t>
  </si>
  <si>
    <t>P000018148</t>
  </si>
  <si>
    <t>XA12005-P018148</t>
  </si>
  <si>
    <t>D  1,529</t>
  </si>
  <si>
    <t>NA21001-0032743</t>
  </si>
  <si>
    <t>D  1,541</t>
  </si>
  <si>
    <t>D  1,567</t>
  </si>
  <si>
    <t>1130-TCN17</t>
  </si>
  <si>
    <t>XA06001-0011309</t>
  </si>
  <si>
    <t>1137-TCN17</t>
  </si>
  <si>
    <t>D  1,614</t>
  </si>
  <si>
    <t>XA06001-0011311</t>
  </si>
  <si>
    <t>D  1,619</t>
  </si>
  <si>
    <t>1136-TCN17</t>
  </si>
  <si>
    <t>XA06001-0011312</t>
  </si>
  <si>
    <t>D  1,620</t>
  </si>
  <si>
    <t>XD06001-0001320</t>
  </si>
  <si>
    <t>D  1,621</t>
  </si>
  <si>
    <t>XA06001-0011313</t>
  </si>
  <si>
    <t>1139-TCN17</t>
  </si>
  <si>
    <t>XA06001-0011314</t>
  </si>
  <si>
    <t>D  1,636</t>
  </si>
  <si>
    <t>1138-TCN17</t>
  </si>
  <si>
    <t>XA06001-0011315</t>
  </si>
  <si>
    <t>D  1,666</t>
  </si>
  <si>
    <t>1140-TCN17</t>
  </si>
  <si>
    <t>XA06001-0011316</t>
  </si>
  <si>
    <t>D  1,701</t>
  </si>
  <si>
    <t>1142-TCN17</t>
  </si>
  <si>
    <t>XA06001-0011317</t>
  </si>
  <si>
    <t>D  1,703</t>
  </si>
  <si>
    <t>1141-TCN17</t>
  </si>
  <si>
    <t>XA06001-0011318</t>
  </si>
  <si>
    <t>1143-TCN17</t>
  </si>
  <si>
    <t>XA06001-0011319</t>
  </si>
  <si>
    <t>1146-TCN17</t>
  </si>
  <si>
    <t>XA06001-0011320</t>
  </si>
  <si>
    <t>D  1,877</t>
  </si>
  <si>
    <t>1147-TCN17</t>
  </si>
  <si>
    <t>XA06001-0011322</t>
  </si>
  <si>
    <t>D  1,971</t>
  </si>
  <si>
    <t>1149-TCN17</t>
  </si>
  <si>
    <t>XA06001-0011324</t>
  </si>
  <si>
    <t>D  1,985</t>
  </si>
  <si>
    <t>1129-TCN17</t>
  </si>
  <si>
    <t>XA06001-0011325</t>
  </si>
  <si>
    <t>D  2,015</t>
  </si>
  <si>
    <t>1150-TCN17</t>
  </si>
  <si>
    <t>XA06001-0011326</t>
  </si>
  <si>
    <t>D  2,017</t>
  </si>
  <si>
    <t>1151-TCN17</t>
  </si>
  <si>
    <t>XA06001-0011327</t>
  </si>
  <si>
    <t>D  2,097</t>
  </si>
  <si>
    <t>D  2,125</t>
  </si>
  <si>
    <t>1152-TCN17</t>
  </si>
  <si>
    <t>XA06001-0011328</t>
  </si>
  <si>
    <t>D  2,126</t>
  </si>
  <si>
    <t>1153-TCN17</t>
  </si>
  <si>
    <t>XA06001-0011329</t>
  </si>
  <si>
    <t>1154-TCN17</t>
  </si>
  <si>
    <t>XA06001-0011330</t>
  </si>
  <si>
    <t>D  2,141</t>
  </si>
  <si>
    <t>1155-TCN17</t>
  </si>
  <si>
    <t>XA06001-0011331</t>
  </si>
  <si>
    <t>D  2,168</t>
  </si>
  <si>
    <t>1156-TCN17</t>
  </si>
  <si>
    <t>XA06001-0011332</t>
  </si>
  <si>
    <t>D  2,191</t>
  </si>
  <si>
    <t>1158-TCN17</t>
  </si>
  <si>
    <t>XA06001-0011333</t>
  </si>
  <si>
    <t>D  2,204</t>
  </si>
  <si>
    <t>P000018155</t>
  </si>
  <si>
    <t>XA12005-P018155</t>
  </si>
  <si>
    <t>D  2,209</t>
  </si>
  <si>
    <t>1159-TCN17</t>
  </si>
  <si>
    <t>XA06001-0011334</t>
  </si>
  <si>
    <t>D  2,246</t>
  </si>
  <si>
    <t>1160-TCN17</t>
  </si>
  <si>
    <t>XA06001-0011335</t>
  </si>
  <si>
    <t>1168-TCN17</t>
  </si>
  <si>
    <t>XA06001-0011336</t>
  </si>
  <si>
    <t>1161-TCN17</t>
  </si>
  <si>
    <t>XA06001-0011337</t>
  </si>
  <si>
    <t>1173-TCN17</t>
  </si>
  <si>
    <t>XA06001-0011338</t>
  </si>
  <si>
    <t>1162-TCN17</t>
  </si>
  <si>
    <t>XA06001-0011339</t>
  </si>
  <si>
    <t>1163-TCN17</t>
  </si>
  <si>
    <t>XA06001-0011340</t>
  </si>
  <si>
    <t>D  2,326</t>
  </si>
  <si>
    <t>1164-TCN17</t>
  </si>
  <si>
    <t>XA06001-0011341</t>
  </si>
  <si>
    <t>1165-TCN17</t>
  </si>
  <si>
    <t>XA06001-0011342</t>
  </si>
  <si>
    <t>D  2,362</t>
  </si>
  <si>
    <t>1166-TCN17</t>
  </si>
  <si>
    <t>XA06001-0011343</t>
  </si>
  <si>
    <t>D  2,363</t>
  </si>
  <si>
    <t>1167-TCN17</t>
  </si>
  <si>
    <t>XA06001-0011344</t>
  </si>
  <si>
    <t>D  2,365</t>
  </si>
  <si>
    <t>1169-TCN17</t>
  </si>
  <si>
    <t>XA06001-0011345</t>
  </si>
  <si>
    <t>1170-TCN17</t>
  </si>
  <si>
    <t>XA06001-0011346</t>
  </si>
  <si>
    <t>1171-TCN17</t>
  </si>
  <si>
    <t>XA06001-0011347</t>
  </si>
  <si>
    <t>1172-TCN17</t>
  </si>
  <si>
    <t>XA06001-0011348</t>
  </si>
  <si>
    <t>1174-TCN17</t>
  </si>
  <si>
    <t>XA06001-0011349</t>
  </si>
  <si>
    <t>1175-TCN17</t>
  </si>
  <si>
    <t>XA06001-0011350</t>
  </si>
  <si>
    <t>D  2,429</t>
  </si>
  <si>
    <t>1176-TCN17</t>
  </si>
  <si>
    <t>XA06001-0011351</t>
  </si>
  <si>
    <t>1177-TCN17</t>
  </si>
  <si>
    <t>XA06001-0011352</t>
  </si>
  <si>
    <t>D  2,431</t>
  </si>
  <si>
    <t>1178-TCN17</t>
  </si>
  <si>
    <t>XA06001-0011353</t>
  </si>
  <si>
    <t>1179-TCN17</t>
  </si>
  <si>
    <t>XA06001-0011354</t>
  </si>
  <si>
    <t>D  2,433</t>
  </si>
  <si>
    <t>1180-TCN17</t>
  </si>
  <si>
    <t>XA06001-0011355</t>
  </si>
  <si>
    <t>1181-TCN17</t>
  </si>
  <si>
    <t>XA06001-0011356</t>
  </si>
  <si>
    <t>1182-TCN17</t>
  </si>
  <si>
    <t>XA06001-0011357</t>
  </si>
  <si>
    <t>1183-TCN17</t>
  </si>
  <si>
    <t>D  2,438</t>
  </si>
  <si>
    <t>XA06001-0011359</t>
  </si>
  <si>
    <t>1184-TCN17</t>
  </si>
  <si>
    <t>XA06001-0011360</t>
  </si>
  <si>
    <t>1185-TCN17</t>
  </si>
  <si>
    <t>XA06001-0011361</t>
  </si>
  <si>
    <t>D  2,441</t>
  </si>
  <si>
    <t>1186-TCN17</t>
  </si>
  <si>
    <t>XA06001-0011362</t>
  </si>
  <si>
    <t>1187-TCN17</t>
  </si>
  <si>
    <t>XA06001-0011363</t>
  </si>
  <si>
    <t>D  2,443</t>
  </si>
  <si>
    <t>1188-TCN17</t>
  </si>
  <si>
    <t>XA06001-0011364</t>
  </si>
  <si>
    <t>D  2,444</t>
  </si>
  <si>
    <t>1189-TCN17</t>
  </si>
  <si>
    <t>XA06001-0011365</t>
  </si>
  <si>
    <t>1190-TCN17</t>
  </si>
  <si>
    <t>XA06001-0011366</t>
  </si>
  <si>
    <t>D  2,446</t>
  </si>
  <si>
    <t>1191-TCN17</t>
  </si>
  <si>
    <t>XA06001-0011367</t>
  </si>
  <si>
    <t>1192-TCN17</t>
  </si>
  <si>
    <t>XA06001-0011368</t>
  </si>
  <si>
    <t>D  2,453</t>
  </si>
  <si>
    <t>1193-TCN17</t>
  </si>
  <si>
    <t>XA06001-0011369</t>
  </si>
  <si>
    <t>D  2,454</t>
  </si>
  <si>
    <t>1194-TCN17</t>
  </si>
  <si>
    <t>XA06001-0011370</t>
  </si>
  <si>
    <t>D  2,456</t>
  </si>
  <si>
    <t>1195-TCN17</t>
  </si>
  <si>
    <t>XA06001-0011371</t>
  </si>
  <si>
    <t>D  2,457</t>
  </si>
  <si>
    <t>1196-TCN17</t>
  </si>
  <si>
    <t>XA06001-0011372</t>
  </si>
  <si>
    <t>D  2,458</t>
  </si>
  <si>
    <t>1197-TCN17</t>
  </si>
  <si>
    <t>XA06001-0011373</t>
  </si>
  <si>
    <t>D  2,459</t>
  </si>
  <si>
    <t>1198-TCN17</t>
  </si>
  <si>
    <t>XA06001-0011374</t>
  </si>
  <si>
    <t>D  2,460</t>
  </si>
  <si>
    <t>1199-TCN17</t>
  </si>
  <si>
    <t>XA06001-0011375</t>
  </si>
  <si>
    <t>D  2,461</t>
  </si>
  <si>
    <t>1200-TCN17</t>
  </si>
  <si>
    <t>XA06001-0011376</t>
  </si>
  <si>
    <t>D  2,469</t>
  </si>
  <si>
    <t>1157-TCN17</t>
  </si>
  <si>
    <t>XA06001-0011377</t>
  </si>
  <si>
    <t>D  2,472</t>
  </si>
  <si>
    <t>1144-TCN17</t>
  </si>
  <si>
    <t>XA06001-0011378</t>
  </si>
  <si>
    <t>D  2,473</t>
  </si>
  <si>
    <t>1145-TCN17</t>
  </si>
  <si>
    <t>XA06001-0011379</t>
  </si>
  <si>
    <t>D  2,484</t>
  </si>
  <si>
    <t>1201-TCN17</t>
  </si>
  <si>
    <t>XA06001-0011381</t>
  </si>
  <si>
    <t>1202-TCN17</t>
  </si>
  <si>
    <t>XA06001-0011382</t>
  </si>
  <si>
    <t>D  2,604</t>
  </si>
  <si>
    <t>1203-TCN17</t>
  </si>
  <si>
    <t>XA06001-0011383</t>
  </si>
  <si>
    <t>1204-TCN17</t>
  </si>
  <si>
    <t>XA06001-0011384</t>
  </si>
  <si>
    <t>D  2,782</t>
  </si>
  <si>
    <t>1206-TCN17</t>
  </si>
  <si>
    <t>XA06001-0011386</t>
  </si>
  <si>
    <t>D  2,821</t>
  </si>
  <si>
    <t>1208-TCN17</t>
  </si>
  <si>
    <t>XA06001-0011388</t>
  </si>
  <si>
    <t>D  2,832</t>
  </si>
  <si>
    <t>1211-TCN17</t>
  </si>
  <si>
    <t>XA06001-0011389</t>
  </si>
  <si>
    <t>D  2,835</t>
  </si>
  <si>
    <t>1210-TCN17</t>
  </si>
  <si>
    <t>XA06001-0011390</t>
  </si>
  <si>
    <t>D  2,836</t>
  </si>
  <si>
    <t>1209-TCN17</t>
  </si>
  <si>
    <t>XA06001-0011391</t>
  </si>
  <si>
    <t>D  2,859</t>
  </si>
  <si>
    <t>1212-TCN17</t>
  </si>
  <si>
    <t>XA06001-0011392</t>
  </si>
  <si>
    <t>D  2,875</t>
  </si>
  <si>
    <t>1214-TCN17</t>
  </si>
  <si>
    <t>XA06001-0011393</t>
  </si>
  <si>
    <t>D  2,876</t>
  </si>
  <si>
    <t>1215-TCN17</t>
  </si>
  <si>
    <t>XA06001-0011394</t>
  </si>
  <si>
    <t>D  2,877</t>
  </si>
  <si>
    <t>1216-TCN17</t>
  </si>
  <si>
    <t>XA06001-0011395</t>
  </si>
  <si>
    <t>D  2,878</t>
  </si>
  <si>
    <t>1217-TCN17</t>
  </si>
  <si>
    <t>XA06001-0011396</t>
  </si>
  <si>
    <t>D  2,880</t>
  </si>
  <si>
    <t>1218-TCN17</t>
  </si>
  <si>
    <t>XA06001-0011397</t>
  </si>
  <si>
    <t>D  2,881</t>
  </si>
  <si>
    <t>1219-TCN17</t>
  </si>
  <si>
    <t>XA06001-0011398</t>
  </si>
  <si>
    <t>D  2,882</t>
  </si>
  <si>
    <t>1213-TCN17</t>
  </si>
  <si>
    <t>XA06001-0011399</t>
  </si>
  <si>
    <t>D  2,909</t>
  </si>
  <si>
    <t>XA06001-0011400</t>
  </si>
  <si>
    <t>1220-TCN17</t>
  </si>
  <si>
    <t>XA06001-0011401</t>
  </si>
  <si>
    <t>D  2,925</t>
  </si>
  <si>
    <t>1221-TCN17</t>
  </si>
  <si>
    <t>XA06001-0011402</t>
  </si>
  <si>
    <t>D  2,926</t>
  </si>
  <si>
    <t>1222-TCN17</t>
  </si>
  <si>
    <t>XA06001-0011403</t>
  </si>
  <si>
    <t>D  2,927</t>
  </si>
  <si>
    <t>1223-TCN17</t>
  </si>
  <si>
    <t>XA06001-0011404</t>
  </si>
  <si>
    <t>D  2,929</t>
  </si>
  <si>
    <t>1224-TCN17</t>
  </si>
  <si>
    <t>XA06001-0011405</t>
  </si>
  <si>
    <t>D  2,930</t>
  </si>
  <si>
    <t>NA21001-0032818</t>
  </si>
  <si>
    <t>NA21001-0032819</t>
  </si>
  <si>
    <t>1225-TCN17</t>
  </si>
  <si>
    <t>XA06001-0011406</t>
  </si>
  <si>
    <t>1226-TCN17</t>
  </si>
  <si>
    <t>XA06001-0011407</t>
  </si>
  <si>
    <t>NA21001-0032820</t>
  </si>
  <si>
    <t>D  2,935</t>
  </si>
  <si>
    <t>NA21001-0032821</t>
  </si>
  <si>
    <t>D  2,954</t>
  </si>
  <si>
    <t>NWD0002060</t>
  </si>
  <si>
    <t>XA15001-0015569</t>
  </si>
  <si>
    <t>D  2,955</t>
  </si>
  <si>
    <t>NWD0002073</t>
  </si>
  <si>
    <t>XA15001-0015570</t>
  </si>
  <si>
    <t>NWD0002070</t>
  </si>
  <si>
    <t>XA15001-0015571</t>
  </si>
  <si>
    <t>D  2,957</t>
  </si>
  <si>
    <t>NWD0002067</t>
  </si>
  <si>
    <t>XA15001-0015572</t>
  </si>
  <si>
    <t>D  2,958</t>
  </si>
  <si>
    <t>NWD0002053</t>
  </si>
  <si>
    <t>XA15001-0015573</t>
  </si>
  <si>
    <t>D  2,959</t>
  </si>
  <si>
    <t>AM00000032</t>
  </si>
  <si>
    <t>XA15001-0015574</t>
  </si>
  <si>
    <t>D  2,963</t>
  </si>
  <si>
    <t>XA06001-0011411</t>
  </si>
  <si>
    <t>1235-TCN17</t>
  </si>
  <si>
    <t>XA06001-0011416</t>
  </si>
  <si>
    <t>1236-TCN17</t>
  </si>
  <si>
    <t>XA06001-0011417</t>
  </si>
  <si>
    <t>1237-TCN17</t>
  </si>
  <si>
    <t>XA06001-0011418</t>
  </si>
  <si>
    <t>1238-TCN17</t>
  </si>
  <si>
    <t>XA06001-0011419</t>
  </si>
  <si>
    <t>XA06001-0011420</t>
  </si>
  <si>
    <t>XA06001-0011421</t>
  </si>
  <si>
    <t>XA06001-0011422</t>
  </si>
  <si>
    <t>1239-TCN17</t>
  </si>
  <si>
    <t>XA06001-0011423</t>
  </si>
  <si>
    <t>1240-TCN17</t>
  </si>
  <si>
    <t>XA06001-0011424</t>
  </si>
  <si>
    <t>D  3,049</t>
  </si>
  <si>
    <t>1241-TCN17</t>
  </si>
  <si>
    <t>XA06001-0011425</t>
  </si>
  <si>
    <t>1242-TCN17</t>
  </si>
  <si>
    <t>XA06001-0011426</t>
  </si>
  <si>
    <t>D  3,051</t>
  </si>
  <si>
    <t>1243-TCN17</t>
  </si>
  <si>
    <t>XA06001-0011427</t>
  </si>
  <si>
    <t>1244-TCN17</t>
  </si>
  <si>
    <t>XA06001-0011428</t>
  </si>
  <si>
    <t>1245-TCN17</t>
  </si>
  <si>
    <t>XA06001-0011429</t>
  </si>
  <si>
    <t>1148-TCN17</t>
  </si>
  <si>
    <t>XA06001-0011433</t>
  </si>
  <si>
    <t>XA06001-0011434</t>
  </si>
  <si>
    <t>S2056</t>
  </si>
  <si>
    <t>NA21001-0032853</t>
  </si>
  <si>
    <t>D  3,113</t>
  </si>
  <si>
    <t>S2069</t>
  </si>
  <si>
    <t>NA21001-0032854</t>
  </si>
  <si>
    <t>REMM8507088A8</t>
  </si>
  <si>
    <t>S2123</t>
  </si>
  <si>
    <t>NA21001-0032855</t>
  </si>
  <si>
    <t>D  3,115</t>
  </si>
  <si>
    <t>S3821</t>
  </si>
  <si>
    <t>NA21001-0032857</t>
  </si>
  <si>
    <t>DUMA58801KN5</t>
  </si>
  <si>
    <t>D  3,116</t>
  </si>
  <si>
    <t>R3819</t>
  </si>
  <si>
    <t>NA21001-0032858</t>
  </si>
  <si>
    <t>S3822</t>
  </si>
  <si>
    <t>NA21001-0032859</t>
  </si>
  <si>
    <t>CENTRO DE DISTRIBUCION ORIENTE</t>
  </si>
  <si>
    <t>R3824</t>
  </si>
  <si>
    <t>NA21001-0032860</t>
  </si>
  <si>
    <t>P18056</t>
  </si>
  <si>
    <t>NA21001-0032862</t>
  </si>
  <si>
    <t>P18057</t>
  </si>
  <si>
    <t>NA21001-0032863</t>
  </si>
  <si>
    <t>P18058</t>
  </si>
  <si>
    <t>NA21001-0032864</t>
  </si>
  <si>
    <t>P18059</t>
  </si>
  <si>
    <t>NA21001-0032865</t>
  </si>
  <si>
    <t>P18060</t>
  </si>
  <si>
    <t>NA21001-0032866</t>
  </si>
  <si>
    <t>P18061</t>
  </si>
  <si>
    <t>NA21001-0032867</t>
  </si>
  <si>
    <t>P18062</t>
  </si>
  <si>
    <t>NA21001-0032868</t>
  </si>
  <si>
    <t>P18063</t>
  </si>
  <si>
    <t>NA21001-0032869</t>
  </si>
  <si>
    <t>P18064</t>
  </si>
  <si>
    <t>NA21001-0032870</t>
  </si>
  <si>
    <t>P18065</t>
  </si>
  <si>
    <t>NA21001-0032871</t>
  </si>
  <si>
    <t>P18066</t>
  </si>
  <si>
    <t>NA21001-0032872</t>
  </si>
  <si>
    <t>P18067</t>
  </si>
  <si>
    <t>NA21001-0032873</t>
  </si>
  <si>
    <t>P18068</t>
  </si>
  <si>
    <t>NA21001-0032874</t>
  </si>
  <si>
    <t>D  3,133</t>
  </si>
  <si>
    <t>P18069</t>
  </si>
  <si>
    <t>NA21001-0032875</t>
  </si>
  <si>
    <t>CIEL730705TY6</t>
  </si>
  <si>
    <t>P18070</t>
  </si>
  <si>
    <t>NA21001-0032876</t>
  </si>
  <si>
    <t>P18071</t>
  </si>
  <si>
    <t>NA21001-0032877</t>
  </si>
  <si>
    <t>P18072</t>
  </si>
  <si>
    <t>NA21001-0032878</t>
  </si>
  <si>
    <t>P18073</t>
  </si>
  <si>
    <t>NA21001-0032879</t>
  </si>
  <si>
    <t>P18075</t>
  </si>
  <si>
    <t>NA21001-0032881</t>
  </si>
  <si>
    <t>D  3,140</t>
  </si>
  <si>
    <t>P18076</t>
  </si>
  <si>
    <t>NA21001-0032882</t>
  </si>
  <si>
    <t>P18077</t>
  </si>
  <si>
    <t>NA21001-0032883</t>
  </si>
  <si>
    <t>P18078</t>
  </si>
  <si>
    <t>NA21001-0032884</t>
  </si>
  <si>
    <t>P18080</t>
  </si>
  <si>
    <t>NA21001-0032885</t>
  </si>
  <si>
    <t>D  3,144</t>
  </si>
  <si>
    <t>P18081</t>
  </si>
  <si>
    <t>NA21001-0032886</t>
  </si>
  <si>
    <t>D  3,145</t>
  </si>
  <si>
    <t>P18082</t>
  </si>
  <si>
    <t>NA21001-0032887</t>
  </si>
  <si>
    <t>D  3,147</t>
  </si>
  <si>
    <t>P18084</t>
  </si>
  <si>
    <t>NA21001-0032889</t>
  </si>
  <si>
    <t>P18086</t>
  </si>
  <si>
    <t>NA21001-0032891</t>
  </si>
  <si>
    <t>P18087</t>
  </si>
  <si>
    <t>NA21001-0032892</t>
  </si>
  <si>
    <t>CONTRAPESOS Y ACCESORIOS RYS</t>
  </si>
  <si>
    <t>P18088</t>
  </si>
  <si>
    <t>NA21001-0032893</t>
  </si>
  <si>
    <t>RUCM720621241</t>
  </si>
  <si>
    <t>P18089</t>
  </si>
  <si>
    <t>NA21001-0032894</t>
  </si>
  <si>
    <t>TOMJ6507152H8</t>
  </si>
  <si>
    <t>P1809</t>
  </si>
  <si>
    <t>NA21001-0032895</t>
  </si>
  <si>
    <t>P18091</t>
  </si>
  <si>
    <t>NA21001-0032896</t>
  </si>
  <si>
    <t>P18092</t>
  </si>
  <si>
    <t>NA21001-0032897</t>
  </si>
  <si>
    <t>P18054</t>
  </si>
  <si>
    <t>NA21001-0032899</t>
  </si>
  <si>
    <t>P18094</t>
  </si>
  <si>
    <t>NA21001-0032901</t>
  </si>
  <si>
    <t>P18095</t>
  </si>
  <si>
    <t>NA21001-0032902</t>
  </si>
  <si>
    <t>SEI100113GB0</t>
  </si>
  <si>
    <t>P18096</t>
  </si>
  <si>
    <t>NA21001-0032903</t>
  </si>
  <si>
    <t>GADE4012022L6</t>
  </si>
  <si>
    <t>P18097</t>
  </si>
  <si>
    <t>NA21001-0032905</t>
  </si>
  <si>
    <t>P18098</t>
  </si>
  <si>
    <t>NA21001-0032906</t>
  </si>
  <si>
    <t>P18099</t>
  </si>
  <si>
    <t>NA21001-0032907</t>
  </si>
  <si>
    <t>P18200</t>
  </si>
  <si>
    <t>NA21001-0032908</t>
  </si>
  <si>
    <t>P18202</t>
  </si>
  <si>
    <t>NA21001-0032910</t>
  </si>
  <si>
    <t>D  3,168</t>
  </si>
  <si>
    <t>P18204</t>
  </si>
  <si>
    <t>NA21001-0032912</t>
  </si>
  <si>
    <t>P18206</t>
  </si>
  <si>
    <t>NA21001-0032915</t>
  </si>
  <si>
    <t>P18207</t>
  </si>
  <si>
    <t>NA21001-0032916</t>
  </si>
  <si>
    <t>P18209</t>
  </si>
  <si>
    <t>NA21001-0032918</t>
  </si>
  <si>
    <t>P18210</t>
  </si>
  <si>
    <t>NA21001-0032919</t>
  </si>
  <si>
    <t>P18260</t>
  </si>
  <si>
    <t>NA21001-0032920</t>
  </si>
  <si>
    <t>GAHS650919JX3</t>
  </si>
  <si>
    <t>P18261</t>
  </si>
  <si>
    <t>NA21001-0032921</t>
  </si>
  <si>
    <t>GUNL9206118V3</t>
  </si>
  <si>
    <t>P18262</t>
  </si>
  <si>
    <t>NA21001-0032922</t>
  </si>
  <si>
    <t>GUNL9206112V3</t>
  </si>
  <si>
    <t>P18263</t>
  </si>
  <si>
    <t>NA21001-0032923</t>
  </si>
  <si>
    <t>P18264</t>
  </si>
  <si>
    <t>NA21001-0032924</t>
  </si>
  <si>
    <t>CURR640809PS8</t>
  </si>
  <si>
    <t>P18211</t>
  </si>
  <si>
    <t>NA21001-0032925</t>
  </si>
  <si>
    <t>P18213</t>
  </si>
  <si>
    <t>NA21001-0032926</t>
  </si>
  <si>
    <t>P18214</t>
  </si>
  <si>
    <t>NA21001-0032927</t>
  </si>
  <si>
    <t>SEC940503BPA</t>
  </si>
  <si>
    <t>P18216</t>
  </si>
  <si>
    <t>NA21001-0032928</t>
  </si>
  <si>
    <t>P18218</t>
  </si>
  <si>
    <t>NA21001-0032929</t>
  </si>
  <si>
    <t>SCI0804295X6</t>
  </si>
  <si>
    <t>P18220</t>
  </si>
  <si>
    <t>NA21001-0032930</t>
  </si>
  <si>
    <t>OIN980217KX2</t>
  </si>
  <si>
    <t>P18222</t>
  </si>
  <si>
    <t>NA21001-0032931</t>
  </si>
  <si>
    <t>P18224</t>
  </si>
  <si>
    <t>NA21001-0032932</t>
  </si>
  <si>
    <t>GAL990420EZ4</t>
  </si>
  <si>
    <t>P18226</t>
  </si>
  <si>
    <t>NA21001-0032936</t>
  </si>
  <si>
    <t>P18228</t>
  </si>
  <si>
    <t>NA21001-0032937</t>
  </si>
  <si>
    <t>CGP970522EE4</t>
  </si>
  <si>
    <t>D  3,190</t>
  </si>
  <si>
    <t>P18230</t>
  </si>
  <si>
    <t>NA21001-0032938</t>
  </si>
  <si>
    <t>SCO130531P47</t>
  </si>
  <si>
    <t>P18232</t>
  </si>
  <si>
    <t>NA21001-0032939</t>
  </si>
  <si>
    <t>P18234</t>
  </si>
  <si>
    <t>NA21001-0032940</t>
  </si>
  <si>
    <t>SGS140805DM9</t>
  </si>
  <si>
    <t>P18236</t>
  </si>
  <si>
    <t>NA21001-0032941</t>
  </si>
  <si>
    <t>D  3,194</t>
  </si>
  <si>
    <t>P18238</t>
  </si>
  <si>
    <t>NA21001-0032942</t>
  </si>
  <si>
    <t>D  3,195</t>
  </si>
  <si>
    <t>P18240</t>
  </si>
  <si>
    <t>NA21001-0032943</t>
  </si>
  <si>
    <t>GIP070831V89</t>
  </si>
  <si>
    <t>D  3,196</t>
  </si>
  <si>
    <t>P18242</t>
  </si>
  <si>
    <t>NA21001-0032944</t>
  </si>
  <si>
    <t>D  3,197</t>
  </si>
  <si>
    <t>P18244</t>
  </si>
  <si>
    <t>NA21001-0032945</t>
  </si>
  <si>
    <t>D  3,198</t>
  </si>
  <si>
    <t>P18246</t>
  </si>
  <si>
    <t>NA21001-0032946</t>
  </si>
  <si>
    <t>P18248</t>
  </si>
  <si>
    <t>NA21001-0032948</t>
  </si>
  <si>
    <t>HEGS6504255W7</t>
  </si>
  <si>
    <t>SHC680813656</t>
  </si>
  <si>
    <t>P18250</t>
  </si>
  <si>
    <t>NA21001-0032949</t>
  </si>
  <si>
    <t>AAOA610225AV2</t>
  </si>
  <si>
    <t>OSP000113M54</t>
  </si>
  <si>
    <t>D  3,202</t>
  </si>
  <si>
    <t>P18252</t>
  </si>
  <si>
    <t>NA21001-0032950</t>
  </si>
  <si>
    <t>OIFE600911E66</t>
  </si>
  <si>
    <t>D  3,203</t>
  </si>
  <si>
    <t>P18254</t>
  </si>
  <si>
    <t>NA21001-0032951</t>
  </si>
  <si>
    <t>P18255</t>
  </si>
  <si>
    <t>NA21001-0032952</t>
  </si>
  <si>
    <t>P18267</t>
  </si>
  <si>
    <t>NA21001-0032968</t>
  </si>
  <si>
    <t>MGA940712E28</t>
  </si>
  <si>
    <t>P18257</t>
  </si>
  <si>
    <t>NA21001-0032971</t>
  </si>
  <si>
    <t>PSO140307272</t>
  </si>
  <si>
    <t>P17998</t>
  </si>
  <si>
    <t>NA21001-0032972</t>
  </si>
  <si>
    <t>CASF5111225V5</t>
  </si>
  <si>
    <t>D  3,218</t>
  </si>
  <si>
    <t>P18285</t>
  </si>
  <si>
    <t>NA21001-0032978</t>
  </si>
  <si>
    <t>DOSC570718RK9</t>
  </si>
  <si>
    <t>D  3,220</t>
  </si>
  <si>
    <t>XA12011-P018340</t>
  </si>
  <si>
    <t>Cargo al Costo Unida</t>
  </si>
  <si>
    <t>D  3,221</t>
  </si>
  <si>
    <t>WS00027389</t>
  </si>
  <si>
    <t>XA12011-P018341</t>
  </si>
  <si>
    <t>D  3,222</t>
  </si>
  <si>
    <t>NA21001-0032980</t>
  </si>
  <si>
    <t>T-3813</t>
  </si>
  <si>
    <t>XD31011-0003813</t>
  </si>
  <si>
    <t>T-3821</t>
  </si>
  <si>
    <t>XD31011-0003821</t>
  </si>
  <si>
    <t>T-3822</t>
  </si>
  <si>
    <t>XD31011-0003822</t>
  </si>
  <si>
    <t>T-3823</t>
  </si>
  <si>
    <t>XD31011-0003823</t>
  </si>
  <si>
    <t>T-3824</t>
  </si>
  <si>
    <t>XD31011-0003824</t>
  </si>
  <si>
    <t>T-3826</t>
  </si>
  <si>
    <t>XD31011-0003826</t>
  </si>
  <si>
    <t>MUÑIZ LECONA VERONICA ELIZABETH</t>
  </si>
  <si>
    <t>T-3827</t>
  </si>
  <si>
    <t>XD31011-0003827</t>
  </si>
  <si>
    <t>T-3828</t>
  </si>
  <si>
    <t>XD31011-0003828</t>
  </si>
  <si>
    <t>T-3830</t>
  </si>
  <si>
    <t>XD31011-0003830</t>
  </si>
  <si>
    <t>T-3831</t>
  </si>
  <si>
    <t>XD31011-0003831</t>
  </si>
  <si>
    <t>T-3832</t>
  </si>
  <si>
    <t>XD31011-0003832</t>
  </si>
  <si>
    <t>T-3833</t>
  </si>
  <si>
    <t>XD31011-0003833</t>
  </si>
  <si>
    <t>T-3834</t>
  </si>
  <si>
    <t>XD31011-0003834</t>
  </si>
  <si>
    <t>T-3839</t>
  </si>
  <si>
    <t>XD31011-0003839</t>
  </si>
  <si>
    <t>T-3840</t>
  </si>
  <si>
    <t>XD31011-0003840</t>
  </si>
  <si>
    <t>T-3841</t>
  </si>
  <si>
    <t>XD31011-0003841</t>
  </si>
  <si>
    <t>T-3842</t>
  </si>
  <si>
    <t>XD31011-0003842</t>
  </si>
  <si>
    <t>T-3843</t>
  </si>
  <si>
    <t>XD31011-0003843</t>
  </si>
  <si>
    <t>E     40</t>
  </si>
  <si>
    <t>T-3844</t>
  </si>
  <si>
    <t>XD31011-0003844</t>
  </si>
  <si>
    <t>E     41</t>
  </si>
  <si>
    <t>T-3845</t>
  </si>
  <si>
    <t>XD31011-0003845</t>
  </si>
  <si>
    <t>T-3846</t>
  </si>
  <si>
    <t>XD31011-0003846</t>
  </si>
  <si>
    <t>T-3849</t>
  </si>
  <si>
    <t>XD31011-0003849</t>
  </si>
  <si>
    <t>E     53</t>
  </si>
  <si>
    <t>CH-18451</t>
  </si>
  <si>
    <t>XD31001-0018451</t>
  </si>
  <si>
    <t>CH-18440</t>
  </si>
  <si>
    <t>XD31001-0018440</t>
  </si>
  <si>
    <t>E     60</t>
  </si>
  <si>
    <t>T-3854</t>
  </si>
  <si>
    <t>XD31011-0003854</t>
  </si>
  <si>
    <t>T-3855</t>
  </si>
  <si>
    <t>XD31011-0003855</t>
  </si>
  <si>
    <t>T-3856</t>
  </si>
  <si>
    <t>XD31011-0003856</t>
  </si>
  <si>
    <t>T-3857</t>
  </si>
  <si>
    <t>XD31011-0003857</t>
  </si>
  <si>
    <t>T-3858</t>
  </si>
  <si>
    <t>XD31011-0003858</t>
  </si>
  <si>
    <t>T-3859</t>
  </si>
  <si>
    <t>XD31011-0003859</t>
  </si>
  <si>
    <t>T-3860</t>
  </si>
  <si>
    <t>XD31011-0003860</t>
  </si>
  <si>
    <t>CH-18460</t>
  </si>
  <si>
    <t>XD31001-0018460</t>
  </si>
  <si>
    <t>MENDOZA BECERRA LIZBETH ADRIANA</t>
  </si>
  <si>
    <t>T-3862</t>
  </si>
  <si>
    <t>XD31011-0003862</t>
  </si>
  <si>
    <t>LJIMENEZ:INMOBILIARIA M Y CONSTRUCC</t>
  </si>
  <si>
    <t>T-3864</t>
  </si>
  <si>
    <t>XD31011-0003864</t>
  </si>
  <si>
    <t>T-3865</t>
  </si>
  <si>
    <t>XD31011-0003865</t>
  </si>
  <si>
    <t>CH-18461</t>
  </si>
  <si>
    <t>XD31001-0018461</t>
  </si>
  <si>
    <t>CH-18462</t>
  </si>
  <si>
    <t>XD31001-0018462</t>
  </si>
  <si>
    <t>E     90</t>
  </si>
  <si>
    <t>T-3869</t>
  </si>
  <si>
    <t>XD31011-0003869</t>
  </si>
  <si>
    <t>CH-18466</t>
  </si>
  <si>
    <t>XD31001-0018466</t>
  </si>
  <si>
    <t>CH-18467</t>
  </si>
  <si>
    <t>XD31001-0018467</t>
  </si>
  <si>
    <t>T-3872</t>
  </si>
  <si>
    <t>XD31011-0003872</t>
  </si>
  <si>
    <t>LJIMENEZ:GUZMAN AFOROS Y EQUIPOS EL</t>
  </si>
  <si>
    <t>T-3873</t>
  </si>
  <si>
    <t>XD31011-0003873</t>
  </si>
  <si>
    <t>T-3874</t>
  </si>
  <si>
    <t>XD31011-0003874</t>
  </si>
  <si>
    <t>T-3875</t>
  </si>
  <si>
    <t>XD31011-0003875</t>
  </si>
  <si>
    <t>T-3876</t>
  </si>
  <si>
    <t>XD31011-0003876</t>
  </si>
  <si>
    <t>T-3879</t>
  </si>
  <si>
    <t>XD31011-0003879</t>
  </si>
  <si>
    <t>T-3886</t>
  </si>
  <si>
    <t>T-3887</t>
  </si>
  <si>
    <t>XD31011-0003887</t>
  </si>
  <si>
    <t>T-3888</t>
  </si>
  <si>
    <t>XD31011-0003888</t>
  </si>
  <si>
    <t>T-3889</t>
  </si>
  <si>
    <t>XD31011-0003889</t>
  </si>
  <si>
    <t>T-3890</t>
  </si>
  <si>
    <t>XD31011-0003890</t>
  </si>
  <si>
    <t>T-3891</t>
  </si>
  <si>
    <t>XD31011-0003891</t>
  </si>
  <si>
    <t>T-3892</t>
  </si>
  <si>
    <t>XD31011-0003892</t>
  </si>
  <si>
    <t>T-3893</t>
  </si>
  <si>
    <t>XD31011-0003893</t>
  </si>
  <si>
    <t>T-3894</t>
  </si>
  <si>
    <t>XD31011-0003894</t>
  </si>
  <si>
    <t>PUBLICIDAD MAP SA DE CV</t>
  </si>
  <si>
    <t>T-3895</t>
  </si>
  <si>
    <t>XD31011-0003895</t>
  </si>
  <si>
    <t>T-3896</t>
  </si>
  <si>
    <t>XD31011-0003896</t>
  </si>
  <si>
    <t>T-3897</t>
  </si>
  <si>
    <t>XD31011-0003897</t>
  </si>
  <si>
    <t>T-3898</t>
  </si>
  <si>
    <t>XD31011-0003898</t>
  </si>
  <si>
    <t>T-3899</t>
  </si>
  <si>
    <t>XD31011-0003899</t>
  </si>
  <si>
    <t>EQUIPOS COMERCIALES PARA OFICINAS S</t>
  </si>
  <si>
    <t>T-3900</t>
  </si>
  <si>
    <t>XD31011-0003900</t>
  </si>
  <si>
    <t>T-3901</t>
  </si>
  <si>
    <t>XD31011-0003901</t>
  </si>
  <si>
    <t>T-3902</t>
  </si>
  <si>
    <t>XD31011-0003902</t>
  </si>
  <si>
    <t>E    137</t>
  </si>
  <si>
    <t>T-3903</t>
  </si>
  <si>
    <t>XD31011-0003903</t>
  </si>
  <si>
    <t>BERNAL VALLE TERESA LIZBETH</t>
  </si>
  <si>
    <t>T-3904</t>
  </si>
  <si>
    <t>XD31011-0003904</t>
  </si>
  <si>
    <t>LOPEZ REYES JUANA ANGELICA</t>
  </si>
  <si>
    <t>T-3905</t>
  </si>
  <si>
    <t>XD31011-0003905</t>
  </si>
  <si>
    <t>IPSOS BIMSA SA DE CV</t>
  </si>
  <si>
    <t>T-3906</t>
  </si>
  <si>
    <t>XD31011-0003906</t>
  </si>
  <si>
    <t>T-3907</t>
  </si>
  <si>
    <t>XD31011-0003907</t>
  </si>
  <si>
    <t>E    142</t>
  </si>
  <si>
    <t>T-3908</t>
  </si>
  <si>
    <t>XD31011-0003908</t>
  </si>
  <si>
    <t>VILLASEñOR BALLESTEROS Y COMPAñIA S</t>
  </si>
  <si>
    <t>E    143</t>
  </si>
  <si>
    <t>T-3909</t>
  </si>
  <si>
    <t>XD31011-0003909</t>
  </si>
  <si>
    <t>T-3910</t>
  </si>
  <si>
    <t>XD31011-0003910</t>
  </si>
  <si>
    <t>T-3911</t>
  </si>
  <si>
    <t>XD31011-0003911</t>
  </si>
  <si>
    <t>T-3912</t>
  </si>
  <si>
    <t>XD31011-0003912</t>
  </si>
  <si>
    <t>T-3913</t>
  </si>
  <si>
    <t>XD31011-0003913</t>
  </si>
  <si>
    <t>T-3914</t>
  </si>
  <si>
    <t>XD31011-0003914</t>
  </si>
  <si>
    <t>T-3915</t>
  </si>
  <si>
    <t>XD31011-0003915</t>
  </si>
  <si>
    <t>T-3916</t>
  </si>
  <si>
    <t>XD31011-0003916</t>
  </si>
  <si>
    <t>T-3917</t>
  </si>
  <si>
    <t>XD31011-0003917</t>
  </si>
  <si>
    <t>T-3918</t>
  </si>
  <si>
    <t>XD31011-0003918</t>
  </si>
  <si>
    <t>T-3919</t>
  </si>
  <si>
    <t>XD31011-0003919</t>
  </si>
  <si>
    <t>T-3920</t>
  </si>
  <si>
    <t>XD31011-0003920</t>
  </si>
  <si>
    <t>T-3924</t>
  </si>
  <si>
    <t>XD31011-0003924</t>
  </si>
  <si>
    <t>IÑIGUEZ BUCIO LUCIO ALBERTO</t>
  </si>
  <si>
    <t>T-3925</t>
  </si>
  <si>
    <t>XD31011-0003925</t>
  </si>
  <si>
    <t>VGVM SA DE CV</t>
  </si>
  <si>
    <t>T-3926</t>
  </si>
  <si>
    <t>XD31011-0003926</t>
  </si>
  <si>
    <t>CH-18481</t>
  </si>
  <si>
    <t>XD31001-0018481</t>
  </si>
  <si>
    <t>CH-18482</t>
  </si>
  <si>
    <t>XD31001-0018482</t>
  </si>
  <si>
    <t>CH-18483</t>
  </si>
  <si>
    <t>XD31001-0018483</t>
  </si>
  <si>
    <t>CH-18476</t>
  </si>
  <si>
    <t>XD31001-0018476</t>
  </si>
  <si>
    <t>ABA SEGUROS SA DE CV</t>
  </si>
  <si>
    <t>T-3933</t>
  </si>
  <si>
    <t>XD31011-0003933</t>
  </si>
  <si>
    <t>T-3934</t>
  </si>
  <si>
    <t>XD31011-0003934</t>
  </si>
  <si>
    <t>T-3936</t>
  </si>
  <si>
    <t>XD31011-0003936</t>
  </si>
  <si>
    <t>T-3937</t>
  </si>
  <si>
    <t>XD31011-0003937</t>
  </si>
  <si>
    <t>T-3939</t>
  </si>
  <si>
    <t>XD31011-0003939</t>
  </si>
  <si>
    <t>T-3940</t>
  </si>
  <si>
    <t>XD31011-0003940</t>
  </si>
  <si>
    <t>T-3941</t>
  </si>
  <si>
    <t>XD31011-0003941</t>
  </si>
  <si>
    <t>T-3942</t>
  </si>
  <si>
    <t>XD31011-0003942</t>
  </si>
  <si>
    <t>T-3943</t>
  </si>
  <si>
    <t>XD31011-0003943</t>
  </si>
  <si>
    <t>T-3944</t>
  </si>
  <si>
    <t>XD31011-0003944</t>
  </si>
  <si>
    <t>T-3945</t>
  </si>
  <si>
    <t>XD31011-0003945</t>
  </si>
  <si>
    <t>T-3946</t>
  </si>
  <si>
    <t>XD31011-0003946</t>
  </si>
  <si>
    <t>T-3947</t>
  </si>
  <si>
    <t>XD31011-0003947</t>
  </si>
  <si>
    <t>T-3948</t>
  </si>
  <si>
    <t>XD31011-0003948</t>
  </si>
  <si>
    <t>T-3949</t>
  </si>
  <si>
    <t>XD31011-0003949</t>
  </si>
  <si>
    <t>T-3952</t>
  </si>
  <si>
    <t>XD31011-0003952</t>
  </si>
  <si>
    <t>CH-18492</t>
  </si>
  <si>
    <t>XD31001-0018492</t>
  </si>
  <si>
    <t>E    217</t>
  </si>
  <si>
    <t>CH-18493</t>
  </si>
  <si>
    <t>XD31001-0018493</t>
  </si>
  <si>
    <t>E    218</t>
  </si>
  <si>
    <t>CH-18494</t>
  </si>
  <si>
    <t>XD31001-0018494</t>
  </si>
  <si>
    <t>E    219</t>
  </si>
  <si>
    <t>CH-18495</t>
  </si>
  <si>
    <t>XD31001-0018495</t>
  </si>
  <si>
    <t>T-3953</t>
  </si>
  <si>
    <t>XD31011-0003953</t>
  </si>
  <si>
    <t>OZ AUTOMOTRIZ DE COLIMA S. DE R.L.</t>
  </si>
  <si>
    <t>T-3955</t>
  </si>
  <si>
    <t>XD31011-0003955</t>
  </si>
  <si>
    <t>E    224</t>
  </si>
  <si>
    <t>T-3957</t>
  </si>
  <si>
    <t>XD31011-0003957</t>
  </si>
  <si>
    <t>T-3958</t>
  </si>
  <si>
    <t>XD31011-0003958</t>
  </si>
  <si>
    <t>COMSA SOLUTIONS S DE RL DE CV</t>
  </si>
  <si>
    <t>T-3959</t>
  </si>
  <si>
    <t>XD31011-0003959</t>
  </si>
  <si>
    <t>ERSA SOLUCIONES INTEGRALES SA DE CV</t>
  </si>
  <si>
    <t>T-3960</t>
  </si>
  <si>
    <t>XD31011-0003960</t>
  </si>
  <si>
    <t>Auxiliar del 01/04/17 AL 30/04/17</t>
  </si>
  <si>
    <t>MEBL660216783</t>
  </si>
  <si>
    <t>HUAA7303034W3</t>
  </si>
  <si>
    <t>HUERTA ALVAREZ ALEJANDRO</t>
  </si>
  <si>
    <t>SPA930315Q24</t>
  </si>
  <si>
    <t>SERVICIO PANORAMA</t>
  </si>
  <si>
    <t>SARA830701157</t>
  </si>
  <si>
    <t>SALDIVAR RUIZ ALFONSO</t>
  </si>
  <si>
    <t>RLI930128AI5</t>
  </si>
  <si>
    <t>RESTAURANTE LINDA VISTA SA DE CV</t>
  </si>
  <si>
    <t>VMI040908496</t>
  </si>
  <si>
    <t>VERIFICACION MISTERIOS SA DE CV</t>
  </si>
  <si>
    <t>GASOLINERA LITRO MIL SA DE CV</t>
  </si>
  <si>
    <t>ABA920310QW0</t>
  </si>
  <si>
    <t>MULV720206D60</t>
  </si>
  <si>
    <t xml:space="preserve"> </t>
  </si>
  <si>
    <t>E 43</t>
  </si>
  <si>
    <t>T-3847</t>
  </si>
  <si>
    <t>IMC970930AZ8</t>
  </si>
  <si>
    <t>GAE100203PM0</t>
  </si>
  <si>
    <t>PMA100210SB1</t>
  </si>
  <si>
    <t>ECO020912BE2</t>
  </si>
  <si>
    <t>BEVT8309183A9</t>
  </si>
  <si>
    <t>LORJ6409301N1</t>
  </si>
  <si>
    <t>BIM850201QI0</t>
  </si>
  <si>
    <t>VBA040611LUA</t>
  </si>
  <si>
    <t>RVA20930462</t>
  </si>
  <si>
    <t>IIBL811021SU3</t>
  </si>
  <si>
    <t>VGV140402TW5</t>
  </si>
  <si>
    <t>OAC041025LX4</t>
  </si>
  <si>
    <t>CSO160519K39</t>
  </si>
  <si>
    <t>ESI151228L26</t>
  </si>
  <si>
    <t>AOA040608H65</t>
  </si>
  <si>
    <t>AUTOMOTRIZ OAXACA DE ANTEQUERA S DE RL DE CV</t>
  </si>
  <si>
    <t>GT MOTORS NORESTE S DE RL DE CV</t>
  </si>
  <si>
    <t>TOY0507283C5</t>
  </si>
  <si>
    <t>TOYOCOAPA, S. DE RL DE CV</t>
  </si>
  <si>
    <t>SERVCIO AUDITORIO SA DE CV</t>
  </si>
  <si>
    <t>AUTOPISTA ARCO DEL NORTE SA DE CV</t>
  </si>
  <si>
    <t>CONCESIONARIA MEXIQUENSE SA  DE CV</t>
  </si>
  <si>
    <t>GON8906305V0</t>
  </si>
  <si>
    <t>GONDOMAR SA DE CV</t>
  </si>
  <si>
    <t>AIQ070917FVA</t>
  </si>
  <si>
    <t>ALECSA ITALIANOS DE QUERETARO SA DE CV</t>
  </si>
  <si>
    <t>GTQ091119MA0</t>
  </si>
  <si>
    <t>GRUPO TURQUESA DE QUERETARO SA DE CV</t>
  </si>
  <si>
    <t>SSL000704968</t>
  </si>
  <si>
    <t>STAR SAN LUIS SA DE CV</t>
  </si>
  <si>
    <t>INVERSIONES POTOSINAS SA D ECV</t>
  </si>
  <si>
    <t>RSJ1306261M9</t>
  </si>
  <si>
    <t>RODELI SAN JOSE SA DE CV</t>
  </si>
  <si>
    <t>IRI930705JA1</t>
  </si>
  <si>
    <t>INDUSTRIA RIBCHE SA DE CV</t>
  </si>
  <si>
    <t>OCA091123GQA</t>
  </si>
  <si>
    <t>OPERADORA CANSO SA DE CV</t>
  </si>
  <si>
    <t>GAS910208GP3</t>
  </si>
  <si>
    <t>GASTROSUR SA DE CV</t>
  </si>
  <si>
    <t>CZO060719BH5</t>
  </si>
  <si>
    <t xml:space="preserve">CONCESIONARIA ZONALTA SA  DE CV </t>
  </si>
  <si>
    <t xml:space="preserve">PROMOTORA Y ADMINISTRADORA DE CARRETERA </t>
  </si>
  <si>
    <t>AUTOPISTA ARCO NORTE SA DE CV</t>
  </si>
  <si>
    <t>D      6</t>
  </si>
  <si>
    <t>XD06001-</t>
  </si>
  <si>
    <t>FAME PERISUR S  DE  RL DE CV</t>
  </si>
  <si>
    <t>D     55</t>
  </si>
  <si>
    <t>1227-TCN17</t>
  </si>
  <si>
    <t>D     57</t>
  </si>
  <si>
    <t>1229-TCN17</t>
  </si>
  <si>
    <t>D     72</t>
  </si>
  <si>
    <t>1230-TCN17</t>
  </si>
  <si>
    <t>D     81</t>
  </si>
  <si>
    <t>GT MOTORS NORESTE S DE  RL DE CV</t>
  </si>
  <si>
    <t>D     84</t>
  </si>
  <si>
    <t>1231-TCN17</t>
  </si>
  <si>
    <t>D     95</t>
  </si>
  <si>
    <t>1233-TCN17</t>
  </si>
  <si>
    <t>D     96</t>
  </si>
  <si>
    <t>1232-TCN17</t>
  </si>
  <si>
    <t>E      4</t>
  </si>
  <si>
    <t>T-3961</t>
  </si>
  <si>
    <t>T-3965</t>
  </si>
  <si>
    <t>T-4011</t>
  </si>
  <si>
    <t>D    432</t>
  </si>
  <si>
    <t>D    433</t>
  </si>
  <si>
    <t>D    434</t>
  </si>
  <si>
    <t>D    465</t>
  </si>
  <si>
    <t>0003-TCN18</t>
  </si>
  <si>
    <t>D    488</t>
  </si>
  <si>
    <t>1248-TCN17</t>
  </si>
  <si>
    <t>GRUPO PENNINSULA  MOTORS  S  DE RL</t>
  </si>
  <si>
    <t>1247-TCN17</t>
  </si>
  <si>
    <t>D    494</t>
  </si>
  <si>
    <t>CCD AUTOSALES  PUERTO  VALLARTA</t>
  </si>
  <si>
    <t>D    500</t>
  </si>
  <si>
    <t>CEVER  TOLUCA S  DE  RL  DE CV</t>
  </si>
  <si>
    <t>T-3970</t>
  </si>
  <si>
    <t>T-3977</t>
  </si>
  <si>
    <t>T-3978</t>
  </si>
  <si>
    <t>T-3979</t>
  </si>
  <si>
    <t>T-3980</t>
  </si>
  <si>
    <t>T-3981</t>
  </si>
  <si>
    <t>LJIMENEZ:GRUPO ECOLOGICA, S.A. DE C</t>
  </si>
  <si>
    <t>T-3982</t>
  </si>
  <si>
    <t>T-3983</t>
  </si>
  <si>
    <t>T-3984</t>
  </si>
  <si>
    <t>T-3985</t>
  </si>
  <si>
    <t>T-3986</t>
  </si>
  <si>
    <t>T-3987</t>
  </si>
  <si>
    <t>T-3988</t>
  </si>
  <si>
    <t>T-3989</t>
  </si>
  <si>
    <t>T-3990</t>
  </si>
  <si>
    <t>E     44</t>
  </si>
  <si>
    <t>T-3991</t>
  </si>
  <si>
    <t>E     45</t>
  </si>
  <si>
    <t>T-3992</t>
  </si>
  <si>
    <t>E     46</t>
  </si>
  <si>
    <t>T-3993</t>
  </si>
  <si>
    <t>T-3994</t>
  </si>
  <si>
    <t>T-3995</t>
  </si>
  <si>
    <t>T-3996</t>
  </si>
  <si>
    <t>T-3997</t>
  </si>
  <si>
    <t>CH-18506</t>
  </si>
  <si>
    <t>D    669</t>
  </si>
  <si>
    <t>ABRIL00001</t>
  </si>
  <si>
    <t>P018335</t>
  </si>
  <si>
    <t>LJIMENEZ:CFE- CONSUMO ENERGIA ELECT</t>
  </si>
  <si>
    <t>D    702</t>
  </si>
  <si>
    <t>1249-TCN17</t>
  </si>
  <si>
    <t>D    704</t>
  </si>
  <si>
    <t>1250-TCN17</t>
  </si>
  <si>
    <t>1251-TCN17</t>
  </si>
  <si>
    <t>D    712</t>
  </si>
  <si>
    <t>1252-TCN17</t>
  </si>
  <si>
    <t>D    713</t>
  </si>
  <si>
    <t>1253-TCN17</t>
  </si>
  <si>
    <t>AUTOMOVILES  VALLEJO S DE RL DE CV</t>
  </si>
  <si>
    <t>T-4000</t>
  </si>
  <si>
    <t>1254-TCN17</t>
  </si>
  <si>
    <t>D    798</t>
  </si>
  <si>
    <t>1255-TCN17</t>
  </si>
  <si>
    <t>D    801</t>
  </si>
  <si>
    <t>0004-TCN18</t>
  </si>
  <si>
    <t>T-4001</t>
  </si>
  <si>
    <t>T-4002</t>
  </si>
  <si>
    <t>GIGANTE ROJO S DE RL DE CV</t>
  </si>
  <si>
    <t>D    865</t>
  </si>
  <si>
    <t>1256-TCN17</t>
  </si>
  <si>
    <t>D    867</t>
  </si>
  <si>
    <t>1257-TCN17</t>
  </si>
  <si>
    <t>D    896</t>
  </si>
  <si>
    <t>0005-TCN18</t>
  </si>
  <si>
    <t>D    970</t>
  </si>
  <si>
    <t>1259-TCN17</t>
  </si>
  <si>
    <t>E     80</t>
  </si>
  <si>
    <t>T-4010</t>
  </si>
  <si>
    <t>T-4012</t>
  </si>
  <si>
    <t>T-4009</t>
  </si>
  <si>
    <t>T-4013</t>
  </si>
  <si>
    <t>CH-18523</t>
  </si>
  <si>
    <t>CH-18524</t>
  </si>
  <si>
    <t>1284-TCN17</t>
  </si>
  <si>
    <t>CEVER  LOMAS VERDES S  DE  RL DE  C</t>
  </si>
  <si>
    <t>D  1,396</t>
  </si>
  <si>
    <t>1283-TCN17</t>
  </si>
  <si>
    <t>UNITED AUTO DE  AGUASCALIENTES S DE</t>
  </si>
  <si>
    <t>D  1,415</t>
  </si>
  <si>
    <t>1261-TCN17</t>
  </si>
  <si>
    <t>1262-TCN17</t>
  </si>
  <si>
    <t>1263-TCN17</t>
  </si>
  <si>
    <t>D  1,419</t>
  </si>
  <si>
    <t>1264-TCN17</t>
  </si>
  <si>
    <t>D  1,421</t>
  </si>
  <si>
    <t>1265-TCN17</t>
  </si>
  <si>
    <t>1266-TCN17</t>
  </si>
  <si>
    <t>D  1,423</t>
  </si>
  <si>
    <t>1267-TCN17</t>
  </si>
  <si>
    <t>D  1,429</t>
  </si>
  <si>
    <t>1268-TCN17</t>
  </si>
  <si>
    <t>1269-TCN17</t>
  </si>
  <si>
    <t>D  1,431</t>
  </si>
  <si>
    <t>0006-TCN18</t>
  </si>
  <si>
    <t>D  1,440</t>
  </si>
  <si>
    <t>1271-TCN17</t>
  </si>
  <si>
    <t>D  1,442</t>
  </si>
  <si>
    <t>1272-TCN17</t>
  </si>
  <si>
    <t>D  1,444</t>
  </si>
  <si>
    <t>1273-TCN17</t>
  </si>
  <si>
    <t>D  1,445</t>
  </si>
  <si>
    <t>1274-TCN17</t>
  </si>
  <si>
    <t>1275-TCN17</t>
  </si>
  <si>
    <t>D  1,460</t>
  </si>
  <si>
    <t>1285-TCN17</t>
  </si>
  <si>
    <t>D  1,468</t>
  </si>
  <si>
    <t>1276-TCN17</t>
  </si>
  <si>
    <t>D  1,469</t>
  </si>
  <si>
    <t>1277-TCN17</t>
  </si>
  <si>
    <t>D  1,470</t>
  </si>
  <si>
    <t>0007-TCN18</t>
  </si>
  <si>
    <t>D  1,472</t>
  </si>
  <si>
    <t>1278-TCN17</t>
  </si>
  <si>
    <t>D  1,474</t>
  </si>
  <si>
    <t>1279-TCN17</t>
  </si>
  <si>
    <t>D  1,475</t>
  </si>
  <si>
    <t>1280-TCN17</t>
  </si>
  <si>
    <t>D  1,476</t>
  </si>
  <si>
    <t>1281-TCN17</t>
  </si>
  <si>
    <t>D  1,477</t>
  </si>
  <si>
    <t>1282-TCN17</t>
  </si>
  <si>
    <t>T-4018</t>
  </si>
  <si>
    <t>T-4019</t>
  </si>
  <si>
    <t>T-4020</t>
  </si>
  <si>
    <t>T-4023</t>
  </si>
  <si>
    <t>1260-TCN17</t>
  </si>
  <si>
    <t>D  1,607</t>
  </si>
  <si>
    <t>1286-TCN17</t>
  </si>
  <si>
    <t>D  1,612</t>
  </si>
  <si>
    <t>1287-TCN17</t>
  </si>
  <si>
    <t>AUTOMOTRIZ OAXACA DE  ANTEQUERA S</t>
  </si>
  <si>
    <t>1288-TCN17</t>
  </si>
  <si>
    <t>AUTOMOTRIZ OAXACA DE  ANTEQUERA</t>
  </si>
  <si>
    <t>D  1,617</t>
  </si>
  <si>
    <t>0008-TCN18</t>
  </si>
  <si>
    <t>D  1,673</t>
  </si>
  <si>
    <t>1289-TCN17</t>
  </si>
  <si>
    <t>CH-18532</t>
  </si>
  <si>
    <t>CH-18533</t>
  </si>
  <si>
    <t>T-4033</t>
  </si>
  <si>
    <t>T-4034</t>
  </si>
  <si>
    <t>T-4035</t>
  </si>
  <si>
    <t>D  1,704</t>
  </si>
  <si>
    <t>1290-TCN17</t>
  </si>
  <si>
    <t>1291-TCN17</t>
  </si>
  <si>
    <t>D  1,718</t>
  </si>
  <si>
    <t>1292-TCN17</t>
  </si>
  <si>
    <t>D  1,720</t>
  </si>
  <si>
    <t>1293-TCN17</t>
  </si>
  <si>
    <t>D  1,721</t>
  </si>
  <si>
    <t>1294-TCN17</t>
  </si>
  <si>
    <t>D  1,724</t>
  </si>
  <si>
    <t>DURANGO  AUTOMOTORES  S  DE  RL DE</t>
  </si>
  <si>
    <t>D  1,777</t>
  </si>
  <si>
    <t>1295-TCN17</t>
  </si>
  <si>
    <t>D  1,778</t>
  </si>
  <si>
    <t>1296-TCN17</t>
  </si>
  <si>
    <t>D  1,780</t>
  </si>
  <si>
    <t>1297-TCN17</t>
  </si>
  <si>
    <t>1298-TCN17</t>
  </si>
  <si>
    <t>1299-TCN17</t>
  </si>
  <si>
    <t>D  1,784</t>
  </si>
  <si>
    <t>1300-TCN17</t>
  </si>
  <si>
    <t>1301-TCN17</t>
  </si>
  <si>
    <t>1306-TCN17</t>
  </si>
  <si>
    <t>D  1,875</t>
  </si>
  <si>
    <t>T-4037</t>
  </si>
  <si>
    <t>T-4038</t>
  </si>
  <si>
    <t>T-4039</t>
  </si>
  <si>
    <t>D  1,941</t>
  </si>
  <si>
    <t>1307-TCN17</t>
  </si>
  <si>
    <t>T-4041</t>
  </si>
  <si>
    <t>LJIMENEZ:RIJK ZWAAN PROMEX SA DE CV</t>
  </si>
  <si>
    <t>D  2,027</t>
  </si>
  <si>
    <t>1302-TCN17</t>
  </si>
  <si>
    <t>D  2,029</t>
  </si>
  <si>
    <t>1303-TCN17</t>
  </si>
  <si>
    <t>D  2,031</t>
  </si>
  <si>
    <t>1304-TCN17</t>
  </si>
  <si>
    <t>D  2,037</t>
  </si>
  <si>
    <t>1308-TCN17</t>
  </si>
  <si>
    <t>D  2,040</t>
  </si>
  <si>
    <t>1320-TCN17</t>
  </si>
  <si>
    <t>1321-TCN17</t>
  </si>
  <si>
    <t>D  2,079</t>
  </si>
  <si>
    <t>1309-TCN17</t>
  </si>
  <si>
    <t>1310-TCN17</t>
  </si>
  <si>
    <t>D  2,129</t>
  </si>
  <si>
    <t>1311-TCN17</t>
  </si>
  <si>
    <t>D  2,132</t>
  </si>
  <si>
    <t>1312-TCN17</t>
  </si>
  <si>
    <t>1313-TCN17</t>
  </si>
  <si>
    <t>D  2,135</t>
  </si>
  <si>
    <t>1314-TCN17</t>
  </si>
  <si>
    <t>D  2,138</t>
  </si>
  <si>
    <t>1315-TCN17</t>
  </si>
  <si>
    <t>1316-TCN17</t>
  </si>
  <si>
    <t>1317-TCN17</t>
  </si>
  <si>
    <t>D  2,143</t>
  </si>
  <si>
    <t>1318-TCN17</t>
  </si>
  <si>
    <t>D  2,144</t>
  </si>
  <si>
    <t>1319-TCN17</t>
  </si>
  <si>
    <t>T-4046</t>
  </si>
  <si>
    <t>T-4047</t>
  </si>
  <si>
    <t>T-4048</t>
  </si>
  <si>
    <t>T-4049</t>
  </si>
  <si>
    <t>T-4050</t>
  </si>
  <si>
    <t>T-4051</t>
  </si>
  <si>
    <t>T-4052</t>
  </si>
  <si>
    <t>T-4053</t>
  </si>
  <si>
    <t>ESPINOSA IÑIGUEZ ALEHANDRO ALBERTO</t>
  </si>
  <si>
    <t>T-4054</t>
  </si>
  <si>
    <t>T-4055</t>
  </si>
  <si>
    <t>LUGO JIMENEZ BRENDA PAULINA</t>
  </si>
  <si>
    <t>T-4056</t>
  </si>
  <si>
    <t>T-4057</t>
  </si>
  <si>
    <t>T-4058</t>
  </si>
  <si>
    <t>T-4059</t>
  </si>
  <si>
    <t>T-4060</t>
  </si>
  <si>
    <t>T-4061</t>
  </si>
  <si>
    <t>T-4063</t>
  </si>
  <si>
    <t>T-4064</t>
  </si>
  <si>
    <t>T-4065</t>
  </si>
  <si>
    <t>T-4066</t>
  </si>
  <si>
    <t>LOPEZ DOMINGUEZ SALVADOR</t>
  </si>
  <si>
    <t>E    172</t>
  </si>
  <si>
    <t>T-4068</t>
  </si>
  <si>
    <t>T-4069</t>
  </si>
  <si>
    <t>T-4070</t>
  </si>
  <si>
    <t>T-4071</t>
  </si>
  <si>
    <t>T-4072</t>
  </si>
  <si>
    <t>T-4073</t>
  </si>
  <si>
    <t>T-4074</t>
  </si>
  <si>
    <t>T-4075</t>
  </si>
  <si>
    <t>T-4076</t>
  </si>
  <si>
    <t>T-4077</t>
  </si>
  <si>
    <t>T-4078</t>
  </si>
  <si>
    <t>T-4079</t>
  </si>
  <si>
    <t>T-4080</t>
  </si>
  <si>
    <t>T-4081</t>
  </si>
  <si>
    <t>E    186</t>
  </si>
  <si>
    <t>T-4082</t>
  </si>
  <si>
    <t>D  2,175</t>
  </si>
  <si>
    <t>1322-TCN17</t>
  </si>
  <si>
    <t>D  2,177</t>
  </si>
  <si>
    <t>1323-TCN17</t>
  </si>
  <si>
    <t>D  2,180</t>
  </si>
  <si>
    <t>1324-TCN17</t>
  </si>
  <si>
    <t>D  2,182</t>
  </si>
  <si>
    <t>1325-TCN17</t>
  </si>
  <si>
    <t>D  2,183</t>
  </si>
  <si>
    <t>1326-TCN17</t>
  </si>
  <si>
    <t>D  2,185</t>
  </si>
  <si>
    <t>1327-TCN17</t>
  </si>
  <si>
    <t>D  2,186</t>
  </si>
  <si>
    <t>1328-TCN17</t>
  </si>
  <si>
    <t>D  2,187</t>
  </si>
  <si>
    <t>1329-TCN17</t>
  </si>
  <si>
    <t>D  2,203</t>
  </si>
  <si>
    <t>1330-TCN17</t>
  </si>
  <si>
    <t>D  2,205</t>
  </si>
  <si>
    <t>1331-TCN17</t>
  </si>
  <si>
    <t>1332-TCN17</t>
  </si>
  <si>
    <t>D  2,233</t>
  </si>
  <si>
    <t>1333-TCN17</t>
  </si>
  <si>
    <t>D  2,234</t>
  </si>
  <si>
    <t>1334-TCN17</t>
  </si>
  <si>
    <t>1335-TCN17</t>
  </si>
  <si>
    <t>D  2,255</t>
  </si>
  <si>
    <t>1372-TCN17</t>
  </si>
  <si>
    <t>1373-TCN17</t>
  </si>
  <si>
    <t>D  2,257</t>
  </si>
  <si>
    <t>1374-TCN17</t>
  </si>
  <si>
    <t>D  2,258</t>
  </si>
  <si>
    <t>1375-TCN17</t>
  </si>
  <si>
    <t>D  2,259</t>
  </si>
  <si>
    <t>1376-TCN17</t>
  </si>
  <si>
    <t>D  2,260</t>
  </si>
  <si>
    <t>1336-TCN17</t>
  </si>
  <si>
    <t>D  2,261</t>
  </si>
  <si>
    <t>1337-TCN17</t>
  </si>
  <si>
    <t>D  2,262</t>
  </si>
  <si>
    <t>1338-TCN17</t>
  </si>
  <si>
    <t>D  2,263</t>
  </si>
  <si>
    <t>1339-TCN17</t>
  </si>
  <si>
    <t>D  2,264</t>
  </si>
  <si>
    <t>1340-TCN17</t>
  </si>
  <si>
    <t>D  2,265</t>
  </si>
  <si>
    <t>1341-TCN17</t>
  </si>
  <si>
    <t>D  2,266</t>
  </si>
  <si>
    <t>1342-TCN17</t>
  </si>
  <si>
    <t>D  2,267</t>
  </si>
  <si>
    <t>1343-TCN17</t>
  </si>
  <si>
    <t>D  2,268</t>
  </si>
  <si>
    <t>1344-TCN17</t>
  </si>
  <si>
    <t>D  2,270</t>
  </si>
  <si>
    <t>1345-TCN17</t>
  </si>
  <si>
    <t>D  2,276</t>
  </si>
  <si>
    <t>1346-TCN17</t>
  </si>
  <si>
    <t>FAME PERISUR  S  DE  RL DE CV</t>
  </si>
  <si>
    <t>D  2,284</t>
  </si>
  <si>
    <t>1347-TCN17</t>
  </si>
  <si>
    <t>D  2,290</t>
  </si>
  <si>
    <t>1348-TCN17</t>
  </si>
  <si>
    <t>D  2,293</t>
  </si>
  <si>
    <t>1349-TCN17</t>
  </si>
  <si>
    <t>D  2,299</t>
  </si>
  <si>
    <t>1377-TCN17</t>
  </si>
  <si>
    <t>D  2,302</t>
  </si>
  <si>
    <t>1378-TCN17</t>
  </si>
  <si>
    <t>1351-TCN17</t>
  </si>
  <si>
    <t>1352-TCN17</t>
  </si>
  <si>
    <t>1353-TCN17</t>
  </si>
  <si>
    <t>1354-TCN17</t>
  </si>
  <si>
    <t>1355-TCN17</t>
  </si>
  <si>
    <t>1356-TCN17</t>
  </si>
  <si>
    <t>D  2,310</t>
  </si>
  <si>
    <t>1357-TCN17</t>
  </si>
  <si>
    <t>1358-TCN17</t>
  </si>
  <si>
    <t>D  2,312</t>
  </si>
  <si>
    <t>1359-TCN17</t>
  </si>
  <si>
    <t>1360-TCN17</t>
  </si>
  <si>
    <t>D  2,315</t>
  </si>
  <si>
    <t>1361-TCN17</t>
  </si>
  <si>
    <t>1362-TCN17</t>
  </si>
  <si>
    <t>1363-TCN17</t>
  </si>
  <si>
    <t>1364-TCN17</t>
  </si>
  <si>
    <t>1365-TCN17</t>
  </si>
  <si>
    <t>E    166</t>
  </si>
  <si>
    <t>T-4062</t>
  </si>
  <si>
    <t>T-4087</t>
  </si>
  <si>
    <t>D  2,338</t>
  </si>
  <si>
    <t>1379-TCN17</t>
  </si>
  <si>
    <t>1380-TCN17</t>
  </si>
  <si>
    <t>D  2,508</t>
  </si>
  <si>
    <t>T-4090</t>
  </si>
  <si>
    <t>T-4091</t>
  </si>
  <si>
    <t>1366-TCN17</t>
  </si>
  <si>
    <t>1367-TCN17</t>
  </si>
  <si>
    <t>D  2,537</t>
  </si>
  <si>
    <t>1368-TCN17</t>
  </si>
  <si>
    <t>1369-TCN17</t>
  </si>
  <si>
    <t>1370-TCN17</t>
  </si>
  <si>
    <t>D  2,556</t>
  </si>
  <si>
    <t>1371-TCN17</t>
  </si>
  <si>
    <t>D  2,569</t>
  </si>
  <si>
    <t>1382-TCN17</t>
  </si>
  <si>
    <t>D  2,586</t>
  </si>
  <si>
    <t>1381-TCN17</t>
  </si>
  <si>
    <t>CAMINO DEL SOL AUTOMOTRIZ DE TIJUAN</t>
  </si>
  <si>
    <t>D  2,587</t>
  </si>
  <si>
    <t>1383-TCN17</t>
  </si>
  <si>
    <t>D  2,740</t>
  </si>
  <si>
    <t>1388-TCN17</t>
  </si>
  <si>
    <t>D  2,766</t>
  </si>
  <si>
    <t>1384-TCN17</t>
  </si>
  <si>
    <t>LIDERAZGO   AUTOMOTRIZ  DE PUEBLA</t>
  </si>
  <si>
    <t>CH-18544</t>
  </si>
  <si>
    <t>CH-18545</t>
  </si>
  <si>
    <t>CH-18546</t>
  </si>
  <si>
    <t>D  2,817</t>
  </si>
  <si>
    <t>1398-TCN17</t>
  </si>
  <si>
    <t>1386-TCN17</t>
  </si>
  <si>
    <t>AUTOMOTORES DE  LA LAGUNA S.A. DE C</t>
  </si>
  <si>
    <t>1385-TCN17</t>
  </si>
  <si>
    <t>D  2,856</t>
  </si>
  <si>
    <t>1399-TCN17</t>
  </si>
  <si>
    <t>AUTOMOTRIZ  OAXACA DE  ANTEQUERA S</t>
  </si>
  <si>
    <t>D  2,867</t>
  </si>
  <si>
    <t>D  2,948</t>
  </si>
  <si>
    <t>1400-TCN17</t>
  </si>
  <si>
    <t>D  2,981</t>
  </si>
  <si>
    <t>1387-TCN17</t>
  </si>
  <si>
    <t>CEVER  LOMAS   VERDES S  DE  RL DE</t>
  </si>
  <si>
    <t>D  2,983</t>
  </si>
  <si>
    <t>1397-TCN17</t>
  </si>
  <si>
    <t>D  2,985</t>
  </si>
  <si>
    <t>D  2,986</t>
  </si>
  <si>
    <t>1396-TCN17</t>
  </si>
  <si>
    <t>1395-TCN17</t>
  </si>
  <si>
    <t>1389-TCN17</t>
  </si>
  <si>
    <t>D  2,989</t>
  </si>
  <si>
    <t>1390-TCN17</t>
  </si>
  <si>
    <t>1391-TCN17</t>
  </si>
  <si>
    <t>D  2,992</t>
  </si>
  <si>
    <t>1392-TCN17</t>
  </si>
  <si>
    <t>D  2,993</t>
  </si>
  <si>
    <t>1393-TCN17</t>
  </si>
  <si>
    <t>1394-TCN17</t>
  </si>
  <si>
    <t>D  3,338</t>
  </si>
  <si>
    <t>P18456</t>
  </si>
  <si>
    <t>T-4093</t>
  </si>
  <si>
    <t>ALARMAS IES DE QUERETARO SA DE CV</t>
  </si>
  <si>
    <t>T-4094</t>
  </si>
  <si>
    <t>GYC MUNDOMEX SA DE CV</t>
  </si>
  <si>
    <t>T-4096</t>
  </si>
  <si>
    <t>T-4097</t>
  </si>
  <si>
    <t>T-4098</t>
  </si>
  <si>
    <t>T-4099</t>
  </si>
  <si>
    <t>DESARROLLO Y CONTROL DE OBRAS S.A.</t>
  </si>
  <si>
    <t>T-4101</t>
  </si>
  <si>
    <t>1407-TCN17</t>
  </si>
  <si>
    <t>ALECSA  PACHUCA  S  DE  RL DE  CV</t>
  </si>
  <si>
    <t>D  3,031</t>
  </si>
  <si>
    <t>1401-TCN17</t>
  </si>
  <si>
    <t>AUTOMOTRIZ NIHON. S.A DE  CV</t>
  </si>
  <si>
    <t>1402-TCN17</t>
  </si>
  <si>
    <t>AUTOMOTRIZ NIHON.  SA  DE  CV</t>
  </si>
  <si>
    <t>1408-TCN17</t>
  </si>
  <si>
    <t>D  3,106</t>
  </si>
  <si>
    <t>1412-TCN17</t>
  </si>
  <si>
    <t>1413-TCN17</t>
  </si>
  <si>
    <t>P000018305</t>
  </si>
  <si>
    <t>1410-TCN17</t>
  </si>
  <si>
    <t>1409-TCN17</t>
  </si>
  <si>
    <t>1411-TCN17</t>
  </si>
  <si>
    <t>1403-TCN17</t>
  </si>
  <si>
    <t>1405-TCN17</t>
  </si>
  <si>
    <t>GRUPO PENNINSULA  MOTORS  S DE  RL</t>
  </si>
  <si>
    <t>AM00000049</t>
  </si>
  <si>
    <t>LJIMENEZ:ALECSA ITALIANOS DE QUERET</t>
  </si>
  <si>
    <t>1404-TCN17</t>
  </si>
  <si>
    <t>GRUPO  PENNINSULA  MOTORS  S DE RL</t>
  </si>
  <si>
    <t>1406-TCN17</t>
  </si>
  <si>
    <t>NWD0002169</t>
  </si>
  <si>
    <t>NWD0002165</t>
  </si>
  <si>
    <t>D  3,199</t>
  </si>
  <si>
    <t>NWD0002148</t>
  </si>
  <si>
    <t>NWD0002132</t>
  </si>
  <si>
    <t>NWD0002175</t>
  </si>
  <si>
    <t>D  3,229</t>
  </si>
  <si>
    <t>1414-TCN17</t>
  </si>
  <si>
    <t>D  3,230</t>
  </si>
  <si>
    <t>1415-TCN17</t>
  </si>
  <si>
    <t>1416-TCN17</t>
  </si>
  <si>
    <t>D  3,232</t>
  </si>
  <si>
    <t>1417-TCN17</t>
  </si>
  <si>
    <t>D  3,234</t>
  </si>
  <si>
    <t>1418-TCN17</t>
  </si>
  <si>
    <t>D  3,235</t>
  </si>
  <si>
    <t>1419-TCN17</t>
  </si>
  <si>
    <t>D  3,236</t>
  </si>
  <si>
    <t>1420-TCN17</t>
  </si>
  <si>
    <t>D  3,237</t>
  </si>
  <si>
    <t>1421-TCN17</t>
  </si>
  <si>
    <t>D  3,238</t>
  </si>
  <si>
    <t>1422-TCN17</t>
  </si>
  <si>
    <t>D  3,239</t>
  </si>
  <si>
    <t>1423-TCN17</t>
  </si>
  <si>
    <t>D  3,269</t>
  </si>
  <si>
    <t>D  3,270</t>
  </si>
  <si>
    <t>D  3,271</t>
  </si>
  <si>
    <t>D  3,292</t>
  </si>
  <si>
    <t>P18405</t>
  </si>
  <si>
    <t>D  3,293</t>
  </si>
  <si>
    <t>P18407</t>
  </si>
  <si>
    <t>P18409</t>
  </si>
  <si>
    <t>AAMF550324LF5</t>
  </si>
  <si>
    <t>P18417</t>
  </si>
  <si>
    <t>P18418</t>
  </si>
  <si>
    <t>D  3,299</t>
  </si>
  <si>
    <t>P18420</t>
  </si>
  <si>
    <t>D  3,300</t>
  </si>
  <si>
    <t>P18421</t>
  </si>
  <si>
    <t>CME10715UB9</t>
  </si>
  <si>
    <t>D  3,301</t>
  </si>
  <si>
    <t>P18422</t>
  </si>
  <si>
    <t>D  3,302</t>
  </si>
  <si>
    <t>P18424</t>
  </si>
  <si>
    <t>D  3,303</t>
  </si>
  <si>
    <t>P18425</t>
  </si>
  <si>
    <t>P18426</t>
  </si>
  <si>
    <t>D  3,306</t>
  </si>
  <si>
    <t>P18428</t>
  </si>
  <si>
    <t>D  3,307</t>
  </si>
  <si>
    <t>P18429</t>
  </si>
  <si>
    <t>D  3,309</t>
  </si>
  <si>
    <t>P18431</t>
  </si>
  <si>
    <t>D  3,310</t>
  </si>
  <si>
    <t>P18432</t>
  </si>
  <si>
    <t>D  3,311</t>
  </si>
  <si>
    <t>P18433</t>
  </si>
  <si>
    <t>D  3,312</t>
  </si>
  <si>
    <t>P18434</t>
  </si>
  <si>
    <t>CASA530403QE7</t>
  </si>
  <si>
    <t>D  3,315</t>
  </si>
  <si>
    <t>P18438</t>
  </si>
  <si>
    <t>CAMM880828PU8</t>
  </si>
  <si>
    <t>D  3,316</t>
  </si>
  <si>
    <t>P18439</t>
  </si>
  <si>
    <t>D  3,317</t>
  </si>
  <si>
    <t>P18440</t>
  </si>
  <si>
    <t>D  3,318</t>
  </si>
  <si>
    <t>P18411</t>
  </si>
  <si>
    <t>EMA831223PF7</t>
  </si>
  <si>
    <t>D  3,319</t>
  </si>
  <si>
    <t>P18442</t>
  </si>
  <si>
    <t>MERL571216D49</t>
  </si>
  <si>
    <t>D  3,321</t>
  </si>
  <si>
    <t>P18446</t>
  </si>
  <si>
    <t>D  3,322</t>
  </si>
  <si>
    <t>P18447</t>
  </si>
  <si>
    <t>CME910415UB9</t>
  </si>
  <si>
    <t>D  3,324</t>
  </si>
  <si>
    <t>P18449</t>
  </si>
  <si>
    <t>D  3,325</t>
  </si>
  <si>
    <t>P18450</t>
  </si>
  <si>
    <t>D  3,326</t>
  </si>
  <si>
    <t>P18451</t>
  </si>
  <si>
    <t>D  3,332</t>
  </si>
  <si>
    <t>P18452</t>
  </si>
  <si>
    <t>MARF831206TV9</t>
  </si>
  <si>
    <t>D  3,335</t>
  </si>
  <si>
    <t>p18454</t>
  </si>
  <si>
    <t>D  3,336</t>
  </si>
  <si>
    <t>P18455</t>
  </si>
  <si>
    <t>D  3,339</t>
  </si>
  <si>
    <t>P18457</t>
  </si>
  <si>
    <t>D  3,342</t>
  </si>
  <si>
    <t>P18286</t>
  </si>
  <si>
    <t>D  3,343</t>
  </si>
  <si>
    <t>P18443</t>
  </si>
  <si>
    <t>D  3,385</t>
  </si>
  <si>
    <t>LJIMENEZ:DESAYUNO 10 MAYO</t>
  </si>
  <si>
    <t>D  3,387</t>
  </si>
  <si>
    <t>p18458</t>
  </si>
  <si>
    <t>P18459</t>
  </si>
  <si>
    <t>FAAG951201ES7</t>
  </si>
  <si>
    <t>P18460</t>
  </si>
  <si>
    <t>D  3,403</t>
  </si>
  <si>
    <t>P18461</t>
  </si>
  <si>
    <t>MEGJ460303EK7</t>
  </si>
  <si>
    <t>p18462</t>
  </si>
  <si>
    <t>P18465</t>
  </si>
  <si>
    <t>P18466</t>
  </si>
  <si>
    <t>P18467</t>
  </si>
  <si>
    <t>P18468</t>
  </si>
  <si>
    <t>D  3,411</t>
  </si>
  <si>
    <t>P18469</t>
  </si>
  <si>
    <t>P18470</t>
  </si>
  <si>
    <t>LONA700112T42</t>
  </si>
  <si>
    <t>P18471</t>
  </si>
  <si>
    <t>P18472</t>
  </si>
  <si>
    <t>P18473</t>
  </si>
  <si>
    <t>VADG570615HU8</t>
  </si>
  <si>
    <t>P18478</t>
  </si>
  <si>
    <t>VAVF800707TI3</t>
  </si>
  <si>
    <t>P18479</t>
  </si>
  <si>
    <t>P18480</t>
  </si>
  <si>
    <t>AIN950517849</t>
  </si>
  <si>
    <t>D  3,419</t>
  </si>
  <si>
    <t>P18481</t>
  </si>
  <si>
    <t>D  3,420</t>
  </si>
  <si>
    <t>P18482</t>
  </si>
  <si>
    <t>D  3,421</t>
  </si>
  <si>
    <t>P18483</t>
  </si>
  <si>
    <t>D  3,422</t>
  </si>
  <si>
    <t>P18484</t>
  </si>
  <si>
    <t>P18485</t>
  </si>
  <si>
    <t>P18486</t>
  </si>
  <si>
    <t>P18487</t>
  </si>
  <si>
    <t>P18488</t>
  </si>
  <si>
    <t>P18489</t>
  </si>
  <si>
    <t>TSO991022PB6</t>
  </si>
  <si>
    <t>D  3,428</t>
  </si>
  <si>
    <t>P18490</t>
  </si>
  <si>
    <t>AME970209GW0</t>
  </si>
  <si>
    <t>D  3,430</t>
  </si>
  <si>
    <t>P18492</t>
  </si>
  <si>
    <t>p18493</t>
  </si>
  <si>
    <t>P18494</t>
  </si>
  <si>
    <t>P18495</t>
  </si>
  <si>
    <t>P18496</t>
  </si>
  <si>
    <t>P18497</t>
  </si>
  <si>
    <t>P18498</t>
  </si>
  <si>
    <t>P18499</t>
  </si>
  <si>
    <t>P18500</t>
  </si>
  <si>
    <t>P18501</t>
  </si>
  <si>
    <t>P18503</t>
  </si>
  <si>
    <t>P18504</t>
  </si>
  <si>
    <t>P18505</t>
  </si>
  <si>
    <t>P18508</t>
  </si>
  <si>
    <t>P18509</t>
  </si>
  <si>
    <t>P18510</t>
  </si>
  <si>
    <t>D  3,453</t>
  </si>
  <si>
    <t>P18445</t>
  </si>
  <si>
    <t>D  3,454</t>
  </si>
  <si>
    <t>P18514</t>
  </si>
  <si>
    <t>VAMI890420Q47</t>
  </si>
  <si>
    <t>D  3,455</t>
  </si>
  <si>
    <t>P18515</t>
  </si>
  <si>
    <t>D  3,456</t>
  </si>
  <si>
    <t>P18516</t>
  </si>
  <si>
    <t>AAGG270831SD7</t>
  </si>
  <si>
    <t>P18517</t>
  </si>
  <si>
    <t>SCR100331515</t>
  </si>
  <si>
    <t>D  3,459</t>
  </si>
  <si>
    <t>P18518</t>
  </si>
  <si>
    <t>GCE980415560</t>
  </si>
  <si>
    <t>D  3,462</t>
  </si>
  <si>
    <t>P18519</t>
  </si>
  <si>
    <t>D  3,464</t>
  </si>
  <si>
    <t>P18520</t>
  </si>
  <si>
    <t>SAHM 8108101N3</t>
  </si>
  <si>
    <t>D  3,466</t>
  </si>
  <si>
    <t>P18521</t>
  </si>
  <si>
    <t>D  3,467</t>
  </si>
  <si>
    <t>P18522</t>
  </si>
  <si>
    <t>MELG671222EB0</t>
  </si>
  <si>
    <t>P18523</t>
  </si>
  <si>
    <t>OHE011012I25</t>
  </si>
  <si>
    <t>D  3,473</t>
  </si>
  <si>
    <t>P18525</t>
  </si>
  <si>
    <t>D  3,474</t>
  </si>
  <si>
    <t>P18526</t>
  </si>
  <si>
    <t>P18528</t>
  </si>
  <si>
    <t>P18530</t>
  </si>
  <si>
    <t>P18531</t>
  </si>
  <si>
    <t>P18533</t>
  </si>
  <si>
    <t>OME5611118AA8</t>
  </si>
  <si>
    <t>SJD700119PB4</t>
  </si>
  <si>
    <t>GOR911122D69</t>
  </si>
  <si>
    <t>D  3,491</t>
  </si>
  <si>
    <t>P18540</t>
  </si>
  <si>
    <t>GPA8110254LA</t>
  </si>
  <si>
    <t>P18542</t>
  </si>
  <si>
    <t>SEN160318189</t>
  </si>
  <si>
    <t>P18544</t>
  </si>
  <si>
    <t>P18546</t>
  </si>
  <si>
    <t>ARE1311145W2</t>
  </si>
  <si>
    <t>GPA8010254LA</t>
  </si>
  <si>
    <t>P18548</t>
  </si>
  <si>
    <t>SUL6012069R87</t>
  </si>
  <si>
    <t>D  3,499</t>
  </si>
  <si>
    <t>P18550</t>
  </si>
  <si>
    <t>FEM950814619</t>
  </si>
  <si>
    <t>P18552</t>
  </si>
  <si>
    <t>P18554</t>
  </si>
  <si>
    <t>GOC9303301FA</t>
  </si>
  <si>
    <t>AMS050630GZ3</t>
  </si>
  <si>
    <t>S2130</t>
  </si>
  <si>
    <t>RAPA8110163Z0</t>
  </si>
  <si>
    <t>R3852</t>
  </si>
  <si>
    <t>R3890</t>
  </si>
  <si>
    <t>R3907</t>
  </si>
  <si>
    <t>R3911</t>
  </si>
  <si>
    <t>R3910</t>
  </si>
  <si>
    <t>s2248</t>
  </si>
  <si>
    <t>S2243</t>
  </si>
  <si>
    <t>S2244</t>
  </si>
  <si>
    <t>D  3,539</t>
  </si>
  <si>
    <t>P18535</t>
  </si>
  <si>
    <t>D  3,540</t>
  </si>
  <si>
    <t>P18556</t>
  </si>
  <si>
    <t>CSF971215LQ5</t>
  </si>
  <si>
    <t>OGS9410276D3</t>
  </si>
  <si>
    <t>DOL0309207W1</t>
  </si>
  <si>
    <t>COV070910694</t>
  </si>
  <si>
    <t>MATG6407264Q9</t>
  </si>
  <si>
    <t>D  3,541</t>
  </si>
  <si>
    <t>P18558</t>
  </si>
  <si>
    <t>D  3,542</t>
  </si>
  <si>
    <t>P18560</t>
  </si>
  <si>
    <t>ECP111149Y4</t>
  </si>
  <si>
    <t>D  3,543</t>
  </si>
  <si>
    <t>P18562</t>
  </si>
  <si>
    <t>CMI100423CC4</t>
  </si>
  <si>
    <t>LEME770221DB5</t>
  </si>
  <si>
    <t>GGR1202213G0</t>
  </si>
  <si>
    <t>D  3,544</t>
  </si>
  <si>
    <t>P18564</t>
  </si>
  <si>
    <t>D  3,545</t>
  </si>
  <si>
    <t>P18566</t>
  </si>
  <si>
    <t>D  3,546</t>
  </si>
  <si>
    <t>P18568</t>
  </si>
  <si>
    <t>D  3,547</t>
  </si>
  <si>
    <t>P18570</t>
  </si>
  <si>
    <t>D  3,548</t>
  </si>
  <si>
    <t>P18572</t>
  </si>
  <si>
    <t>D  3,549</t>
  </si>
  <si>
    <t>P18574</t>
  </si>
  <si>
    <t>D  3,550</t>
  </si>
  <si>
    <t>P18576</t>
  </si>
  <si>
    <t>D  3,551</t>
  </si>
  <si>
    <t>p18579</t>
  </si>
  <si>
    <t>D  3,552</t>
  </si>
  <si>
    <t>P18538</t>
  </si>
  <si>
    <t>API5509273E0</t>
  </si>
  <si>
    <t>D  3,553</t>
  </si>
  <si>
    <t>P18580</t>
  </si>
  <si>
    <t>D  3,555</t>
  </si>
  <si>
    <t>P18582</t>
  </si>
  <si>
    <t>D  3,557</t>
  </si>
  <si>
    <t>P18589</t>
  </si>
  <si>
    <t>VARF761004D34</t>
  </si>
  <si>
    <t>D  3,558</t>
  </si>
  <si>
    <t>P18592</t>
  </si>
  <si>
    <t>CEX9809213U5</t>
  </si>
  <si>
    <t>D  3,559</t>
  </si>
  <si>
    <t>P18593</t>
  </si>
  <si>
    <t>D  3,560</t>
  </si>
  <si>
    <t>P18594</t>
  </si>
  <si>
    <t>D  3,561</t>
  </si>
  <si>
    <t>P18595</t>
  </si>
  <si>
    <t>D  3,562</t>
  </si>
  <si>
    <t>P18596</t>
  </si>
  <si>
    <t>D  3,563</t>
  </si>
  <si>
    <t>P18597</t>
  </si>
  <si>
    <t>D  3,565</t>
  </si>
  <si>
    <t>P18599</t>
  </si>
  <si>
    <t>D  3,566</t>
  </si>
  <si>
    <t>P18702</t>
  </si>
  <si>
    <t>CARP6706294W8</t>
  </si>
  <si>
    <t>D  3,567</t>
  </si>
  <si>
    <t>FLETES</t>
  </si>
  <si>
    <t>ITM8012013N0</t>
  </si>
  <si>
    <t>D  3,568</t>
  </si>
  <si>
    <t>T-4103</t>
  </si>
  <si>
    <t>T-4104</t>
  </si>
  <si>
    <t>T-4105</t>
  </si>
  <si>
    <t>E    228</t>
  </si>
  <si>
    <t>E    229</t>
  </si>
  <si>
    <t>T-4108</t>
  </si>
  <si>
    <t>T-4106</t>
  </si>
  <si>
    <t>Auxiliar del 01/05/17 AL 31/05/17</t>
  </si>
  <si>
    <t>RBA161110IP9</t>
  </si>
  <si>
    <t>GRO1312043V3</t>
  </si>
  <si>
    <t>MER99106JMA</t>
  </si>
  <si>
    <t>RZP081105ID0</t>
  </si>
  <si>
    <t>EIIA7801082P5</t>
  </si>
  <si>
    <t>LUJB8310159</t>
  </si>
  <si>
    <t>VAPM570920MV1</t>
  </si>
  <si>
    <t>LODS700516KX9</t>
  </si>
  <si>
    <t>AIQ010515C5A</t>
  </si>
  <si>
    <t>GMU160114DW7</t>
  </si>
  <si>
    <t>DCO990624FS5</t>
  </si>
  <si>
    <t>CSA050113NQ2</t>
  </si>
  <si>
    <t>AUTOMOVILES DINAMICOS S DE R L DE C V</t>
  </si>
  <si>
    <t>DAU0109242TA</t>
  </si>
  <si>
    <t>DALTON AUTOMOTRIZ, S. DE RL DE C.V.</t>
  </si>
  <si>
    <t>FMN9905248RB</t>
  </si>
  <si>
    <t>PGS040524GH4</t>
  </si>
  <si>
    <t>IBD1003181I5</t>
  </si>
  <si>
    <t>SSG080722688</t>
  </si>
  <si>
    <t>FNI970927JR9</t>
  </si>
  <si>
    <t>GECI860930828</t>
  </si>
  <si>
    <t>GATF491004TL7</t>
  </si>
  <si>
    <t>CH-18516</t>
  </si>
  <si>
    <t>COMISION FEDERAL DE ELECTR</t>
  </si>
  <si>
    <t>FONDA NACIONAL DE INFRAESTRUCTURA</t>
  </si>
  <si>
    <t>COM071220BU9</t>
  </si>
  <si>
    <t>COMBURED SA DE CV</t>
  </si>
  <si>
    <t>BME010403MX7</t>
  </si>
  <si>
    <t>BIJOU MEXICO SA DE CV</t>
  </si>
  <si>
    <t xml:space="preserve">INMOBILIARIA ANGUITA SA </t>
  </si>
  <si>
    <t>GGG110420163</t>
  </si>
  <si>
    <t>GRUPO GASTRONOMICO GLOTONERI SA DE CV</t>
  </si>
  <si>
    <t>ARRENDAMIENTOS INMOBILIARIOS SA DE CV</t>
  </si>
  <si>
    <t>EME910610G1A</t>
  </si>
  <si>
    <t>LA EUROPEA MEXICO SAPI DE CV</t>
  </si>
  <si>
    <t>ALU830902ST5</t>
  </si>
  <si>
    <t>ABASTECEDORA LUMEN SA  DE CV</t>
  </si>
  <si>
    <t>GRUPO LA SIESTA DIVERSIONES Y SERVICIOS SA DE CV</t>
  </si>
  <si>
    <t>SPM860820CF5</t>
  </si>
  <si>
    <t>SERVICIO POSTAL MEXICANO</t>
  </si>
  <si>
    <t>D  1,231</t>
  </si>
  <si>
    <t>D  1,232</t>
  </si>
  <si>
    <t>T-4152</t>
  </si>
  <si>
    <t>D-3582</t>
  </si>
  <si>
    <t>WS29219</t>
  </si>
  <si>
    <t>TOTAL</t>
  </si>
  <si>
    <t>EDO FINANCIEROS</t>
  </si>
  <si>
    <t xml:space="preserve">NO PRESENTAR </t>
  </si>
  <si>
    <t>SE DA DE  BAJA EN MAYO</t>
  </si>
  <si>
    <t>NO PRESENTAR</t>
  </si>
  <si>
    <t>NO SE PRESENTO EN MOV ORIGEN EN ABRIL</t>
  </si>
  <si>
    <t>ALECSA ITALIANOS DE QUERET</t>
  </si>
  <si>
    <t>LJALECSA ITALIANOS DE QUERET</t>
  </si>
  <si>
    <t>CFE370814QI0</t>
  </si>
  <si>
    <t>LUJB8310159Q4</t>
  </si>
  <si>
    <t>SAHM8108101N3</t>
  </si>
  <si>
    <t>D    205</t>
  </si>
  <si>
    <t>1425-TCN17</t>
  </si>
  <si>
    <t>CEVER LOMAS VERDES  S  DE  RL DE CV</t>
  </si>
  <si>
    <t>D    224</t>
  </si>
  <si>
    <t>1426-TCN17</t>
  </si>
  <si>
    <t>D    257</t>
  </si>
  <si>
    <t>1427-TCN17</t>
  </si>
  <si>
    <t>D    322</t>
  </si>
  <si>
    <t>0009-TCN18</t>
  </si>
  <si>
    <t>D    338</t>
  </si>
  <si>
    <t>1429-TCN17</t>
  </si>
  <si>
    <t>D    352</t>
  </si>
  <si>
    <t>1431-TCN17</t>
  </si>
  <si>
    <t>DALTON AUTOMOTRIZ  S DE RL DE CV</t>
  </si>
  <si>
    <t>1432-TCN17</t>
  </si>
  <si>
    <t>D    404</t>
  </si>
  <si>
    <t>D    492</t>
  </si>
  <si>
    <t>0011-TCN18</t>
  </si>
  <si>
    <t>1433-TCN17</t>
  </si>
  <si>
    <t>D    694</t>
  </si>
  <si>
    <t>1434-TCN17</t>
  </si>
  <si>
    <t>1435-TCN17</t>
  </si>
  <si>
    <t>D    882</t>
  </si>
  <si>
    <t>1430-TCN17</t>
  </si>
  <si>
    <t>D    883</t>
  </si>
  <si>
    <t>0013-TCN18</t>
  </si>
  <si>
    <t>D    898</t>
  </si>
  <si>
    <t>1436-TCN17</t>
  </si>
  <si>
    <t>D    901</t>
  </si>
  <si>
    <t>1437-TCN17</t>
  </si>
  <si>
    <t>D    928</t>
  </si>
  <si>
    <t>1438-TCN17</t>
  </si>
  <si>
    <t>D    954</t>
  </si>
  <si>
    <t>1439-TCN17</t>
  </si>
  <si>
    <t>D  1,111</t>
  </si>
  <si>
    <t>QUER</t>
  </si>
  <si>
    <t>D  1,131</t>
  </si>
  <si>
    <t>1440-TCN17</t>
  </si>
  <si>
    <t>D  1,179</t>
  </si>
  <si>
    <t>P000018680</t>
  </si>
  <si>
    <t>P018680</t>
  </si>
  <si>
    <t>P000018681</t>
  </si>
  <si>
    <t>P018681</t>
  </si>
  <si>
    <t>D  1,187</t>
  </si>
  <si>
    <t>1441-TCN17</t>
  </si>
  <si>
    <t>D  1,198</t>
  </si>
  <si>
    <t>1442-TCN17</t>
  </si>
  <si>
    <t>1443-TCN17</t>
  </si>
  <si>
    <t>DURANGO AUTOMOTORES S DE  RL DE CV</t>
  </si>
  <si>
    <t>D  1,273</t>
  </si>
  <si>
    <t>1444-TCN17</t>
  </si>
  <si>
    <t>D  1,282</t>
  </si>
  <si>
    <t>1446-TCN17</t>
  </si>
  <si>
    <t>D  1,286</t>
  </si>
  <si>
    <t>1447-TCN17</t>
  </si>
  <si>
    <t>AUTOMOVILES DINAMICOS S DE  RL DE C</t>
  </si>
  <si>
    <t>D  1,288</t>
  </si>
  <si>
    <t>1448-TCN17</t>
  </si>
  <si>
    <t>D  1,289</t>
  </si>
  <si>
    <t>1445-TCN17</t>
  </si>
  <si>
    <t>ALECSA  PACHUCA S  DE  RL DE  CV</t>
  </si>
  <si>
    <t>D  1,540</t>
  </si>
  <si>
    <t>1449-TCN17</t>
  </si>
  <si>
    <t>D  1,563</t>
  </si>
  <si>
    <t>1450-TCN17</t>
  </si>
  <si>
    <t>BAJA</t>
  </si>
  <si>
    <t>D  1,638</t>
  </si>
  <si>
    <t>D  1,648</t>
  </si>
  <si>
    <t>1451-TCN17</t>
  </si>
  <si>
    <t>D  1,736</t>
  </si>
  <si>
    <t>1452-TCN17</t>
  </si>
  <si>
    <t>D  1,828</t>
  </si>
  <si>
    <t>1453-TCN17</t>
  </si>
  <si>
    <t>D  1,852</t>
  </si>
  <si>
    <t>P18733</t>
  </si>
  <si>
    <t>D  1,853</t>
  </si>
  <si>
    <t>P18732</t>
  </si>
  <si>
    <t>D  1,857</t>
  </si>
  <si>
    <t>P18731</t>
  </si>
  <si>
    <t>D  1,861</t>
  </si>
  <si>
    <t>P18730</t>
  </si>
  <si>
    <t>D  1,867</t>
  </si>
  <si>
    <t>P18729</t>
  </si>
  <si>
    <t>D  1,868</t>
  </si>
  <si>
    <t>P18728</t>
  </si>
  <si>
    <t>D  1,869</t>
  </si>
  <si>
    <t>P18727</t>
  </si>
  <si>
    <t>P18726</t>
  </si>
  <si>
    <t>D  1,872</t>
  </si>
  <si>
    <t>P18724</t>
  </si>
  <si>
    <t>D  1,873</t>
  </si>
  <si>
    <t>P18723</t>
  </si>
  <si>
    <t>D  1,874</t>
  </si>
  <si>
    <t>P18722</t>
  </si>
  <si>
    <t>P18721</t>
  </si>
  <si>
    <t>D  1,876</t>
  </si>
  <si>
    <t>P18720</t>
  </si>
  <si>
    <t>P18719</t>
  </si>
  <si>
    <t>D  1,878</t>
  </si>
  <si>
    <t>P18718</t>
  </si>
  <si>
    <t>D  1,881</t>
  </si>
  <si>
    <t>R3928</t>
  </si>
  <si>
    <t>D  1,882</t>
  </si>
  <si>
    <t>EQUIPO</t>
  </si>
  <si>
    <t>D  1,883</t>
  </si>
  <si>
    <t>D  1,903</t>
  </si>
  <si>
    <t>FAME  PERISUR  S DE  RL  DE CV</t>
  </si>
  <si>
    <t>D  1,942</t>
  </si>
  <si>
    <t>1454-TCN17</t>
  </si>
  <si>
    <t>D  1,943</t>
  </si>
  <si>
    <t>1455-TCN17</t>
  </si>
  <si>
    <t>1456-TCN17</t>
  </si>
  <si>
    <t>D  2,094</t>
  </si>
  <si>
    <t>1457-TCN17</t>
  </si>
  <si>
    <t>OZ AUTOMOTRIZ S  DE  RL  DE  CV</t>
  </si>
  <si>
    <t>D  2,098</t>
  </si>
  <si>
    <t>1460-TCN17</t>
  </si>
  <si>
    <t>D  2,102</t>
  </si>
  <si>
    <t>1461-TCN17</t>
  </si>
  <si>
    <t>D  2,106</t>
  </si>
  <si>
    <t>1459-TCN17</t>
  </si>
  <si>
    <t>TOY MOTORS S.A. DE C.V.</t>
  </si>
  <si>
    <t>D  2,156</t>
  </si>
  <si>
    <t>1463-TCN17</t>
  </si>
  <si>
    <t>D  2,163</t>
  </si>
  <si>
    <t>0014-TCN18</t>
  </si>
  <si>
    <t>D  2,170</t>
  </si>
  <si>
    <t>1464-TCN17</t>
  </si>
  <si>
    <t>1458-TCN17</t>
  </si>
  <si>
    <t>1485-TCN17</t>
  </si>
  <si>
    <t>1489-TCN17</t>
  </si>
  <si>
    <t>GRUPO PENNINSULA   MOTORS S DE  RL</t>
  </si>
  <si>
    <t>D  2,349</t>
  </si>
  <si>
    <t>1472-TCN17</t>
  </si>
  <si>
    <t>1465-TCN17</t>
  </si>
  <si>
    <t>1466-TCN17</t>
  </si>
  <si>
    <t>D  2,531</t>
  </si>
  <si>
    <t>1467-TCN17</t>
  </si>
  <si>
    <t>D  2,532</t>
  </si>
  <si>
    <t>1468-TCN17</t>
  </si>
  <si>
    <t>D  2,538</t>
  </si>
  <si>
    <t>1469-TCN17</t>
  </si>
  <si>
    <t>1470-TCN17</t>
  </si>
  <si>
    <t>1471-TCN17</t>
  </si>
  <si>
    <t>1473-TCN17</t>
  </si>
  <si>
    <t>D  2,543</t>
  </si>
  <si>
    <t>1474-TCN17</t>
  </si>
  <si>
    <t>1475-TCN17</t>
  </si>
  <si>
    <t>1476-TCN17</t>
  </si>
  <si>
    <t>1522-TCN17</t>
  </si>
  <si>
    <t>1478-TCN17</t>
  </si>
  <si>
    <t>D  2,558</t>
  </si>
  <si>
    <t>1480-TCN17</t>
  </si>
  <si>
    <t>1481-TCN17</t>
  </si>
  <si>
    <t>D  2,610</t>
  </si>
  <si>
    <t>P000018816</t>
  </si>
  <si>
    <t>P018816</t>
  </si>
  <si>
    <t>D  2,611</t>
  </si>
  <si>
    <t>P000018815</t>
  </si>
  <si>
    <t>P018815</t>
  </si>
  <si>
    <t>D  2,613</t>
  </si>
  <si>
    <t>AM00000060</t>
  </si>
  <si>
    <t>P000018807</t>
  </si>
  <si>
    <t>P018807</t>
  </si>
  <si>
    <t>D  2,671</t>
  </si>
  <si>
    <t>1525-TCN17</t>
  </si>
  <si>
    <t>D  2,729</t>
  </si>
  <si>
    <t>D  2,748</t>
  </si>
  <si>
    <t>1526-TCN17</t>
  </si>
  <si>
    <t>D  2,851</t>
  </si>
  <si>
    <t>1524-TCN17</t>
  </si>
  <si>
    <t>D  2,852</t>
  </si>
  <si>
    <t>1523-TCN17</t>
  </si>
  <si>
    <t>CEVER TOLUCA  S  DE  RL DE  CV</t>
  </si>
  <si>
    <t>D  2,853</t>
  </si>
  <si>
    <t>P185749</t>
  </si>
  <si>
    <t>P18750</t>
  </si>
  <si>
    <t>D  2,857</t>
  </si>
  <si>
    <t>P18751</t>
  </si>
  <si>
    <t>GAMM961010GQ1</t>
  </si>
  <si>
    <t>P18752</t>
  </si>
  <si>
    <t>CAMM880825PU5</t>
  </si>
  <si>
    <t>D  2,860</t>
  </si>
  <si>
    <t>P18753</t>
  </si>
  <si>
    <t>D  2,861</t>
  </si>
  <si>
    <t>P18765</t>
  </si>
  <si>
    <t>DEM8801152E9</t>
  </si>
  <si>
    <t>D  2,864</t>
  </si>
  <si>
    <t>1507-TCN17</t>
  </si>
  <si>
    <t>D  2,866</t>
  </si>
  <si>
    <t>P18766</t>
  </si>
  <si>
    <t>P18767</t>
  </si>
  <si>
    <t>P18772</t>
  </si>
  <si>
    <t>P18773</t>
  </si>
  <si>
    <t>P18774</t>
  </si>
  <si>
    <t>VPI040122DU8</t>
  </si>
  <si>
    <t>P18775</t>
  </si>
  <si>
    <t>D  2,895</t>
  </si>
  <si>
    <t>P18777</t>
  </si>
  <si>
    <t>D  2,902</t>
  </si>
  <si>
    <t>P18779</t>
  </si>
  <si>
    <t>D  2,904</t>
  </si>
  <si>
    <t>P18780</t>
  </si>
  <si>
    <t>D  2,905</t>
  </si>
  <si>
    <t>P18781</t>
  </si>
  <si>
    <t>D  2,907</t>
  </si>
  <si>
    <t>P18782</t>
  </si>
  <si>
    <t>RAGJ850817PB1</t>
  </si>
  <si>
    <t>P18783</t>
  </si>
  <si>
    <t>D  2,910</t>
  </si>
  <si>
    <t>P18784</t>
  </si>
  <si>
    <t>D  2,911</t>
  </si>
  <si>
    <t>P18785</t>
  </si>
  <si>
    <t>D  2,912</t>
  </si>
  <si>
    <t>P18786</t>
  </si>
  <si>
    <t>D  2,913</t>
  </si>
  <si>
    <t>P18787</t>
  </si>
  <si>
    <t>P18788</t>
  </si>
  <si>
    <t>SYS1505146R5</t>
  </si>
  <si>
    <t>D  2,918</t>
  </si>
  <si>
    <t>P18789</t>
  </si>
  <si>
    <t>D  2,919</t>
  </si>
  <si>
    <t>R3932</t>
  </si>
  <si>
    <t>S2227</t>
  </si>
  <si>
    <t>S2223</t>
  </si>
  <si>
    <t>S2230</t>
  </si>
  <si>
    <t>P18796</t>
  </si>
  <si>
    <t>PRO070116NG6</t>
  </si>
  <si>
    <t>P18798</t>
  </si>
  <si>
    <t>P18901</t>
  </si>
  <si>
    <t>P18905</t>
  </si>
  <si>
    <t>P18906</t>
  </si>
  <si>
    <t>CAL980826GA3</t>
  </si>
  <si>
    <t>DGC170313257</t>
  </si>
  <si>
    <t>1527-TCN17</t>
  </si>
  <si>
    <t>P18908</t>
  </si>
  <si>
    <t>D  2,950</t>
  </si>
  <si>
    <t>1482-TCN17</t>
  </si>
  <si>
    <t>1483-TCN17</t>
  </si>
  <si>
    <t>1484-TCN17</t>
  </si>
  <si>
    <t>1486-TCN17</t>
  </si>
  <si>
    <t>D  2,961</t>
  </si>
  <si>
    <t>D  2,962</t>
  </si>
  <si>
    <t>1487-TCN17</t>
  </si>
  <si>
    <t>1488-TCN17</t>
  </si>
  <si>
    <t>D  2,965</t>
  </si>
  <si>
    <t>1491-TCN17</t>
  </si>
  <si>
    <t>D  2,968</t>
  </si>
  <si>
    <t>1492-TCN17</t>
  </si>
  <si>
    <t>D  2,969</t>
  </si>
  <si>
    <t>1493-TCN17</t>
  </si>
  <si>
    <t>D  2,970</t>
  </si>
  <si>
    <t>1494-TCN17</t>
  </si>
  <si>
    <t>D  2,972</t>
  </si>
  <si>
    <t>1528-TCN17</t>
  </si>
  <si>
    <t>P18910</t>
  </si>
  <si>
    <t>D  2,984</t>
  </si>
  <si>
    <t>P18912</t>
  </si>
  <si>
    <t>ASA990212AQ5</t>
  </si>
  <si>
    <t>P18914</t>
  </si>
  <si>
    <t>P18916</t>
  </si>
  <si>
    <t>P18918</t>
  </si>
  <si>
    <t>P18920</t>
  </si>
  <si>
    <t>P18922</t>
  </si>
  <si>
    <t>P18924</t>
  </si>
  <si>
    <t>AMS050630CN3</t>
  </si>
  <si>
    <t>GOC9303301F4</t>
  </si>
  <si>
    <t>P18926</t>
  </si>
  <si>
    <t>CAPN820703SY9</t>
  </si>
  <si>
    <t>ESG000418CS4</t>
  </si>
  <si>
    <t>HMA0705037F1</t>
  </si>
  <si>
    <t>D  2,996</t>
  </si>
  <si>
    <t>P18928</t>
  </si>
  <si>
    <t>D  2,997</t>
  </si>
  <si>
    <t>P18930</t>
  </si>
  <si>
    <t>D  2,998</t>
  </si>
  <si>
    <t>1495-TCN17</t>
  </si>
  <si>
    <t>1496-TCN17</t>
  </si>
  <si>
    <t>1497-TCN17</t>
  </si>
  <si>
    <t>P18932</t>
  </si>
  <si>
    <t>1498-TCN17</t>
  </si>
  <si>
    <t>1499-TCN17</t>
  </si>
  <si>
    <t>1500-TCN17</t>
  </si>
  <si>
    <t>R3973</t>
  </si>
  <si>
    <t>VJZ050701N73</t>
  </si>
  <si>
    <t>S2224</t>
  </si>
  <si>
    <t>D  3,014</t>
  </si>
  <si>
    <t>1501-TCN17</t>
  </si>
  <si>
    <t>1502-TCN17</t>
  </si>
  <si>
    <t>1503-TCN17</t>
  </si>
  <si>
    <t>1504-TCN17</t>
  </si>
  <si>
    <t>1505-TCN17</t>
  </si>
  <si>
    <t>1506-TCN17</t>
  </si>
  <si>
    <t>D  3,035</t>
  </si>
  <si>
    <t>1529-TCN17</t>
  </si>
  <si>
    <t>D  3,038</t>
  </si>
  <si>
    <t>1510-TCN17</t>
  </si>
  <si>
    <t>1511-TCN17</t>
  </si>
  <si>
    <t>NWD0002314</t>
  </si>
  <si>
    <t>NWD0002272</t>
  </si>
  <si>
    <t>NWD0002282</t>
  </si>
  <si>
    <t>NWD0002286</t>
  </si>
  <si>
    <t>NWD0002292</t>
  </si>
  <si>
    <t>1512-TCN17</t>
  </si>
  <si>
    <t>1513-TCN17</t>
  </si>
  <si>
    <t>R3977</t>
  </si>
  <si>
    <t>1514-TCN17</t>
  </si>
  <si>
    <t>1515-TCN17</t>
  </si>
  <si>
    <t>1516-TCN17</t>
  </si>
  <si>
    <t>1517-TCN17</t>
  </si>
  <si>
    <t>1518-TCN17</t>
  </si>
  <si>
    <t>1519-TCN17</t>
  </si>
  <si>
    <t>D  3,091</t>
  </si>
  <si>
    <t>D  3,092</t>
  </si>
  <si>
    <t>1520-TCN17</t>
  </si>
  <si>
    <t>D  3,093</t>
  </si>
  <si>
    <t>1521-TCN17</t>
  </si>
  <si>
    <t>D  3,247</t>
  </si>
  <si>
    <t>0016-TCN18</t>
  </si>
  <si>
    <t>1531-TCN17</t>
  </si>
  <si>
    <t>DURANGO  AUTOMOTORES   S  DE  RL DE</t>
  </si>
  <si>
    <t>D  3,284</t>
  </si>
  <si>
    <t>1532-TCN17</t>
  </si>
  <si>
    <t>VALOR FARRERA AUTOMOTRIZ S DE  RL D</t>
  </si>
  <si>
    <t>D  3,285</t>
  </si>
  <si>
    <t>0017-TCN18</t>
  </si>
  <si>
    <t>D  3,333</t>
  </si>
  <si>
    <t>1533-TCN17</t>
  </si>
  <si>
    <t>D  3,346</t>
  </si>
  <si>
    <t>1534-TCN17</t>
  </si>
  <si>
    <t>1535-TCN17</t>
  </si>
  <si>
    <t>1536-TCN17</t>
  </si>
  <si>
    <t>1537-TCN17</t>
  </si>
  <si>
    <t>1538-TCN17</t>
  </si>
  <si>
    <t>D  3,468</t>
  </si>
  <si>
    <t>S2294</t>
  </si>
  <si>
    <t>D  3,469</t>
  </si>
  <si>
    <t>S2295</t>
  </si>
  <si>
    <t>S2296</t>
  </si>
  <si>
    <t>D  3,471</t>
  </si>
  <si>
    <t>S2297</t>
  </si>
  <si>
    <t>D  3,472</t>
  </si>
  <si>
    <t>S2298</t>
  </si>
  <si>
    <t>SPA910913MP3</t>
  </si>
  <si>
    <t>P18949</t>
  </si>
  <si>
    <t>P18950</t>
  </si>
  <si>
    <t>D  3,475</t>
  </si>
  <si>
    <t>P18951</t>
  </si>
  <si>
    <t>D  3,476</t>
  </si>
  <si>
    <t>P18952</t>
  </si>
  <si>
    <t>P18953</t>
  </si>
  <si>
    <t>P18954</t>
  </si>
  <si>
    <t>D  3,479</t>
  </si>
  <si>
    <t>P18955</t>
  </si>
  <si>
    <t>P18956</t>
  </si>
  <si>
    <t>AAML770412LP6</t>
  </si>
  <si>
    <t>D  3,481</t>
  </si>
  <si>
    <t>P18957</t>
  </si>
  <si>
    <t>P18958</t>
  </si>
  <si>
    <t>ZAJL800704HX9</t>
  </si>
  <si>
    <t>P18959</t>
  </si>
  <si>
    <t>P18966</t>
  </si>
  <si>
    <t>P18967</t>
  </si>
  <si>
    <t>D  3,487</t>
  </si>
  <si>
    <t>P18968</t>
  </si>
  <si>
    <t>REGA7808138Y6</t>
  </si>
  <si>
    <t>P18971</t>
  </si>
  <si>
    <t>P18973</t>
  </si>
  <si>
    <t>P18974</t>
  </si>
  <si>
    <t>P18975</t>
  </si>
  <si>
    <t>P18976</t>
  </si>
  <si>
    <t>P18977</t>
  </si>
  <si>
    <t>P18978</t>
  </si>
  <si>
    <t>PLH1504279H9</t>
  </si>
  <si>
    <t>P18979</t>
  </si>
  <si>
    <t>P18980</t>
  </si>
  <si>
    <t>P18981</t>
  </si>
  <si>
    <t>P18982</t>
  </si>
  <si>
    <t>P19012</t>
  </si>
  <si>
    <t>P19014</t>
  </si>
  <si>
    <t>AGI990422RL7</t>
  </si>
  <si>
    <t>D  3,504</t>
  </si>
  <si>
    <t>P18988</t>
  </si>
  <si>
    <t>CAAV6212189P2</t>
  </si>
  <si>
    <t>SSL040309B32</t>
  </si>
  <si>
    <t>D  3,505</t>
  </si>
  <si>
    <t>P18989</t>
  </si>
  <si>
    <t>API090513V13</t>
  </si>
  <si>
    <t>GPS150922935</t>
  </si>
  <si>
    <t>D  3,506</t>
  </si>
  <si>
    <t>P18991</t>
  </si>
  <si>
    <t>AGI990422EL7</t>
  </si>
  <si>
    <t>P18992</t>
  </si>
  <si>
    <t>FNI970929JR9</t>
  </si>
  <si>
    <t>P18994</t>
  </si>
  <si>
    <t>P18996</t>
  </si>
  <si>
    <t>SDU040607FA9</t>
  </si>
  <si>
    <t>P18998</t>
  </si>
  <si>
    <t>SSV990224DC5</t>
  </si>
  <si>
    <t>P19000</t>
  </si>
  <si>
    <t>EES9209283T9</t>
  </si>
  <si>
    <t>P19002</t>
  </si>
  <si>
    <t>PGA050524GH4</t>
  </si>
  <si>
    <t>1549-TCN17</t>
  </si>
  <si>
    <t>P19004</t>
  </si>
  <si>
    <t>SJD070119PB4</t>
  </si>
  <si>
    <t>TGG070821IU8</t>
  </si>
  <si>
    <t>1542-TCN17</t>
  </si>
  <si>
    <t>1543-TCN17</t>
  </si>
  <si>
    <t>1544-TCN17</t>
  </si>
  <si>
    <t>P19006</t>
  </si>
  <si>
    <t>1545-TCN17</t>
  </si>
  <si>
    <t>1546-TCN17</t>
  </si>
  <si>
    <t>1547-TCN17</t>
  </si>
  <si>
    <t>1548-TCN17</t>
  </si>
  <si>
    <t>P19008</t>
  </si>
  <si>
    <t>1550-TCN17</t>
  </si>
  <si>
    <t>1551-TCN17</t>
  </si>
  <si>
    <t>1552-TCN17</t>
  </si>
  <si>
    <t>P19010</t>
  </si>
  <si>
    <t>1553-TCN17</t>
  </si>
  <si>
    <t>CH-18548</t>
  </si>
  <si>
    <t>E      6</t>
  </si>
  <si>
    <t>T-4112</t>
  </si>
  <si>
    <t>T-4113</t>
  </si>
  <si>
    <t>E      8</t>
  </si>
  <si>
    <t>T-4114</t>
  </si>
  <si>
    <t>E     10</t>
  </si>
  <si>
    <t>T-4116</t>
  </si>
  <si>
    <t>CH-18551</t>
  </si>
  <si>
    <t>CH-18552</t>
  </si>
  <si>
    <t>T-4117</t>
  </si>
  <si>
    <t>TRASLADOS AUTOMOTRIZ ORTEGA SA DE C</t>
  </si>
  <si>
    <t>T-4118</t>
  </si>
  <si>
    <t>T-4119</t>
  </si>
  <si>
    <t>T-4120</t>
  </si>
  <si>
    <t>T-4121</t>
  </si>
  <si>
    <t>T-4122</t>
  </si>
  <si>
    <t>T-4139</t>
  </si>
  <si>
    <t>T-4141</t>
  </si>
  <si>
    <t>T-4142</t>
  </si>
  <si>
    <t>CH-18557</t>
  </si>
  <si>
    <t>T-4146</t>
  </si>
  <si>
    <t>T-4147</t>
  </si>
  <si>
    <t>CH-18559</t>
  </si>
  <si>
    <t>CH-18561</t>
  </si>
  <si>
    <t>ARIZBET LIZARDI URZUA</t>
  </si>
  <si>
    <t>T-4157</t>
  </si>
  <si>
    <t>T-4158</t>
  </si>
  <si>
    <t>T-4164</t>
  </si>
  <si>
    <t>T-4174</t>
  </si>
  <si>
    <t>T-4175</t>
  </si>
  <si>
    <t>T-4177</t>
  </si>
  <si>
    <t>T-4178</t>
  </si>
  <si>
    <t>T-4179</t>
  </si>
  <si>
    <t>T-4180</t>
  </si>
  <si>
    <t>T-4181</t>
  </si>
  <si>
    <t>T-4182</t>
  </si>
  <si>
    <t>T-4183</t>
  </si>
  <si>
    <t>T-4184</t>
  </si>
  <si>
    <t>T-4185</t>
  </si>
  <si>
    <t>ROMERO JIMENEZ SALVADOR MICHELL</t>
  </si>
  <si>
    <t>T-4186</t>
  </si>
  <si>
    <t>T-4189</t>
  </si>
  <si>
    <t>TVR COMUNICACIONES SA DE CV</t>
  </si>
  <si>
    <t>T-4190</t>
  </si>
  <si>
    <t>T-4191</t>
  </si>
  <si>
    <t>T-4192</t>
  </si>
  <si>
    <t>T-4193</t>
  </si>
  <si>
    <t>T-4194</t>
  </si>
  <si>
    <t>T-4195</t>
  </si>
  <si>
    <t>T-4196</t>
  </si>
  <si>
    <t>T-4197</t>
  </si>
  <si>
    <t>T-4198</t>
  </si>
  <si>
    <t>T-4201</t>
  </si>
  <si>
    <t>ORTEGA GARCIA FRANCISCO JAVIER</t>
  </si>
  <si>
    <t>T-4204</t>
  </si>
  <si>
    <t>T-4205</t>
  </si>
  <si>
    <t>T-4206</t>
  </si>
  <si>
    <t>T-4207</t>
  </si>
  <si>
    <t>T-4208</t>
  </si>
  <si>
    <t>T-4209</t>
  </si>
  <si>
    <t>T-4210</t>
  </si>
  <si>
    <t>T-4211</t>
  </si>
  <si>
    <t>GRUPO RADIOFONICO DE GUANAJUATO SA</t>
  </si>
  <si>
    <t>T-4212</t>
  </si>
  <si>
    <t>T-4213</t>
  </si>
  <si>
    <t>T-4214</t>
  </si>
  <si>
    <t>T-4215</t>
  </si>
  <si>
    <t>T-4216</t>
  </si>
  <si>
    <t>T-4217</t>
  </si>
  <si>
    <t>T-4218</t>
  </si>
  <si>
    <t>T-4219</t>
  </si>
  <si>
    <t>T-4220</t>
  </si>
  <si>
    <t>T-4230</t>
  </si>
  <si>
    <t>T-4231</t>
  </si>
  <si>
    <t>T-4234</t>
  </si>
  <si>
    <t>T-4235</t>
  </si>
  <si>
    <t>T-4236</t>
  </si>
  <si>
    <t>T-4248</t>
  </si>
  <si>
    <t>T-4249</t>
  </si>
  <si>
    <t>T-4250</t>
  </si>
  <si>
    <t>T-4251</t>
  </si>
  <si>
    <t>T-4252</t>
  </si>
  <si>
    <t>T-4253</t>
  </si>
  <si>
    <t>T-4254</t>
  </si>
  <si>
    <t>T-4255</t>
  </si>
  <si>
    <t>T-4256</t>
  </si>
  <si>
    <t>T-4257</t>
  </si>
  <si>
    <t>T-4258</t>
  </si>
  <si>
    <t>T-4259</t>
  </si>
  <si>
    <t>T-4260</t>
  </si>
  <si>
    <t>T-4264</t>
  </si>
  <si>
    <t>CH-18573</t>
  </si>
  <si>
    <t>CH-18572</t>
  </si>
  <si>
    <t>T-4265</t>
  </si>
  <si>
    <t>T-4266</t>
  </si>
  <si>
    <t>T-4273</t>
  </si>
  <si>
    <t>T-4274</t>
  </si>
  <si>
    <t>T-4275</t>
  </si>
  <si>
    <t>T-4276</t>
  </si>
  <si>
    <t>T-4278</t>
  </si>
  <si>
    <t>T-4282</t>
  </si>
  <si>
    <t>TORRES ASOCIADOS SERVICIOS INTEGRAL</t>
  </si>
  <si>
    <t>T-4283</t>
  </si>
  <si>
    <t>T-4284</t>
  </si>
  <si>
    <t>T-4285</t>
  </si>
  <si>
    <t>T-4286</t>
  </si>
  <si>
    <t>T-4287</t>
  </si>
  <si>
    <t>T-4288</t>
  </si>
  <si>
    <t>T-4289</t>
  </si>
  <si>
    <t>T-4290</t>
  </si>
  <si>
    <t>T-4291</t>
  </si>
  <si>
    <t>T-4292</t>
  </si>
  <si>
    <t>E    265</t>
  </si>
  <si>
    <t>T-4293</t>
  </si>
  <si>
    <t>T-4294</t>
  </si>
  <si>
    <t>E    267</t>
  </si>
  <si>
    <t>T-4295</t>
  </si>
  <si>
    <t>T-4296</t>
  </si>
  <si>
    <t>T-4297</t>
  </si>
  <si>
    <t>T-4300</t>
  </si>
  <si>
    <t>T-4301</t>
  </si>
  <si>
    <t>E    275</t>
  </si>
  <si>
    <t>T-4302</t>
  </si>
  <si>
    <t>CH-18578</t>
  </si>
  <si>
    <t>PLOMERIA Y CERAMICA DE QUERETARO SA</t>
  </si>
  <si>
    <t>T-4305</t>
  </si>
  <si>
    <t>E    278</t>
  </si>
  <si>
    <t>T-4306</t>
  </si>
  <si>
    <t>GRC030429EC4</t>
  </si>
  <si>
    <t>GRUPO RESTAURANTERO DEL CENTRO SA DE CV</t>
  </si>
  <si>
    <t>PCQ900419346</t>
  </si>
  <si>
    <t>TAO1703287W6</t>
  </si>
  <si>
    <t>PUP100322SY4</t>
  </si>
  <si>
    <t>T-4176</t>
  </si>
  <si>
    <t>ROJS870816DCA</t>
  </si>
  <si>
    <t>TCO0912149E7</t>
  </si>
  <si>
    <t>GRG1305119S0</t>
  </si>
  <si>
    <t>TAS020708256</t>
  </si>
  <si>
    <t>OEGF810715RF9</t>
  </si>
  <si>
    <t>GTO051103HL8</t>
  </si>
  <si>
    <t>SGM950714DG2</t>
  </si>
  <si>
    <t>NAB120125GK7</t>
  </si>
  <si>
    <t>OEPA550902QL1</t>
  </si>
  <si>
    <t>OLVERA PACHECO ANGEL</t>
  </si>
  <si>
    <t>CAZ120117UF5</t>
  </si>
  <si>
    <t>LA CASA DE LOS ABUELOS ZONA ROSA SA DE CV</t>
  </si>
  <si>
    <t>AEROVIAS DE MEXICO SA DE CV</t>
  </si>
  <si>
    <t>OFF1101119X9</t>
  </si>
  <si>
    <t>OPERADORA Y ADMINISTRADORA DE RESTAURANTES</t>
  </si>
  <si>
    <t>OEPA550802QL1</t>
  </si>
  <si>
    <t>OGI140828JG7</t>
  </si>
  <si>
    <t>OPERADORA GASTRONOMICA IKE SA DE CV</t>
  </si>
  <si>
    <t>GASOLINERIA LITRO MIL SA DE CV</t>
  </si>
  <si>
    <t>E89</t>
  </si>
  <si>
    <t>TIENDAS SORIANA SA DE CV</t>
  </si>
  <si>
    <t xml:space="preserve">ARRENDAMIENTOS INMOBILIARIOS </t>
  </si>
  <si>
    <t>P18348</t>
  </si>
  <si>
    <t>CCD. AUTOSALES  PUERTO   V</t>
  </si>
  <si>
    <t>UNITED AUTO DE AGUASCALIEN</t>
  </si>
  <si>
    <t>AUTOMOTRIZ OAXACA DE ANTEQ</t>
  </si>
  <si>
    <t>ALDEN SATELITE  S  DE  RL</t>
  </si>
  <si>
    <t>CEVER  TOLUCA S DE RL DE C</t>
  </si>
  <si>
    <t>AUTOMOTRIZ OAXACA  DE  ANT</t>
  </si>
  <si>
    <t>VALOR MOTRIZ AUTOMOTRIZ S</t>
  </si>
  <si>
    <t>AUTOMOTRIZ NIHON S  DE  RL</t>
  </si>
  <si>
    <t>AUTOMOVILES  VALLEJO S  DE</t>
  </si>
  <si>
    <t>AUT040825SV4</t>
  </si>
  <si>
    <t>HOME DEPOT MEXICO S DE RL DE CV</t>
  </si>
  <si>
    <t>SUR050418612</t>
  </si>
  <si>
    <t>SUR TODO SA  DE CV</t>
  </si>
  <si>
    <t>GGV120605DH8</t>
  </si>
  <si>
    <t>GRUPO GASTRONIMICO VAME S DE RL DE CV</t>
  </si>
  <si>
    <t>EHU040812TR1</t>
  </si>
  <si>
    <t>ESPECIALIDADES DE LA HUASTECA SA DE CV</t>
  </si>
  <si>
    <t>NPA140312E40</t>
  </si>
  <si>
    <t>LA NUEVA PARROQUIA AVENIDA SA DE CV</t>
  </si>
  <si>
    <t>SUS070221RU6</t>
  </si>
  <si>
    <t>SUSHIARCOS SA DE CV</t>
  </si>
  <si>
    <t>MRU111011591</t>
  </si>
  <si>
    <t>MIS REYES UNIDOS S DE RL DE CV</t>
  </si>
  <si>
    <t>CADENA COMERCIAL OXXO SA DE CV</t>
  </si>
  <si>
    <t>CH-18563</t>
  </si>
  <si>
    <t>D  1,400</t>
  </si>
  <si>
    <t>P000018686</t>
  </si>
  <si>
    <t>P018686</t>
  </si>
  <si>
    <t>D  1,404</t>
  </si>
  <si>
    <t>P000018685</t>
  </si>
  <si>
    <t>P018685</t>
  </si>
  <si>
    <t>Auxiliar del 01/06/17 AL 30/06/17</t>
  </si>
  <si>
    <t>SE DA DE BAJA EN JUNIO</t>
  </si>
  <si>
    <t>NO PRESENTA</t>
  </si>
  <si>
    <t>NO SE PRESENTO EN ABRIL MOV ORIGEN</t>
  </si>
  <si>
    <t>D    279</t>
  </si>
  <si>
    <t>0018-TCN18</t>
  </si>
  <si>
    <t>XA06001-0011746</t>
  </si>
  <si>
    <t>0019-TCN18</t>
  </si>
  <si>
    <t>XA06001-0011747</t>
  </si>
  <si>
    <t>D    291</t>
  </si>
  <si>
    <t>1539-TCN17</t>
  </si>
  <si>
    <t>XA06001-0011748</t>
  </si>
  <si>
    <t>D    293</t>
  </si>
  <si>
    <t>1540-TCN17</t>
  </si>
  <si>
    <t>XA06001-0011749</t>
  </si>
  <si>
    <t>D    355</t>
  </si>
  <si>
    <t>1541-TCN17</t>
  </si>
  <si>
    <t>XA06001-0011762</t>
  </si>
  <si>
    <t>D    399</t>
  </si>
  <si>
    <t>1554-TCN17</t>
  </si>
  <si>
    <t>XA06001-0011763</t>
  </si>
  <si>
    <t>D    493</t>
  </si>
  <si>
    <t>XA12005-P018861</t>
  </si>
  <si>
    <t>XA12005-P018862</t>
  </si>
  <si>
    <t>D    546</t>
  </si>
  <si>
    <t>1556-TCN17</t>
  </si>
  <si>
    <t>XA06001-0011765</t>
  </si>
  <si>
    <t>D    592</t>
  </si>
  <si>
    <t>1558-TCN17</t>
  </si>
  <si>
    <t>XA06001-0011766</t>
  </si>
  <si>
    <t>D    606</t>
  </si>
  <si>
    <t>1559-TCN17</t>
  </si>
  <si>
    <t>XA06001-0011767</t>
  </si>
  <si>
    <t>D    607</t>
  </si>
  <si>
    <t>1560-TCN17</t>
  </si>
  <si>
    <t>XA06001-0011768</t>
  </si>
  <si>
    <t>D    608</t>
  </si>
  <si>
    <t>1561-TCN17</t>
  </si>
  <si>
    <t>XA06001-0011769</t>
  </si>
  <si>
    <t>D    779</t>
  </si>
  <si>
    <t>0020-TCN18</t>
  </si>
  <si>
    <t>XA06001-0011770</t>
  </si>
  <si>
    <t>D    781</t>
  </si>
  <si>
    <t>0021-TCN18</t>
  </si>
  <si>
    <t>XA06001-0011771</t>
  </si>
  <si>
    <t>D    782</t>
  </si>
  <si>
    <t>0022-TCN18</t>
  </si>
  <si>
    <t>XA06001-0011772</t>
  </si>
  <si>
    <t>D    784</t>
  </si>
  <si>
    <t>0023-TCN18</t>
  </si>
  <si>
    <t>XA06001-0011773</t>
  </si>
  <si>
    <t>D    786</t>
  </si>
  <si>
    <t>0024-TCN18</t>
  </si>
  <si>
    <t>XA06001-0011774</t>
  </si>
  <si>
    <t>0025-TCN18</t>
  </si>
  <si>
    <t>XA06001-0011775</t>
  </si>
  <si>
    <t>D    900</t>
  </si>
  <si>
    <t>1564-TCN17</t>
  </si>
  <si>
    <t>XA06001-0011776</t>
  </si>
  <si>
    <t>D    903</t>
  </si>
  <si>
    <t>1562-TCN17</t>
  </si>
  <si>
    <t>XA06001-0011777</t>
  </si>
  <si>
    <t>1563-TCN17</t>
  </si>
  <si>
    <t>D  1,013</t>
  </si>
  <si>
    <t>1569-TCN17</t>
  </si>
  <si>
    <t>XA06001-0011779</t>
  </si>
  <si>
    <t>D  1,016</t>
  </si>
  <si>
    <t>1570-TCN17</t>
  </si>
  <si>
    <t>XA06001-0011780</t>
  </si>
  <si>
    <t>D  1,044</t>
  </si>
  <si>
    <t>XA06001-0011781</t>
  </si>
  <si>
    <t>D  1,077</t>
  </si>
  <si>
    <t>1574-TCN17</t>
  </si>
  <si>
    <t>XA06001-0011782</t>
  </si>
  <si>
    <t>1575-TCN17</t>
  </si>
  <si>
    <t>XA06001-0011783</t>
  </si>
  <si>
    <t>D  1,175</t>
  </si>
  <si>
    <t>1578-TCN17</t>
  </si>
  <si>
    <t>XA06001-0011784</t>
  </si>
  <si>
    <t>D  1,194</t>
  </si>
  <si>
    <t>1568-TCN17</t>
  </si>
  <si>
    <t>XA06001-0011785</t>
  </si>
  <si>
    <t>D  1,206</t>
  </si>
  <si>
    <t>1566-TCN17</t>
  </si>
  <si>
    <t>XA06001-0011786</t>
  </si>
  <si>
    <t>D  1,207</t>
  </si>
  <si>
    <t>1567-TCN17</t>
  </si>
  <si>
    <t>XA06001-0011787</t>
  </si>
  <si>
    <t>D  1,208</t>
  </si>
  <si>
    <t>1576-TCN17</t>
  </si>
  <si>
    <t>XA06001-0011788</t>
  </si>
  <si>
    <t>1577-TCN17</t>
  </si>
  <si>
    <t>D  1,221</t>
  </si>
  <si>
    <t>1579-TCN17</t>
  </si>
  <si>
    <t>XA06001-0011790</t>
  </si>
  <si>
    <t>D  1,222</t>
  </si>
  <si>
    <t>1572-TCN17</t>
  </si>
  <si>
    <t>XA06001-0011791</t>
  </si>
  <si>
    <t>D  1,302</t>
  </si>
  <si>
    <t>1573-TCN17</t>
  </si>
  <si>
    <t>XA06001-0011792</t>
  </si>
  <si>
    <t>1580-TCN17</t>
  </si>
  <si>
    <t>XA06001-0011793</t>
  </si>
  <si>
    <t>TOY  MOTORS SA  DE CV</t>
  </si>
  <si>
    <t>D  1,344</t>
  </si>
  <si>
    <t>1582-TCN17</t>
  </si>
  <si>
    <t>XA06001-0011794</t>
  </si>
  <si>
    <t>D  1,349</t>
  </si>
  <si>
    <t>1581-TCN17</t>
  </si>
  <si>
    <t>XA06001-0011795</t>
  </si>
  <si>
    <t>D  1,455</t>
  </si>
  <si>
    <t>1583-TCN17</t>
  </si>
  <si>
    <t>XA06001-0011796</t>
  </si>
  <si>
    <t>1584-TCN17</t>
  </si>
  <si>
    <t>D  1,459</t>
  </si>
  <si>
    <t>XA06001-0011798</t>
  </si>
  <si>
    <t>D  1,487</t>
  </si>
  <si>
    <t>1585-TCN17</t>
  </si>
  <si>
    <t>XA06001-0011799</t>
  </si>
  <si>
    <t>D  1,528</t>
  </si>
  <si>
    <t>P000019118</t>
  </si>
  <si>
    <t>XA12005-P019118</t>
  </si>
  <si>
    <t>P000019128</t>
  </si>
  <si>
    <t>XA12005-P019128</t>
  </si>
  <si>
    <t>D  1,530</t>
  </si>
  <si>
    <t>P000019127</t>
  </si>
  <si>
    <t>XA12005-P019127</t>
  </si>
  <si>
    <t>D  1,531</t>
  </si>
  <si>
    <t>P000019126</t>
  </si>
  <si>
    <t>XA12005-P019126</t>
  </si>
  <si>
    <t>P000019125</t>
  </si>
  <si>
    <t>XA12005-P019125</t>
  </si>
  <si>
    <t>D  1,533</t>
  </si>
  <si>
    <t>P000019124</t>
  </si>
  <si>
    <t>XA12005-P019124</t>
  </si>
  <si>
    <t>D  1,536</t>
  </si>
  <si>
    <t>1586-TCN17</t>
  </si>
  <si>
    <t>XA06001-0011800</t>
  </si>
  <si>
    <t>XA15001-0016050</t>
  </si>
  <si>
    <t>D  1,685</t>
  </si>
  <si>
    <t>1587-TCN17</t>
  </si>
  <si>
    <t>XA06001-0011801</t>
  </si>
  <si>
    <t>D  1,726</t>
  </si>
  <si>
    <t>1588-TCN17</t>
  </si>
  <si>
    <t>XA06001-0011802</t>
  </si>
  <si>
    <t>D  1,727</t>
  </si>
  <si>
    <t>1589-TCN17</t>
  </si>
  <si>
    <t>XA06001-0011803</t>
  </si>
  <si>
    <t>D  1,728</t>
  </si>
  <si>
    <t>1590-TCN17</t>
  </si>
  <si>
    <t>XA06001-0011804</t>
  </si>
  <si>
    <t>D  1,729</t>
  </si>
  <si>
    <t>1591-TCN17</t>
  </si>
  <si>
    <t>XA06001-0011805</t>
  </si>
  <si>
    <t>D  1,733</t>
  </si>
  <si>
    <t>1592-TCN17</t>
  </si>
  <si>
    <t>XA06001-0011806</t>
  </si>
  <si>
    <t>D  1,734</t>
  </si>
  <si>
    <t>1593-TCN17</t>
  </si>
  <si>
    <t>XA06001-0011807</t>
  </si>
  <si>
    <t>1594-TCN17</t>
  </si>
  <si>
    <t>XA06001-0011808</t>
  </si>
  <si>
    <t>D  1,737</t>
  </si>
  <si>
    <t>1595-TCN17</t>
  </si>
  <si>
    <t>XA06001-0011809</t>
  </si>
  <si>
    <t>D  1,738</t>
  </si>
  <si>
    <t>1596-TCN17</t>
  </si>
  <si>
    <t>XA06001-0011810</t>
  </si>
  <si>
    <t>D  1,739</t>
  </si>
  <si>
    <t>1597-TCN17</t>
  </si>
  <si>
    <t>XA06001-0011811</t>
  </si>
  <si>
    <t>D  1,740</t>
  </si>
  <si>
    <t>1598-TCN17</t>
  </si>
  <si>
    <t>XA06001-0011812</t>
  </si>
  <si>
    <t>D  1,746</t>
  </si>
  <si>
    <t>1599-TCN17</t>
  </si>
  <si>
    <t>XA06001-0011813</t>
  </si>
  <si>
    <t>D  1,785</t>
  </si>
  <si>
    <t>0026-TCN18</t>
  </si>
  <si>
    <t>XA06001-0011814</t>
  </si>
  <si>
    <t>D  1,803</t>
  </si>
  <si>
    <t>1622-TCN17</t>
  </si>
  <si>
    <t>XA06001-0011815</t>
  </si>
  <si>
    <t>D  1,824</t>
  </si>
  <si>
    <t>1623-TCN17</t>
  </si>
  <si>
    <t>XA06001-0011816</t>
  </si>
  <si>
    <t>D  1,909</t>
  </si>
  <si>
    <t>1624-TCN17</t>
  </si>
  <si>
    <t>XA06001-0011817</t>
  </si>
  <si>
    <t>D  1,961</t>
  </si>
  <si>
    <t>1600-TCN17</t>
  </si>
  <si>
    <t>XA06001-0011818</t>
  </si>
  <si>
    <t>D  1,983</t>
  </si>
  <si>
    <t>1601-TCN17</t>
  </si>
  <si>
    <t>XA06001-0011819</t>
  </si>
  <si>
    <t>D  1,984</t>
  </si>
  <si>
    <t>1602-TCN17</t>
  </si>
  <si>
    <t>XA06001-0011820</t>
  </si>
  <si>
    <t>1603-TCN17</t>
  </si>
  <si>
    <t>XA06001-0011821</t>
  </si>
  <si>
    <t>D  1,987</t>
  </si>
  <si>
    <t>1604-TCN17</t>
  </si>
  <si>
    <t>XA06001-0011822</t>
  </si>
  <si>
    <t>D  1,989</t>
  </si>
  <si>
    <t>1605-TCN17</t>
  </si>
  <si>
    <t>XA06001-0011823</t>
  </si>
  <si>
    <t>D  1,997</t>
  </si>
  <si>
    <t>1606-TCN17</t>
  </si>
  <si>
    <t>XA06001-0011824</t>
  </si>
  <si>
    <t>D  2,000</t>
  </si>
  <si>
    <t>1607-TCN17</t>
  </si>
  <si>
    <t>XA06001-0011825</t>
  </si>
  <si>
    <t>D  2,003</t>
  </si>
  <si>
    <t>1608-TCN17</t>
  </si>
  <si>
    <t>XA06001-0011826</t>
  </si>
  <si>
    <t>D  2,005</t>
  </si>
  <si>
    <t>1609-TCN17</t>
  </si>
  <si>
    <t>XA06001-0011827</t>
  </si>
  <si>
    <t>1625-TCN17</t>
  </si>
  <si>
    <t>XA06001-0011828</t>
  </si>
  <si>
    <t>1626-TCN17</t>
  </si>
  <si>
    <t>XA06001-0011829</t>
  </si>
  <si>
    <t>D  2,054</t>
  </si>
  <si>
    <t>1610-TCN17</t>
  </si>
  <si>
    <t>XA06001-0011830</t>
  </si>
  <si>
    <t>1611-TCN17</t>
  </si>
  <si>
    <t>XA06001-0011831</t>
  </si>
  <si>
    <t>1612-TCN17</t>
  </si>
  <si>
    <t>XA06001-0011832</t>
  </si>
  <si>
    <t>D  2,072</t>
  </si>
  <si>
    <t>1613-TCN17</t>
  </si>
  <si>
    <t>XA06001-0011833</t>
  </si>
  <si>
    <t>D  2,074</t>
  </si>
  <si>
    <t>1614-TCN17</t>
  </si>
  <si>
    <t>XA06001-0011834</t>
  </si>
  <si>
    <t>D  2,075</t>
  </si>
  <si>
    <t>1615-TCN17</t>
  </si>
  <si>
    <t>XA06001-0011835</t>
  </si>
  <si>
    <t>D  2,076</t>
  </si>
  <si>
    <t>1616-TCN17</t>
  </si>
  <si>
    <t>XA06001-0011836</t>
  </si>
  <si>
    <t>D  2,077</t>
  </si>
  <si>
    <t>1617-TCN17</t>
  </si>
  <si>
    <t>XA06001-0011837</t>
  </si>
  <si>
    <t>D  2,078</t>
  </si>
  <si>
    <t>1619-TCN17</t>
  </si>
  <si>
    <t>XA06001-0011838</t>
  </si>
  <si>
    <t>D  2,082</t>
  </si>
  <si>
    <t>1627-TCN17</t>
  </si>
  <si>
    <t>XA06001-0011839</t>
  </si>
  <si>
    <t>1620-TCN17</t>
  </si>
  <si>
    <t>XA06001-0011840</t>
  </si>
  <si>
    <t>D  2,095</t>
  </si>
  <si>
    <t>1621-TCN17</t>
  </si>
  <si>
    <t>XA06001-0011841</t>
  </si>
  <si>
    <t>1571-TCN17</t>
  </si>
  <si>
    <t>XA06001-0011842</t>
  </si>
  <si>
    <t>D  2,104</t>
  </si>
  <si>
    <t>1628-TCN17</t>
  </si>
  <si>
    <t>XA06001-0011843</t>
  </si>
  <si>
    <t>1629-TCN17</t>
  </si>
  <si>
    <t>XA06001-0011844</t>
  </si>
  <si>
    <t>D  2,370</t>
  </si>
  <si>
    <t>1630-TCN17</t>
  </si>
  <si>
    <t>XA06001-0011845</t>
  </si>
  <si>
    <t>1631-TCN17</t>
  </si>
  <si>
    <t>XA06001-0011846</t>
  </si>
  <si>
    <t>1632-TCN17</t>
  </si>
  <si>
    <t>XA06001-0011847</t>
  </si>
  <si>
    <t>1633-TCN17</t>
  </si>
  <si>
    <t>XA06001-0011848</t>
  </si>
  <si>
    <t>1634-TCN17</t>
  </si>
  <si>
    <t>XA06001-0011849</t>
  </si>
  <si>
    <t>1565-TCN17</t>
  </si>
  <si>
    <t>XA06001-0011850</t>
  </si>
  <si>
    <t>1635-TCN17</t>
  </si>
  <si>
    <t>XA06001-0011851</t>
  </si>
  <si>
    <t>D  2,486</t>
  </si>
  <si>
    <t>1636-TCN17</t>
  </si>
  <si>
    <t>XA06001-0011852</t>
  </si>
  <si>
    <t>1637-TCN17</t>
  </si>
  <si>
    <t>XA06001-0011853</t>
  </si>
  <si>
    <t>1638-TCN17</t>
  </si>
  <si>
    <t>XA06001-0011854</t>
  </si>
  <si>
    <t>1639-TCN17</t>
  </si>
  <si>
    <t>XA06001-0011855</t>
  </si>
  <si>
    <t>1640-TCN17</t>
  </si>
  <si>
    <t>1641-TCN17</t>
  </si>
  <si>
    <t>XA06001-0011857</t>
  </si>
  <si>
    <t>D  2,572</t>
  </si>
  <si>
    <t>XA06001-0011858</t>
  </si>
  <si>
    <t>D  2,584</t>
  </si>
  <si>
    <t>XA06001-0011859</t>
  </si>
  <si>
    <t>D  2,676</t>
  </si>
  <si>
    <t>1642-TCN17</t>
  </si>
  <si>
    <t>XA06001-0011860</t>
  </si>
  <si>
    <t>D  2,685</t>
  </si>
  <si>
    <t>1643-TCN17</t>
  </si>
  <si>
    <t>XA06001-0011861</t>
  </si>
  <si>
    <t>D  2,708</t>
  </si>
  <si>
    <t>P000018890</t>
  </si>
  <si>
    <t>XA12005-P018890</t>
  </si>
  <si>
    <t>D  2,713</t>
  </si>
  <si>
    <t>P000019133</t>
  </si>
  <si>
    <t>XA12005-P019133</t>
  </si>
  <si>
    <t>D  2,719</t>
  </si>
  <si>
    <t>AM00000071</t>
  </si>
  <si>
    <t>XA15001-0016064</t>
  </si>
  <si>
    <t>D  2,721</t>
  </si>
  <si>
    <t>AM00000387</t>
  </si>
  <si>
    <t>XA15001-0016065</t>
  </si>
  <si>
    <t>D  2,753</t>
  </si>
  <si>
    <t>XD06001-0001365</t>
  </si>
  <si>
    <t>D  2,755</t>
  </si>
  <si>
    <t>XA06001-0011862</t>
  </si>
  <si>
    <t>D  2,757</t>
  </si>
  <si>
    <t>1644-TCN17</t>
  </si>
  <si>
    <t>XA06001-0011863</t>
  </si>
  <si>
    <t>D  2,759</t>
  </si>
  <si>
    <t>XD06001-0001366</t>
  </si>
  <si>
    <t>D  2,760</t>
  </si>
  <si>
    <t>XA06001-0011864</t>
  </si>
  <si>
    <t>D  2,792</t>
  </si>
  <si>
    <t>1646-TCN17</t>
  </si>
  <si>
    <t>XA06001-0011865</t>
  </si>
  <si>
    <t>D  2,800</t>
  </si>
  <si>
    <t>NA21001-0033845</t>
  </si>
  <si>
    <t>1649-TCN17</t>
  </si>
  <si>
    <t>XA06001-0011866</t>
  </si>
  <si>
    <t>1650-TCN17</t>
  </si>
  <si>
    <t>XA06001-0011867</t>
  </si>
  <si>
    <t>1651-TCN17</t>
  </si>
  <si>
    <t>XA06001-0011868</t>
  </si>
  <si>
    <t>NWD0002374</t>
  </si>
  <si>
    <t>XA15001-0016076</t>
  </si>
  <si>
    <t>D  3,030</t>
  </si>
  <si>
    <t>NWD0002378</t>
  </si>
  <si>
    <t>XA15001-0016077</t>
  </si>
  <si>
    <t>NWD0002384</t>
  </si>
  <si>
    <t>XA15001-0016078</t>
  </si>
  <si>
    <t>NWD0002401</t>
  </si>
  <si>
    <t>XA15001-0016079</t>
  </si>
  <si>
    <t>1648-TCN17</t>
  </si>
  <si>
    <t>XA06001-0011869</t>
  </si>
  <si>
    <t>1647-TCN17</t>
  </si>
  <si>
    <t>XA06001-0011870</t>
  </si>
  <si>
    <t>NA21001-0033859</t>
  </si>
  <si>
    <t>D  3,272</t>
  </si>
  <si>
    <t>1656-TCN17</t>
  </si>
  <si>
    <t>XA06001-0011871</t>
  </si>
  <si>
    <t>D  3,308</t>
  </si>
  <si>
    <t>1652-TCN17</t>
  </si>
  <si>
    <t>XA06001-0011872</t>
  </si>
  <si>
    <t>1653-TCN17</t>
  </si>
  <si>
    <t>XA06001-0011873</t>
  </si>
  <si>
    <t>1654-TCN17</t>
  </si>
  <si>
    <t>XA06001-0011874</t>
  </si>
  <si>
    <t>D  3,313</t>
  </si>
  <si>
    <t>1655-TCN17</t>
  </si>
  <si>
    <t>XA06001-0011875</t>
  </si>
  <si>
    <t>D  3,330</t>
  </si>
  <si>
    <t>1657-TCN17</t>
  </si>
  <si>
    <t>XA06001-0011876</t>
  </si>
  <si>
    <t>1658-TCN17</t>
  </si>
  <si>
    <t>XA06001-0011877</t>
  </si>
  <si>
    <t>1659-TCN17</t>
  </si>
  <si>
    <t>XA06001-0011878</t>
  </si>
  <si>
    <t>1660-TCN17</t>
  </si>
  <si>
    <t>XA06001-0011879</t>
  </si>
  <si>
    <t>0027-TCN18</t>
  </si>
  <si>
    <t>XA06001-0011880</t>
  </si>
  <si>
    <t>1661-TCN17</t>
  </si>
  <si>
    <t>XA06001-0011881</t>
  </si>
  <si>
    <t>D  3,345</t>
  </si>
  <si>
    <t>1662-TCN17</t>
  </si>
  <si>
    <t>XA06001-0011882</t>
  </si>
  <si>
    <t>D  3,347</t>
  </si>
  <si>
    <t>1663-TCN17</t>
  </si>
  <si>
    <t>XA06001-0011883</t>
  </si>
  <si>
    <t>D  3,349</t>
  </si>
  <si>
    <t>1664-TCN17</t>
  </si>
  <si>
    <t>XA06001-0011884</t>
  </si>
  <si>
    <t>XD06001-0001367</t>
  </si>
  <si>
    <t>XA06001-0011885</t>
  </si>
  <si>
    <t>1665-TCN17</t>
  </si>
  <si>
    <t>XA06001-0011886</t>
  </si>
  <si>
    <t>1666-TCN17</t>
  </si>
  <si>
    <t>XA06001-0011887</t>
  </si>
  <si>
    <t>1667-TCN17</t>
  </si>
  <si>
    <t>XA06001-0011888</t>
  </si>
  <si>
    <t>NA21001-0033865</t>
  </si>
  <si>
    <t>NA21001-0033867</t>
  </si>
  <si>
    <t>NA21001-0033868</t>
  </si>
  <si>
    <t>NA21001-0033870</t>
  </si>
  <si>
    <t>NA21001-0033882</t>
  </si>
  <si>
    <t>P19087</t>
  </si>
  <si>
    <t>NA21001-0033891</t>
  </si>
  <si>
    <t>OIRC931219TB8</t>
  </si>
  <si>
    <t>P19085</t>
  </si>
  <si>
    <t>NA21001-0033892</t>
  </si>
  <si>
    <t>OFI920113KZ8</t>
  </si>
  <si>
    <t>P19084</t>
  </si>
  <si>
    <t>NA21001-0033893</t>
  </si>
  <si>
    <t>P19083</t>
  </si>
  <si>
    <t>NA21001-0033894</t>
  </si>
  <si>
    <t>P19082</t>
  </si>
  <si>
    <t>NA21001-0033895</t>
  </si>
  <si>
    <t>P19080</t>
  </si>
  <si>
    <t>NA21001-0033896</t>
  </si>
  <si>
    <t>P19078</t>
  </si>
  <si>
    <t>NA21001-0033897</t>
  </si>
  <si>
    <t>XD06001-0001369</t>
  </si>
  <si>
    <t>P19066</t>
  </si>
  <si>
    <t>NA21001-0033898</t>
  </si>
  <si>
    <t>0028-TCN18</t>
  </si>
  <si>
    <t>XA06001-0011897</t>
  </si>
  <si>
    <t>S2226</t>
  </si>
  <si>
    <t>NA21001-0033905</t>
  </si>
  <si>
    <t>P19098</t>
  </si>
  <si>
    <t>NA21001-0033906</t>
  </si>
  <si>
    <t>DEAM830915G44</t>
  </si>
  <si>
    <t>P19097</t>
  </si>
  <si>
    <t>NA21001-0033907</t>
  </si>
  <si>
    <t>P19096</t>
  </si>
  <si>
    <t>NA21001-0033908</t>
  </si>
  <si>
    <t>HNC040824TJ6</t>
  </si>
  <si>
    <t>P19095</t>
  </si>
  <si>
    <t>NA21001-0033909</t>
  </si>
  <si>
    <t>P19094</t>
  </si>
  <si>
    <t>NA21001-0033910</t>
  </si>
  <si>
    <t>P19093</t>
  </si>
  <si>
    <t>NA21001-0033911</t>
  </si>
  <si>
    <t>P19092</t>
  </si>
  <si>
    <t>NA21001-0033912</t>
  </si>
  <si>
    <t>D  3,530</t>
  </si>
  <si>
    <t>P19091</t>
  </si>
  <si>
    <t>NA21001-0033913</t>
  </si>
  <si>
    <t>CFM020827QZ0</t>
  </si>
  <si>
    <t>D  3,531</t>
  </si>
  <si>
    <t>P19069</t>
  </si>
  <si>
    <t>NA21001-0033914</t>
  </si>
  <si>
    <t>D  3,532</t>
  </si>
  <si>
    <t>P19070</t>
  </si>
  <si>
    <t>NA21001-0033915</t>
  </si>
  <si>
    <t>CIB030603CN2</t>
  </si>
  <si>
    <t>D  3,533</t>
  </si>
  <si>
    <t>P19072</t>
  </si>
  <si>
    <t>NA21001-0033918</t>
  </si>
  <si>
    <t>D  3,534</t>
  </si>
  <si>
    <t>P19073</t>
  </si>
  <si>
    <t>NA21001-0033919</t>
  </si>
  <si>
    <t>MOHF7011077G9</t>
  </si>
  <si>
    <t>D  3,535</t>
  </si>
  <si>
    <t>P19076</t>
  </si>
  <si>
    <t>NA21001-0033920</t>
  </si>
  <si>
    <t>D  3,536</t>
  </si>
  <si>
    <t>P19077</t>
  </si>
  <si>
    <t>NA21001-0033921</t>
  </si>
  <si>
    <t>D  3,537</t>
  </si>
  <si>
    <t>P19089</t>
  </si>
  <si>
    <t>NA21001-0033922</t>
  </si>
  <si>
    <t>D  3,538</t>
  </si>
  <si>
    <t>R4099</t>
  </si>
  <si>
    <t>NA21001-0033923</t>
  </si>
  <si>
    <t>R4098</t>
  </si>
  <si>
    <t>NA21001-0033924</t>
  </si>
  <si>
    <t>DURAN MEJIA ARMANDO</t>
  </si>
  <si>
    <t>S2329</t>
  </si>
  <si>
    <t>NA21001-0033925</t>
  </si>
  <si>
    <t>S2328</t>
  </si>
  <si>
    <t>NA21001-0033926</t>
  </si>
  <si>
    <t>S2327</t>
  </si>
  <si>
    <t>NA21001-0033927</t>
  </si>
  <si>
    <t>R4091</t>
  </si>
  <si>
    <t>NA21001-0033928</t>
  </si>
  <si>
    <t>S2373</t>
  </si>
  <si>
    <t>NA21001-0033929</t>
  </si>
  <si>
    <t>LVB141009VE5</t>
  </si>
  <si>
    <t>S2374</t>
  </si>
  <si>
    <t>NA21001-0033930</t>
  </si>
  <si>
    <t>S2323</t>
  </si>
  <si>
    <t>NA21001-0033931</t>
  </si>
  <si>
    <t>S2366</t>
  </si>
  <si>
    <t>NA21001-0033932</t>
  </si>
  <si>
    <t>S2321</t>
  </si>
  <si>
    <t>NA21001-0033933</t>
  </si>
  <si>
    <t>R4085</t>
  </si>
  <si>
    <t>NA21001-0033934</t>
  </si>
  <si>
    <t>S2365</t>
  </si>
  <si>
    <t>NA21001-0033935</t>
  </si>
  <si>
    <t>S2364</t>
  </si>
  <si>
    <t>NA21001-0033936</t>
  </si>
  <si>
    <t>S2376</t>
  </si>
  <si>
    <t>NA21001-0033937</t>
  </si>
  <si>
    <t>S2377</t>
  </si>
  <si>
    <t>NA21001-0033938</t>
  </si>
  <si>
    <t>D  3,554</t>
  </si>
  <si>
    <t>R4050</t>
  </si>
  <si>
    <t>NA21001-0033939</t>
  </si>
  <si>
    <t>R4045</t>
  </si>
  <si>
    <t>NA21001-0033940</t>
  </si>
  <si>
    <t>D  3,556</t>
  </si>
  <si>
    <t>R4029</t>
  </si>
  <si>
    <t>NA21001-0033941</t>
  </si>
  <si>
    <t>0029-TCN18</t>
  </si>
  <si>
    <t>XA06001-0011899</t>
  </si>
  <si>
    <t>0031-TCN18</t>
  </si>
  <si>
    <t>XA06001-0011901</t>
  </si>
  <si>
    <t>1680-TCN17</t>
  </si>
  <si>
    <t>XA06001-0011902</t>
  </si>
  <si>
    <t>1670-TCN17</t>
  </si>
  <si>
    <t>XA06001-0011903</t>
  </si>
  <si>
    <t>1671-TCN17</t>
  </si>
  <si>
    <t>XA06001-0011904</t>
  </si>
  <si>
    <t>P19348</t>
  </si>
  <si>
    <t>NA21001-0033948</t>
  </si>
  <si>
    <t>D  3,564</t>
  </si>
  <si>
    <t>P19350</t>
  </si>
  <si>
    <t>NA21001-0033949</t>
  </si>
  <si>
    <t>P19352</t>
  </si>
  <si>
    <t>NA21001-0033950</t>
  </si>
  <si>
    <t>P19353</t>
  </si>
  <si>
    <t>NA21001-0033955</t>
  </si>
  <si>
    <t>COCC6701098W7</t>
  </si>
  <si>
    <t>ESS070306HF4</t>
  </si>
  <si>
    <t>GULC830307PH3</t>
  </si>
  <si>
    <t>POPR680813V88</t>
  </si>
  <si>
    <t>P19354</t>
  </si>
  <si>
    <t>NA21001-0033957</t>
  </si>
  <si>
    <t>MOPV770820AD5</t>
  </si>
  <si>
    <t>P19356</t>
  </si>
  <si>
    <t>NA21001-0033958</t>
  </si>
  <si>
    <t>GOAM8706137H4</t>
  </si>
  <si>
    <t>P19357</t>
  </si>
  <si>
    <t>NA21001-0033959</t>
  </si>
  <si>
    <t>D  3,570</t>
  </si>
  <si>
    <t>P19360</t>
  </si>
  <si>
    <t>NA21001-0033960</t>
  </si>
  <si>
    <t>CPE6307036N8</t>
  </si>
  <si>
    <t>LEP1408184R1</t>
  </si>
  <si>
    <t>D  3,572</t>
  </si>
  <si>
    <t>P19398</t>
  </si>
  <si>
    <t>NA21001-0033962</t>
  </si>
  <si>
    <t>D  3,573</t>
  </si>
  <si>
    <t>P19400</t>
  </si>
  <si>
    <t>NA21001-0033963</t>
  </si>
  <si>
    <t>D  3,574</t>
  </si>
  <si>
    <t>P19402</t>
  </si>
  <si>
    <t>NA21001-0033964</t>
  </si>
  <si>
    <t>GAN030926UU7</t>
  </si>
  <si>
    <t>TPA090903JF0</t>
  </si>
  <si>
    <t>D  3,575</t>
  </si>
  <si>
    <t>P19404</t>
  </si>
  <si>
    <t>NA21001-0033965</t>
  </si>
  <si>
    <t>D  3,576</t>
  </si>
  <si>
    <t>P19406</t>
  </si>
  <si>
    <t>NA21001-0033966</t>
  </si>
  <si>
    <t>D  3,577</t>
  </si>
  <si>
    <t>P19408</t>
  </si>
  <si>
    <t>NA21001-0033967</t>
  </si>
  <si>
    <t>D  3,578</t>
  </si>
  <si>
    <t>P19362</t>
  </si>
  <si>
    <t>NA21001-0033968</t>
  </si>
  <si>
    <t>D  3,579</t>
  </si>
  <si>
    <t>P19364</t>
  </si>
  <si>
    <t>NA21001-0033970</t>
  </si>
  <si>
    <t>D  3,580</t>
  </si>
  <si>
    <t>P19366</t>
  </si>
  <si>
    <t>NA21001-0033971</t>
  </si>
  <si>
    <t>ZAIF660128A49</t>
  </si>
  <si>
    <t>D  3,581</t>
  </si>
  <si>
    <t>P19368</t>
  </si>
  <si>
    <t>NA21001-0033972</t>
  </si>
  <si>
    <t>D  3,582</t>
  </si>
  <si>
    <t>P19369</t>
  </si>
  <si>
    <t>NA21001-0033973</t>
  </si>
  <si>
    <t>D  3,583</t>
  </si>
  <si>
    <t>P19371</t>
  </si>
  <si>
    <t>NA21001-0033974</t>
  </si>
  <si>
    <t>TRASLADO</t>
  </si>
  <si>
    <t>D  3,584</t>
  </si>
  <si>
    <t>P19373</t>
  </si>
  <si>
    <t>NA21001-0033975</t>
  </si>
  <si>
    <t>D  3,585</t>
  </si>
  <si>
    <t>P19375</t>
  </si>
  <si>
    <t>NA21001-0033976</t>
  </si>
  <si>
    <t>COR940512BM6</t>
  </si>
  <si>
    <t>OES070503PZ1</t>
  </si>
  <si>
    <t>D  3,586</t>
  </si>
  <si>
    <t>P19384</t>
  </si>
  <si>
    <t>NA21001-0033977</t>
  </si>
  <si>
    <t>D  3,587</t>
  </si>
  <si>
    <t>P19386</t>
  </si>
  <si>
    <t>NA21001-0033978</t>
  </si>
  <si>
    <t>MTA900527FIA</t>
  </si>
  <si>
    <t>D  3,588</t>
  </si>
  <si>
    <t>P19388</t>
  </si>
  <si>
    <t>NA21001-0033979</t>
  </si>
  <si>
    <t>D  3,589</t>
  </si>
  <si>
    <t>P19390</t>
  </si>
  <si>
    <t>NA21001-0033980</t>
  </si>
  <si>
    <t>D  3,590</t>
  </si>
  <si>
    <t>P19392</t>
  </si>
  <si>
    <t>NA21001-0033981</t>
  </si>
  <si>
    <t>D  3,591</t>
  </si>
  <si>
    <t>P19394</t>
  </si>
  <si>
    <t>NA21001-0033982</t>
  </si>
  <si>
    <t>D  3,592</t>
  </si>
  <si>
    <t>P19396</t>
  </si>
  <si>
    <t>NA21001-0033983</t>
  </si>
  <si>
    <t>D  3,593</t>
  </si>
  <si>
    <t>P19099</t>
  </si>
  <si>
    <t>NA21001-0033984</t>
  </si>
  <si>
    <t>P19100</t>
  </si>
  <si>
    <t>NA21001-0033985</t>
  </si>
  <si>
    <t>D  3,595</t>
  </si>
  <si>
    <t>P19301</t>
  </si>
  <si>
    <t>NA21001-0033986</t>
  </si>
  <si>
    <t>D  3,596</t>
  </si>
  <si>
    <t>P19302</t>
  </si>
  <si>
    <t>NA21001-0033987</t>
  </si>
  <si>
    <t>OFFICE DEPOT DE MEXICO SA DE C</t>
  </si>
  <si>
    <t>D  3,597</t>
  </si>
  <si>
    <t>P19303</t>
  </si>
  <si>
    <t>NA21001-0033988</t>
  </si>
  <si>
    <t>D  3,598</t>
  </si>
  <si>
    <t>P19304</t>
  </si>
  <si>
    <t>NA21001-0033989</t>
  </si>
  <si>
    <t>D  3,599</t>
  </si>
  <si>
    <t>P19305</t>
  </si>
  <si>
    <t>NA21001-0033990</t>
  </si>
  <si>
    <t>D  3,600</t>
  </si>
  <si>
    <t>P19306</t>
  </si>
  <si>
    <t>NA21001-0033991</t>
  </si>
  <si>
    <t>SCA981201NHA</t>
  </si>
  <si>
    <t>D  3,601</t>
  </si>
  <si>
    <t>P19307</t>
  </si>
  <si>
    <t>NA21001-0033992</t>
  </si>
  <si>
    <t>D  3,602</t>
  </si>
  <si>
    <t>P19308</t>
  </si>
  <si>
    <t>NA21001-0033993</t>
  </si>
  <si>
    <t>D  3,603</t>
  </si>
  <si>
    <t>P19309</t>
  </si>
  <si>
    <t>NA21001-0033994</t>
  </si>
  <si>
    <t>D  3,604</t>
  </si>
  <si>
    <t>P19310</t>
  </si>
  <si>
    <t>NA21001-0033995</t>
  </si>
  <si>
    <t>D  3,605</t>
  </si>
  <si>
    <t>P19311</t>
  </si>
  <si>
    <t>NA21001-0033996</t>
  </si>
  <si>
    <t>BPR860613QI5</t>
  </si>
  <si>
    <t>D  3,606</t>
  </si>
  <si>
    <t>P19312</t>
  </si>
  <si>
    <t>NA21001-0033997</t>
  </si>
  <si>
    <t>D  3,607</t>
  </si>
  <si>
    <t>P19313</t>
  </si>
  <si>
    <t>NA21001-0033998</t>
  </si>
  <si>
    <t>D  3,608</t>
  </si>
  <si>
    <t>P193140</t>
  </si>
  <si>
    <t>NA21001-0033999</t>
  </si>
  <si>
    <t>D  3,609</t>
  </si>
  <si>
    <t>P19315</t>
  </si>
  <si>
    <t>NA21001-0034000</t>
  </si>
  <si>
    <t>D  3,610</t>
  </si>
  <si>
    <t>P19316</t>
  </si>
  <si>
    <t>NA21001-0034001</t>
  </si>
  <si>
    <t>D  3,611</t>
  </si>
  <si>
    <t>P19317</t>
  </si>
  <si>
    <t>NA21001-0034002</t>
  </si>
  <si>
    <t>D  3,612</t>
  </si>
  <si>
    <t>P19318</t>
  </si>
  <si>
    <t>NA21001-0034003</t>
  </si>
  <si>
    <t>D  3,613</t>
  </si>
  <si>
    <t>P19319</t>
  </si>
  <si>
    <t>NA21001-0034004</t>
  </si>
  <si>
    <t>D  3,614</t>
  </si>
  <si>
    <t>P19320</t>
  </si>
  <si>
    <t>NA21001-0034005</t>
  </si>
  <si>
    <t>D  3,615</t>
  </si>
  <si>
    <t>P19321</t>
  </si>
  <si>
    <t>NA21001-0034006</t>
  </si>
  <si>
    <t>D  3,616</t>
  </si>
  <si>
    <t>P19322</t>
  </si>
  <si>
    <t>NA21001-0034007</t>
  </si>
  <si>
    <t>D  3,617</t>
  </si>
  <si>
    <t>P19323</t>
  </si>
  <si>
    <t>NA21001-0034008</t>
  </si>
  <si>
    <t>D  3,618</t>
  </si>
  <si>
    <t>P19324</t>
  </si>
  <si>
    <t>NA21001-0034009</t>
  </si>
  <si>
    <t>D  3,619</t>
  </si>
  <si>
    <t>P19325</t>
  </si>
  <si>
    <t>NA21001-0034010</t>
  </si>
  <si>
    <t>RIOB7906128Y0</t>
  </si>
  <si>
    <t>D  3,620</t>
  </si>
  <si>
    <t>P19326</t>
  </si>
  <si>
    <t>NA21001-0034011</t>
  </si>
  <si>
    <t>D  3,621</t>
  </si>
  <si>
    <t>P19327</t>
  </si>
  <si>
    <t>NA21001-0034012</t>
  </si>
  <si>
    <t>D  3,624</t>
  </si>
  <si>
    <t>P19329</t>
  </si>
  <si>
    <t>NA21001-0034013</t>
  </si>
  <si>
    <t>SRE1309034W9</t>
  </si>
  <si>
    <t>D  3,625</t>
  </si>
  <si>
    <t>P19330</t>
  </si>
  <si>
    <t>NA21001-0034014</t>
  </si>
  <si>
    <t>D  3,626</t>
  </si>
  <si>
    <t>P19331</t>
  </si>
  <si>
    <t>NA21001-0034015</t>
  </si>
  <si>
    <t>D  3,627</t>
  </si>
  <si>
    <t>P19332</t>
  </si>
  <si>
    <t>NA21001-0034016</t>
  </si>
  <si>
    <t>P19333</t>
  </si>
  <si>
    <t>NA21001-0034017</t>
  </si>
  <si>
    <t>D  3,629</t>
  </si>
  <si>
    <t>P19334</t>
  </si>
  <si>
    <t>NA21001-0034018</t>
  </si>
  <si>
    <t>D  3,630</t>
  </si>
  <si>
    <t>P19335</t>
  </si>
  <si>
    <t>NA21001-0034019</t>
  </si>
  <si>
    <t>D  3,631</t>
  </si>
  <si>
    <t>NA21001-0034020</t>
  </si>
  <si>
    <t>D  3,632</t>
  </si>
  <si>
    <t>P19343</t>
  </si>
  <si>
    <t>NA21001-0034021</t>
  </si>
  <si>
    <t>D  3,633</t>
  </si>
  <si>
    <t>P19344</t>
  </si>
  <si>
    <t>NA21001-0034022</t>
  </si>
  <si>
    <t>D  3,634</t>
  </si>
  <si>
    <t>P19345</t>
  </si>
  <si>
    <t>NA21001-0034023</t>
  </si>
  <si>
    <t>D  3,635</t>
  </si>
  <si>
    <t>P19346</t>
  </si>
  <si>
    <t>NA21001-0034024</t>
  </si>
  <si>
    <t>D  3,636</t>
  </si>
  <si>
    <t>P19347</t>
  </si>
  <si>
    <t>NA21001-0034025</t>
  </si>
  <si>
    <t>D  3,637</t>
  </si>
  <si>
    <t>P19377</t>
  </si>
  <si>
    <t>NA21001-0034026</t>
  </si>
  <si>
    <t>D  3,638</t>
  </si>
  <si>
    <t>P19378</t>
  </si>
  <si>
    <t>NA21001-0034027</t>
  </si>
  <si>
    <t>D  3,639</t>
  </si>
  <si>
    <t>P19379</t>
  </si>
  <si>
    <t>NA21001-0034028</t>
  </si>
  <si>
    <t>D  3,640</t>
  </si>
  <si>
    <t>P19380</t>
  </si>
  <si>
    <t>NA21001-0034029</t>
  </si>
  <si>
    <t>P19381</t>
  </si>
  <si>
    <t>NA21001-0034030</t>
  </si>
  <si>
    <t>P19382</t>
  </si>
  <si>
    <t>NA21001-0034031</t>
  </si>
  <si>
    <t>GUPR7308269G1</t>
  </si>
  <si>
    <t>P19383</t>
  </si>
  <si>
    <t>NA21001-0034032</t>
  </si>
  <si>
    <t>D  3,644</t>
  </si>
  <si>
    <t>P19410</t>
  </si>
  <si>
    <t>NA21001-0034033</t>
  </si>
  <si>
    <t>GPA0602149V1</t>
  </si>
  <si>
    <t>D  3,645</t>
  </si>
  <si>
    <t>P19411</t>
  </si>
  <si>
    <t>NA21001-0034034</t>
  </si>
  <si>
    <t>P19412</t>
  </si>
  <si>
    <t>NA21001-0034036</t>
  </si>
  <si>
    <t>P19416</t>
  </si>
  <si>
    <t>NA21001-0034040</t>
  </si>
  <si>
    <t>D  3,651</t>
  </si>
  <si>
    <t>P19417</t>
  </si>
  <si>
    <t>NA21001-0034041</t>
  </si>
  <si>
    <t>MAMR740915UN2</t>
  </si>
  <si>
    <t>NA21001-0034066</t>
  </si>
  <si>
    <t>NA21001-0034067</t>
  </si>
  <si>
    <t>HW384587</t>
  </si>
  <si>
    <t>NA21001-0034068</t>
  </si>
  <si>
    <t>HP699751</t>
  </si>
  <si>
    <t>NA21001-0034069</t>
  </si>
  <si>
    <t>D  3,658</t>
  </si>
  <si>
    <t>S2354</t>
  </si>
  <si>
    <t>NA21001-0034070</t>
  </si>
  <si>
    <t>GNO160208SP3</t>
  </si>
  <si>
    <t>T-4303</t>
  </si>
  <si>
    <t>XD31011-0004303</t>
  </si>
  <si>
    <t>T-4304</t>
  </si>
  <si>
    <t>XD31011-0004304</t>
  </si>
  <si>
    <t>T-4317</t>
  </si>
  <si>
    <t>XD31011-0004317</t>
  </si>
  <si>
    <t>T-4322</t>
  </si>
  <si>
    <t>XD31011-0004322</t>
  </si>
  <si>
    <t>T-4326</t>
  </si>
  <si>
    <t>XD31011-0004326</t>
  </si>
  <si>
    <t>T-4331</t>
  </si>
  <si>
    <t>XD31011-0004331</t>
  </si>
  <si>
    <t>CH-18582</t>
  </si>
  <si>
    <t>XD31001-0018582</t>
  </si>
  <si>
    <t>CH-18583</t>
  </si>
  <si>
    <t>XD31001-0018583</t>
  </si>
  <si>
    <t>T-4332</t>
  </si>
  <si>
    <t>T-4333</t>
  </si>
  <si>
    <t>XD31011-0004333</t>
  </si>
  <si>
    <t>XD31011-T004332</t>
  </si>
  <si>
    <t>T-4335</t>
  </si>
  <si>
    <t>XD31011-0004335</t>
  </si>
  <si>
    <t>T-4341</t>
  </si>
  <si>
    <t>XD31011-0004341</t>
  </si>
  <si>
    <t>T-4342</t>
  </si>
  <si>
    <t>XD31011-0004342</t>
  </si>
  <si>
    <t>T-4344</t>
  </si>
  <si>
    <t>XD31011-0004344</t>
  </si>
  <si>
    <t>T-4345</t>
  </si>
  <si>
    <t>XD31011-0004345</t>
  </si>
  <si>
    <t>T-4346</t>
  </si>
  <si>
    <t>XD31011-0004346</t>
  </si>
  <si>
    <t>T-4350</t>
  </si>
  <si>
    <t>XD31011-0004350</t>
  </si>
  <si>
    <t>T-4351</t>
  </si>
  <si>
    <t>XD31011-0004351</t>
  </si>
  <si>
    <t>PARRA RINCON MARIA DEL PILAR</t>
  </si>
  <si>
    <t>T-4353</t>
  </si>
  <si>
    <t>XD31011-0004353</t>
  </si>
  <si>
    <t>T-4354</t>
  </si>
  <si>
    <t>XD31011-0004354</t>
  </si>
  <si>
    <t>T-4355</t>
  </si>
  <si>
    <t>XD31011-0004355</t>
  </si>
  <si>
    <t>T-4356</t>
  </si>
  <si>
    <t>XD31011-0004356</t>
  </si>
  <si>
    <t>T-4357</t>
  </si>
  <si>
    <t>XD31011-0004357</t>
  </si>
  <si>
    <t>ESPINOZA MOLERO HUMBERTO JOSE</t>
  </si>
  <si>
    <t>T-4358</t>
  </si>
  <si>
    <t>XD31011-0004358</t>
  </si>
  <si>
    <t>T-4359</t>
  </si>
  <si>
    <t>XD31011-0004359</t>
  </si>
  <si>
    <t>E     76</t>
  </si>
  <si>
    <t>T-4360</t>
  </si>
  <si>
    <t>XD31011-0004360</t>
  </si>
  <si>
    <t>T-4361</t>
  </si>
  <si>
    <t>XD31011-0004361</t>
  </si>
  <si>
    <t>T-4363</t>
  </si>
  <si>
    <t>XD31011-0004363</t>
  </si>
  <si>
    <t>T-4364</t>
  </si>
  <si>
    <t>XD31011-0004364</t>
  </si>
  <si>
    <t>PUBLICIDAD EN MEDIOS DEL BAJIO SA D</t>
  </si>
  <si>
    <t>T-4365</t>
  </si>
  <si>
    <t>XD31011-0004365</t>
  </si>
  <si>
    <t>T-4366</t>
  </si>
  <si>
    <t>XD31011-0004366</t>
  </si>
  <si>
    <t>T-4367</t>
  </si>
  <si>
    <t>XD31011-0004367</t>
  </si>
  <si>
    <t>T-4368</t>
  </si>
  <si>
    <t>XD31011-0004368</t>
  </si>
  <si>
    <t>T-4369</t>
  </si>
  <si>
    <t>XD31011-0004369</t>
  </si>
  <si>
    <t>T-4370</t>
  </si>
  <si>
    <t>XD31011-0004370</t>
  </si>
  <si>
    <t>T-4371</t>
  </si>
  <si>
    <t>XD31011-0004371</t>
  </si>
  <si>
    <t>T-4372</t>
  </si>
  <si>
    <t>XD31011-0004372</t>
  </si>
  <si>
    <t>T-4373</t>
  </si>
  <si>
    <t>XD31011-0004373</t>
  </si>
  <si>
    <t>RODRIGUEZ LAUREANO ARTURO</t>
  </si>
  <si>
    <t>T-4374</t>
  </si>
  <si>
    <t>XD31011-0004374</t>
  </si>
  <si>
    <t>T-4375</t>
  </si>
  <si>
    <t>XD31011-0004375</t>
  </si>
  <si>
    <t>OLIVEROS ESQUIVEL JUAN MANUEL</t>
  </si>
  <si>
    <t>T-4376</t>
  </si>
  <si>
    <t>XD31001-0004376</t>
  </si>
  <si>
    <t>T-4377</t>
  </si>
  <si>
    <t>XD31011-0004377</t>
  </si>
  <si>
    <t>T-4378</t>
  </si>
  <si>
    <t>XD31011-0004378</t>
  </si>
  <si>
    <t>T-4379</t>
  </si>
  <si>
    <t>XD31011-0004379</t>
  </si>
  <si>
    <t>T-4380</t>
  </si>
  <si>
    <t>XD31011-0004380</t>
  </si>
  <si>
    <t>T-4381</t>
  </si>
  <si>
    <t>XD31011-0004381</t>
  </si>
  <si>
    <t>T-4382</t>
  </si>
  <si>
    <t>XD31011-0004382</t>
  </si>
  <si>
    <t>T-4383</t>
  </si>
  <si>
    <t>XD31011-0004383</t>
  </si>
  <si>
    <t>T-4384</t>
  </si>
  <si>
    <t>XD31011-0004384</t>
  </si>
  <si>
    <t>T-4385</t>
  </si>
  <si>
    <t>XD31011-0004385</t>
  </si>
  <si>
    <t>E    102</t>
  </si>
  <si>
    <t>T-4386</t>
  </si>
  <si>
    <t>XD31011-0004386</t>
  </si>
  <si>
    <t>T-4387</t>
  </si>
  <si>
    <t>XD31011-0004387</t>
  </si>
  <si>
    <t>MIRANDA GARCIA MARTHA ERENDIRA</t>
  </si>
  <si>
    <t>T-4388</t>
  </si>
  <si>
    <t>XD31011-0004388</t>
  </si>
  <si>
    <t>T-4389</t>
  </si>
  <si>
    <t>XD31011-0004389</t>
  </si>
  <si>
    <t>T-4390</t>
  </si>
  <si>
    <t>XD31011-0004390</t>
  </si>
  <si>
    <t>T-4391</t>
  </si>
  <si>
    <t>XD31011-0004391</t>
  </si>
  <si>
    <t>T-4392</t>
  </si>
  <si>
    <t>XD31011-0004392</t>
  </si>
  <si>
    <t>T-4393</t>
  </si>
  <si>
    <t>XD31011-0004393</t>
  </si>
  <si>
    <t>T-4394</t>
  </si>
  <si>
    <t>XD31011-0004394</t>
  </si>
  <si>
    <t>T-4395</t>
  </si>
  <si>
    <t>XD31011-0004395</t>
  </si>
  <si>
    <t>T-4396</t>
  </si>
  <si>
    <t>XD31011-0004396</t>
  </si>
  <si>
    <t>T-4399</t>
  </si>
  <si>
    <t>XD31011-0004399</t>
  </si>
  <si>
    <t>T-4400</t>
  </si>
  <si>
    <t>XD31011-0004400</t>
  </si>
  <si>
    <t>T-4401</t>
  </si>
  <si>
    <t>XD31011-0004401</t>
  </si>
  <si>
    <t>T-4403</t>
  </si>
  <si>
    <t>NA21003-0033709</t>
  </si>
  <si>
    <t>T-4404</t>
  </si>
  <si>
    <t>XD31011-0004404</t>
  </si>
  <si>
    <t>T-4405</t>
  </si>
  <si>
    <t>XD31011-0004405</t>
  </si>
  <si>
    <t>CH-18592</t>
  </si>
  <si>
    <t>XD31001-0018592</t>
  </si>
  <si>
    <t>T-4406</t>
  </si>
  <si>
    <t>XD31011-0004406</t>
  </si>
  <si>
    <t>T-4407</t>
  </si>
  <si>
    <t>XD31011-0004407</t>
  </si>
  <si>
    <t>T-4409</t>
  </si>
  <si>
    <t>XD31011-0004409</t>
  </si>
  <si>
    <t>T-4410</t>
  </si>
  <si>
    <t>XD31011-0004410</t>
  </si>
  <si>
    <t>T-4411</t>
  </si>
  <si>
    <t>XD31011-0004411</t>
  </si>
  <si>
    <t>T-4412</t>
  </si>
  <si>
    <t>XD31011-0004412</t>
  </si>
  <si>
    <t>T-4413</t>
  </si>
  <si>
    <t>XD31011-0004413</t>
  </si>
  <si>
    <t>T-4415</t>
  </si>
  <si>
    <t>XD31011-0004415</t>
  </si>
  <si>
    <t>T-4418</t>
  </si>
  <si>
    <t>XD31011-0004418</t>
  </si>
  <si>
    <t>T-4419</t>
  </si>
  <si>
    <t>XD31011-0004419</t>
  </si>
  <si>
    <t>CH-18593</t>
  </si>
  <si>
    <t>XD31001-0018593</t>
  </si>
  <si>
    <t>CH-18591</t>
  </si>
  <si>
    <t>XD31001-0018591</t>
  </si>
  <si>
    <t>CH-18590</t>
  </si>
  <si>
    <t>XD31001-0018590</t>
  </si>
  <si>
    <t>CH-18588</t>
  </si>
  <si>
    <t>XD31001-0018588</t>
  </si>
  <si>
    <t>OJEDA TAMAYO JORGE ALEJANDRO</t>
  </si>
  <si>
    <t>T-4425</t>
  </si>
  <si>
    <t>XD31011-0004425</t>
  </si>
  <si>
    <t>T-4426</t>
  </si>
  <si>
    <t>XD31011-0004426</t>
  </si>
  <si>
    <t>T-4427</t>
  </si>
  <si>
    <t>XD31011-0004427</t>
  </si>
  <si>
    <t>CALATAYUD CORTES JAIME</t>
  </si>
  <si>
    <t>T-4428</t>
  </si>
  <si>
    <t>XD31011-0004428</t>
  </si>
  <si>
    <t>T-4429</t>
  </si>
  <si>
    <t>XD31011-0004429</t>
  </si>
  <si>
    <t>T-4430</t>
  </si>
  <si>
    <t>XD31011-0004430</t>
  </si>
  <si>
    <t>T-4431</t>
  </si>
  <si>
    <t>XD31011-0004431</t>
  </si>
  <si>
    <t>T-4432</t>
  </si>
  <si>
    <t>XD31011-0004432</t>
  </si>
  <si>
    <t>T-4433</t>
  </si>
  <si>
    <t>XD31011-0004433</t>
  </si>
  <si>
    <t>T-4438</t>
  </si>
  <si>
    <t>XD31011-0004438</t>
  </si>
  <si>
    <t>T-4439</t>
  </si>
  <si>
    <t>XD31011-0004439</t>
  </si>
  <si>
    <t>T-4440</t>
  </si>
  <si>
    <t>XD31011-0004440</t>
  </si>
  <si>
    <t>T-4441</t>
  </si>
  <si>
    <t>XD31011-0004441</t>
  </si>
  <si>
    <t>T-4442</t>
  </si>
  <si>
    <t>XD31011-0004442</t>
  </si>
  <si>
    <t>T-4443</t>
  </si>
  <si>
    <t>XD31011-0004443</t>
  </si>
  <si>
    <t>T-4444</t>
  </si>
  <si>
    <t>XD31011-0004444</t>
  </si>
  <si>
    <t>SUPER SERVICIO LAJA BAJIO SA DE CV</t>
  </si>
  <si>
    <t>T-4447</t>
  </si>
  <si>
    <t>XD31011-0004447</t>
  </si>
  <si>
    <t>T-4448</t>
  </si>
  <si>
    <t>XD31011-0004448</t>
  </si>
  <si>
    <t>T-4452</t>
  </si>
  <si>
    <t>XD31011-0004452</t>
  </si>
  <si>
    <t>HIDROTECNOLOGIA DEL BAJIO, S.A. DE</t>
  </si>
  <si>
    <t>T-4453</t>
  </si>
  <si>
    <t>XD31011-0004453</t>
  </si>
  <si>
    <t>MENDOZA MONTOYA CINTHIA XIUTZAL</t>
  </si>
  <si>
    <t>T-4454</t>
  </si>
  <si>
    <t>XD31011-0004454</t>
  </si>
  <si>
    <t>T-4455</t>
  </si>
  <si>
    <t>XD31011-0004455</t>
  </si>
  <si>
    <t>SILVA RAMOS GILDARDO</t>
  </si>
  <si>
    <t>T-4456</t>
  </si>
  <si>
    <t>XD31011-0004456</t>
  </si>
  <si>
    <t>T-4457</t>
  </si>
  <si>
    <t>XD31011-0004457</t>
  </si>
  <si>
    <t>T-4458</t>
  </si>
  <si>
    <t>XD31011-0004458</t>
  </si>
  <si>
    <t>T-4459</t>
  </si>
  <si>
    <t>XD31011-0004459</t>
  </si>
  <si>
    <t>T-4460</t>
  </si>
  <si>
    <t>XD31011-0004460</t>
  </si>
  <si>
    <t>T-4463</t>
  </si>
  <si>
    <t>XD31011-0004463</t>
  </si>
  <si>
    <t>T-4464</t>
  </si>
  <si>
    <t>XD31011-0004464</t>
  </si>
  <si>
    <t>T-4465</t>
  </si>
  <si>
    <t>XD31011-0004465</t>
  </si>
  <si>
    <t>T-4466</t>
  </si>
  <si>
    <t>XD31011-0004466</t>
  </si>
  <si>
    <t>T-4467</t>
  </si>
  <si>
    <t>XD31011-0004467</t>
  </si>
  <si>
    <t>T-4468</t>
  </si>
  <si>
    <t>XD31011-0004468</t>
  </si>
  <si>
    <t>T-4469</t>
  </si>
  <si>
    <t>XD31011-0004469</t>
  </si>
  <si>
    <t>T-4470</t>
  </si>
  <si>
    <t>XD31011-0004470</t>
  </si>
  <si>
    <t>T-4471</t>
  </si>
  <si>
    <t>XD31011-0004471</t>
  </si>
  <si>
    <t>T-4472</t>
  </si>
  <si>
    <t>XD31011-0004472</t>
  </si>
  <si>
    <t>T-4473</t>
  </si>
  <si>
    <t>XD31011-0004473</t>
  </si>
  <si>
    <t>T-4474</t>
  </si>
  <si>
    <t>XD31011-0004474</t>
  </si>
  <si>
    <t>T-4475</t>
  </si>
  <si>
    <t>XD31011-0004475</t>
  </si>
  <si>
    <t>T-4476</t>
  </si>
  <si>
    <t>XD31011-0004476</t>
  </si>
  <si>
    <t>T-4477</t>
  </si>
  <si>
    <t>XD31011-0004477</t>
  </si>
  <si>
    <t>T-4483</t>
  </si>
  <si>
    <t>XD31011-0004483</t>
  </si>
  <si>
    <t>T-4485</t>
  </si>
  <si>
    <t>XD31011-0004485</t>
  </si>
  <si>
    <t>T-4486</t>
  </si>
  <si>
    <t>XD31011-0004486</t>
  </si>
  <si>
    <t>T-4489</t>
  </si>
  <si>
    <t>XD31011-0004489</t>
  </si>
  <si>
    <t>T-4490</t>
  </si>
  <si>
    <t>XD31011-0004490</t>
  </si>
  <si>
    <t>CAMACHO SERRANO ALVARO JAVIER</t>
  </si>
  <si>
    <t>T-4491</t>
  </si>
  <si>
    <t>XD31011-0004491</t>
  </si>
  <si>
    <t>T-4492</t>
  </si>
  <si>
    <t>XD31011-0004492</t>
  </si>
  <si>
    <t>T-4493</t>
  </si>
  <si>
    <t>XD31011-0004493</t>
  </si>
  <si>
    <t>T-4494</t>
  </si>
  <si>
    <t>XD31011-0004494</t>
  </si>
  <si>
    <t>T-4495</t>
  </si>
  <si>
    <t>XD31011-0004495</t>
  </si>
  <si>
    <t>T-4496</t>
  </si>
  <si>
    <t>XD31011-0004496</t>
  </si>
  <si>
    <t>T-4497</t>
  </si>
  <si>
    <t>XD31011-0004497</t>
  </si>
  <si>
    <t>T-4500</t>
  </si>
  <si>
    <t>XD31011-0004500</t>
  </si>
  <si>
    <t>T-4502</t>
  </si>
  <si>
    <t>XD31011-0004502</t>
  </si>
  <si>
    <t>T-4308</t>
  </si>
  <si>
    <t>NA21003-0033877</t>
  </si>
  <si>
    <t>T-4559</t>
  </si>
  <si>
    <t>NA21003-0033946</t>
  </si>
  <si>
    <t>Auxiliar del 01/07/17 AL 31/07/17</t>
  </si>
  <si>
    <t>OETJ770910NY1</t>
  </si>
  <si>
    <t>CPR140218PL7</t>
  </si>
  <si>
    <t>CIG PRADERA SAPI DE CV</t>
  </si>
  <si>
    <t>OPERADORA GASTRONOMICA LIKE SA DE CV</t>
  </si>
  <si>
    <t>NBA1210162L2</t>
  </si>
  <si>
    <t>NICOMETAL BAJIO SA DE CV</t>
  </si>
  <si>
    <t>GBA1012035G9</t>
  </si>
  <si>
    <t>GASTRONOMIA DEL BAJIO S DE</t>
  </si>
  <si>
    <t>GMS100712NE9</t>
  </si>
  <si>
    <t>GRUPO M SEMINUEVOS SA DE C</t>
  </si>
  <si>
    <t>PARP551012KJ3</t>
  </si>
  <si>
    <t>EIMH570702M4A</t>
  </si>
  <si>
    <t>PMB081125TC9</t>
  </si>
  <si>
    <t>ROLA550628CEA</t>
  </si>
  <si>
    <t>OIEJ8806239Q6</t>
  </si>
  <si>
    <t>MIGM690827RN3</t>
  </si>
  <si>
    <t>AAVG931224PT6</t>
  </si>
  <si>
    <t>ALVAREZ VAZQUEZ GUSTAVO</t>
  </si>
  <si>
    <t>CACJ8812086V2</t>
  </si>
  <si>
    <t>HBA050303KGA</t>
  </si>
  <si>
    <t>MEMC8206247J5</t>
  </si>
  <si>
    <t>SIRG6506158N1</t>
  </si>
  <si>
    <t>GALAZ YAMAZAKI RUIZ URQUIZ</t>
  </si>
  <si>
    <t>CASA610519BVA</t>
  </si>
  <si>
    <t>ABA101008N82</t>
  </si>
  <si>
    <t>AGROIMPERIO DEL BAJIO S DE</t>
  </si>
  <si>
    <t>GCA150706JP4</t>
  </si>
  <si>
    <t>GRUPO CALETTO AUTOMOTRIZ O</t>
  </si>
  <si>
    <t>ALDEN QUERETARO   S  DE  R</t>
  </si>
  <si>
    <t>AUTOMOTORES DE LA LAGUNA S.A. DE C.V.</t>
  </si>
  <si>
    <t>SMO040908TU4</t>
  </si>
  <si>
    <t>SAMURAI MOTORS, S. DE R.L. DE C.V.</t>
  </si>
  <si>
    <t>VALOR FARRERA AUTOMOTRIZ S. DE R.L. DE C.V.</t>
  </si>
  <si>
    <t>VEN930329559</t>
  </si>
  <si>
    <t>MCO011130AP9</t>
  </si>
  <si>
    <t>ACA980713EMA</t>
  </si>
  <si>
    <t>AUTOS CHAMPS S.A. DE C.V.</t>
  </si>
  <si>
    <t>SERVICIO AUDITORIO S.A DE C.V</t>
  </si>
  <si>
    <t>JUNTA MUNICIPAL DE AGUA POTABLE Y ALCANTARILLADO DE CELAYA, GTO.</t>
  </si>
  <si>
    <t>LAORUGA Y LA CEBADA SA DE CV</t>
  </si>
  <si>
    <t>SUPER SERVICIO EL POTOSI SA DE CV</t>
  </si>
  <si>
    <t>MGA110810CC3</t>
  </si>
  <si>
    <t>MEGA GASOLINERAS SA DE CV</t>
  </si>
  <si>
    <t>ETN TURISTAR LUJO SA DE CV</t>
  </si>
  <si>
    <t xml:space="preserve">RESTAURANTE LA PARROQUIA POTOSINA SA </t>
  </si>
  <si>
    <t>C</t>
  </si>
  <si>
    <t>0030-TCN18</t>
  </si>
  <si>
    <t>XA06001-0011923</t>
  </si>
  <si>
    <t>OPERADORA DE MINIESTACIONES</t>
  </si>
  <si>
    <t>1668-TCN17</t>
  </si>
  <si>
    <t>D    127</t>
  </si>
  <si>
    <t>1669-TCN17</t>
  </si>
  <si>
    <t>D    204</t>
  </si>
  <si>
    <t>1672-TCN17</t>
  </si>
  <si>
    <t>1674-TCN17</t>
  </si>
  <si>
    <t>D    276</t>
  </si>
  <si>
    <t>1675-TCN17</t>
  </si>
  <si>
    <t>D    392</t>
  </si>
  <si>
    <t>1677-TCN17</t>
  </si>
  <si>
    <t>1678-TCN17</t>
  </si>
  <si>
    <t>D    525</t>
  </si>
  <si>
    <t>1679-TCN17</t>
  </si>
  <si>
    <t>D    674</t>
  </si>
  <si>
    <t>D    839</t>
  </si>
  <si>
    <t>1681-TCN17</t>
  </si>
  <si>
    <t>1682-TCN17</t>
  </si>
  <si>
    <t>1676-TCN17</t>
  </si>
  <si>
    <t>D    959</t>
  </si>
  <si>
    <t>1683-TCN17</t>
  </si>
  <si>
    <t>D    975</t>
  </si>
  <si>
    <t>1684-TCN17</t>
  </si>
  <si>
    <t>D  1,000</t>
  </si>
  <si>
    <t>1685-TCN17</t>
  </si>
  <si>
    <t>D  1,088</t>
  </si>
  <si>
    <t>1686-TCN17</t>
  </si>
  <si>
    <t>D  1,092</t>
  </si>
  <si>
    <t>1687-TCN17</t>
  </si>
  <si>
    <t>D  1,101</t>
  </si>
  <si>
    <t>1688-TCN17</t>
  </si>
  <si>
    <t>D  1,102</t>
  </si>
  <si>
    <t>1689-TCN17</t>
  </si>
  <si>
    <t>D  1,103</t>
  </si>
  <si>
    <t>1690-TCN17</t>
  </si>
  <si>
    <t>1691-TCN17</t>
  </si>
  <si>
    <t>D  1,117</t>
  </si>
  <si>
    <t>S2367</t>
  </si>
  <si>
    <t>VIAE610721NM9</t>
  </si>
  <si>
    <t>D  1,135</t>
  </si>
  <si>
    <t>D  1,138</t>
  </si>
  <si>
    <t>D  1,143</t>
  </si>
  <si>
    <t>D  1,150</t>
  </si>
  <si>
    <t>D  1,157</t>
  </si>
  <si>
    <t>P000019209</t>
  </si>
  <si>
    <t>P019209</t>
  </si>
  <si>
    <t>D  1,159</t>
  </si>
  <si>
    <t>AS00075553</t>
  </si>
  <si>
    <t>P019225</t>
  </si>
  <si>
    <t>1692-TCN17</t>
  </si>
  <si>
    <t>1694-TCN17</t>
  </si>
  <si>
    <t>D  1,170</t>
  </si>
  <si>
    <t>1693-TCN17</t>
  </si>
  <si>
    <t>D  1,178</t>
  </si>
  <si>
    <t>1695-TCN17</t>
  </si>
  <si>
    <t>D  1,223</t>
  </si>
  <si>
    <t>1696-TCN17</t>
  </si>
  <si>
    <t>D  1,255</t>
  </si>
  <si>
    <t>D  1,290</t>
  </si>
  <si>
    <t>1697-TCN17</t>
  </si>
  <si>
    <t>D  1,291</t>
  </si>
  <si>
    <t>1698-TCN17</t>
  </si>
  <si>
    <t>D  1,298</t>
  </si>
  <si>
    <t>1700-TCN17</t>
  </si>
  <si>
    <t>D  1,351</t>
  </si>
  <si>
    <t>1701-TCN17</t>
  </si>
  <si>
    <t>D  1,378</t>
  </si>
  <si>
    <t>1702-TCN17</t>
  </si>
  <si>
    <t>D  1,438</t>
  </si>
  <si>
    <t>1703-TCN17</t>
  </si>
  <si>
    <t>D  1,464</t>
  </si>
  <si>
    <t>FR2833802</t>
  </si>
  <si>
    <t>D  1,481</t>
  </si>
  <si>
    <t>PARTES ROB</t>
  </si>
  <si>
    <t>1705-TCN17</t>
  </si>
  <si>
    <t>D  1,719</t>
  </si>
  <si>
    <t>D  1,758</t>
  </si>
  <si>
    <t>1706-TCN17</t>
  </si>
  <si>
    <t>D  1,768</t>
  </si>
  <si>
    <t>D  1,970</t>
  </si>
  <si>
    <t>S2390</t>
  </si>
  <si>
    <t>D  1,972</t>
  </si>
  <si>
    <t>S2231</t>
  </si>
  <si>
    <t>S2233</t>
  </si>
  <si>
    <t>D  1,974</t>
  </si>
  <si>
    <t>S2234</t>
  </si>
  <si>
    <t>P19450</t>
  </si>
  <si>
    <t>D  1,979</t>
  </si>
  <si>
    <t>P19449</t>
  </si>
  <si>
    <t>D  1,980</t>
  </si>
  <si>
    <t>P19451</t>
  </si>
  <si>
    <t>PSE821026FQ5</t>
  </si>
  <si>
    <t>D  1,981</t>
  </si>
  <si>
    <t>P19452</t>
  </si>
  <si>
    <t>D  1,982</t>
  </si>
  <si>
    <t>P19453</t>
  </si>
  <si>
    <t>P19454</t>
  </si>
  <si>
    <t>P19448</t>
  </si>
  <si>
    <t>CBI100624JY9</t>
  </si>
  <si>
    <t>P19457</t>
  </si>
  <si>
    <t>AQU121207FY2</t>
  </si>
  <si>
    <t>D  1,988</t>
  </si>
  <si>
    <t>1707-TCN17</t>
  </si>
  <si>
    <t>D  2,022</t>
  </si>
  <si>
    <t>1708-TCN17</t>
  </si>
  <si>
    <t>D  2,025</t>
  </si>
  <si>
    <t>1709-TCN17</t>
  </si>
  <si>
    <t>D  2,042</t>
  </si>
  <si>
    <t>1711-TCN17</t>
  </si>
  <si>
    <t>D  2,112</t>
  </si>
  <si>
    <t>P000019261</t>
  </si>
  <si>
    <t>P019261</t>
  </si>
  <si>
    <t>D  2,117</t>
  </si>
  <si>
    <t>P000019258</t>
  </si>
  <si>
    <t>P019258</t>
  </si>
  <si>
    <t>D  2,142</t>
  </si>
  <si>
    <t>P000019256</t>
  </si>
  <si>
    <t>XA15005-</t>
  </si>
  <si>
    <t>ECC61023</t>
  </si>
  <si>
    <t>LJIMENEZ:EFECTIVALE -CONSUMO GASOLI</t>
  </si>
  <si>
    <t>D  2,169</t>
  </si>
  <si>
    <t>1712-TCN17</t>
  </si>
  <si>
    <t>D  2,172</t>
  </si>
  <si>
    <t>1713-TCN17</t>
  </si>
  <si>
    <t>D  2,176</t>
  </si>
  <si>
    <t>1714-TCN17</t>
  </si>
  <si>
    <t>1716-TCN17</t>
  </si>
  <si>
    <t>1704-TCN17</t>
  </si>
  <si>
    <t>D  2,206</t>
  </si>
  <si>
    <t>1715-TCN17</t>
  </si>
  <si>
    <t>D  2,207</t>
  </si>
  <si>
    <t>1717-TCN17</t>
  </si>
  <si>
    <t>D  2,210</t>
  </si>
  <si>
    <t>1699-TCN17</t>
  </si>
  <si>
    <t>1718-TCN17</t>
  </si>
  <si>
    <t>1719-TCN17</t>
  </si>
  <si>
    <t>1720-TCN17</t>
  </si>
  <si>
    <t>1721-TCN17</t>
  </si>
  <si>
    <t>1722-TCN17</t>
  </si>
  <si>
    <t>1723-TCN17</t>
  </si>
  <si>
    <t>1726-TCN17</t>
  </si>
  <si>
    <t>1724-TCN17</t>
  </si>
  <si>
    <t>D  2,269</t>
  </si>
  <si>
    <t>1725-TCN17</t>
  </si>
  <si>
    <t>1727-TCN17</t>
  </si>
  <si>
    <t>D  2,280</t>
  </si>
  <si>
    <t>1728-TCN17</t>
  </si>
  <si>
    <t>D  2,281</t>
  </si>
  <si>
    <t>1729-TCN17</t>
  </si>
  <si>
    <t>1730-TCN17</t>
  </si>
  <si>
    <t>D  2,283</t>
  </si>
  <si>
    <t>1731-TCN17</t>
  </si>
  <si>
    <t>1732-TCN17</t>
  </si>
  <si>
    <t>D  2,288</t>
  </si>
  <si>
    <t>1733-TCN17</t>
  </si>
  <si>
    <t>1734-TCN17</t>
  </si>
  <si>
    <t>1735-TCN17</t>
  </si>
  <si>
    <t>D  2,328</t>
  </si>
  <si>
    <t>1736-TCN17</t>
  </si>
  <si>
    <t>D  2,329</t>
  </si>
  <si>
    <t>1737-TCN17</t>
  </si>
  <si>
    <t>D  2,331</t>
  </si>
  <si>
    <t>1738-TCN17</t>
  </si>
  <si>
    <t>D  2,332</t>
  </si>
  <si>
    <t>1739-TCN17</t>
  </si>
  <si>
    <t>1762-TCN17</t>
  </si>
  <si>
    <t>1763-TCN17</t>
  </si>
  <si>
    <t>D  2,380</t>
  </si>
  <si>
    <t>1740-TCN17</t>
  </si>
  <si>
    <t>D  2,381</t>
  </si>
  <si>
    <t>1741-TCN17</t>
  </si>
  <si>
    <t>1742-TCN17</t>
  </si>
  <si>
    <t>1743-TCN17</t>
  </si>
  <si>
    <t>D  2,391</t>
  </si>
  <si>
    <t>1744-TCN17</t>
  </si>
  <si>
    <t>1745-TCN17</t>
  </si>
  <si>
    <t>D  2,394</t>
  </si>
  <si>
    <t>1746-TCN17</t>
  </si>
  <si>
    <t>D  2,395</t>
  </si>
  <si>
    <t>1747-TCN17</t>
  </si>
  <si>
    <t>D  2,396</t>
  </si>
  <si>
    <t>1748-TCN17</t>
  </si>
  <si>
    <t>1749-TCN17</t>
  </si>
  <si>
    <t>D  2,398</t>
  </si>
  <si>
    <t>1750-TCN17</t>
  </si>
  <si>
    <t>D  2,400</t>
  </si>
  <si>
    <t>1751-TCN17</t>
  </si>
  <si>
    <t>D  2,401</t>
  </si>
  <si>
    <t>1752-TCN17</t>
  </si>
  <si>
    <t>D  2,402</t>
  </si>
  <si>
    <t>1753-TCN17</t>
  </si>
  <si>
    <t>D  2,404</t>
  </si>
  <si>
    <t>1754-TCN17</t>
  </si>
  <si>
    <t>D  2,407</t>
  </si>
  <si>
    <t>1756-TCN17</t>
  </si>
  <si>
    <t>D  2,408</t>
  </si>
  <si>
    <t>1755-TCN17</t>
  </si>
  <si>
    <t>D  2,409</t>
  </si>
  <si>
    <t>1757-TCN17</t>
  </si>
  <si>
    <t>D  2,410</t>
  </si>
  <si>
    <t>1758-TCN17</t>
  </si>
  <si>
    <t>D  2,411</t>
  </si>
  <si>
    <t>1759-TCN17</t>
  </si>
  <si>
    <t>D  2,413</t>
  </si>
  <si>
    <t>1760-TCN17</t>
  </si>
  <si>
    <t>1761-TCN17</t>
  </si>
  <si>
    <t>D  2,575</t>
  </si>
  <si>
    <t>1764-TCN17</t>
  </si>
  <si>
    <t>D  2,607</t>
  </si>
  <si>
    <t>P19498</t>
  </si>
  <si>
    <t>P19497</t>
  </si>
  <si>
    <t>P19495</t>
  </si>
  <si>
    <t>D  2,614</t>
  </si>
  <si>
    <t>P19494</t>
  </si>
  <si>
    <t>D  2,615</t>
  </si>
  <si>
    <t>P19492</t>
  </si>
  <si>
    <t>D  2,616</t>
  </si>
  <si>
    <t>P19491</t>
  </si>
  <si>
    <t>P19490</t>
  </si>
  <si>
    <t>D  2,620</t>
  </si>
  <si>
    <t>P19486</t>
  </si>
  <si>
    <t>P19489</t>
  </si>
  <si>
    <t>D  2,623</t>
  </si>
  <si>
    <t>P19484</t>
  </si>
  <si>
    <t>P19483</t>
  </si>
  <si>
    <t>P19482</t>
  </si>
  <si>
    <t>P19481</t>
  </si>
  <si>
    <t>P19480</t>
  </si>
  <si>
    <t>D  2,634</t>
  </si>
  <si>
    <t>P19474</t>
  </si>
  <si>
    <t>D  2,636</t>
  </si>
  <si>
    <t>P19472</t>
  </si>
  <si>
    <t>CAMM731010BL1</t>
  </si>
  <si>
    <t>CEYU7409266NA</t>
  </si>
  <si>
    <t>D  2,639</t>
  </si>
  <si>
    <t>P19470</t>
  </si>
  <si>
    <t>D  2,652</t>
  </si>
  <si>
    <t>p19469</t>
  </si>
  <si>
    <t>D  2,656</t>
  </si>
  <si>
    <t>P19466</t>
  </si>
  <si>
    <t>D  2,659</t>
  </si>
  <si>
    <t>P19464</t>
  </si>
  <si>
    <t>D  2,660</t>
  </si>
  <si>
    <t>P19462</t>
  </si>
  <si>
    <t>D  2,661</t>
  </si>
  <si>
    <t>P19461</t>
  </si>
  <si>
    <t>D  2,666</t>
  </si>
  <si>
    <t>P19459</t>
  </si>
  <si>
    <t>AEED6206049S3</t>
  </si>
  <si>
    <t>D  2,679</t>
  </si>
  <si>
    <t>1775-TCN17</t>
  </si>
  <si>
    <t>D  2,680</t>
  </si>
  <si>
    <t>p19487</t>
  </si>
  <si>
    <t>AIC980601988</t>
  </si>
  <si>
    <t>D  2,698</t>
  </si>
  <si>
    <t>1776-TCN17</t>
  </si>
  <si>
    <t>P000019271</t>
  </si>
  <si>
    <t>D  2,747</t>
  </si>
  <si>
    <t>P000019272</t>
  </si>
  <si>
    <t>P000019273</t>
  </si>
  <si>
    <t>D  2,749</t>
  </si>
  <si>
    <t>P000019274</t>
  </si>
  <si>
    <t>D  2,765</t>
  </si>
  <si>
    <t>0034-TCN18</t>
  </si>
  <si>
    <t>D  2,794</t>
  </si>
  <si>
    <t>0032-TCN18</t>
  </si>
  <si>
    <t>S2349</t>
  </si>
  <si>
    <t>D  2,870</t>
  </si>
  <si>
    <t>S2400</t>
  </si>
  <si>
    <t>D  2,872</t>
  </si>
  <si>
    <t>S2236</t>
  </si>
  <si>
    <t>D  2,873</t>
  </si>
  <si>
    <t>S2239</t>
  </si>
  <si>
    <t>SECR830908MY1</t>
  </si>
  <si>
    <t>D  2,874</t>
  </si>
  <si>
    <t>S2237</t>
  </si>
  <si>
    <t>S2403</t>
  </si>
  <si>
    <t>0033-TCN18</t>
  </si>
  <si>
    <t>S2370</t>
  </si>
  <si>
    <t>MAMA9106278E5</t>
  </si>
  <si>
    <t>S2235</t>
  </si>
  <si>
    <t>S2392</t>
  </si>
  <si>
    <t>S2393</t>
  </si>
  <si>
    <t>S2391</t>
  </si>
  <si>
    <t>D  2,884</t>
  </si>
  <si>
    <t>R4172</t>
  </si>
  <si>
    <t>D  2,885</t>
  </si>
  <si>
    <t>P19516</t>
  </si>
  <si>
    <t>D  2,886</t>
  </si>
  <si>
    <t>P19517</t>
  </si>
  <si>
    <t>D  2,887</t>
  </si>
  <si>
    <t>P19518</t>
  </si>
  <si>
    <t>D  2,888</t>
  </si>
  <si>
    <t>P19519</t>
  </si>
  <si>
    <t>D  2,890</t>
  </si>
  <si>
    <t>P19515</t>
  </si>
  <si>
    <t>PRB100802H20</t>
  </si>
  <si>
    <t>s19523</t>
  </si>
  <si>
    <t>ACU900122EF1</t>
  </si>
  <si>
    <t>GPR911112D69</t>
  </si>
  <si>
    <t>D  2,908</t>
  </si>
  <si>
    <t>S19521</t>
  </si>
  <si>
    <t>RATL7404121R6</t>
  </si>
  <si>
    <t>1777-TCN17</t>
  </si>
  <si>
    <t>NWD0002446</t>
  </si>
  <si>
    <t>NWD0002452</t>
  </si>
  <si>
    <t>NWD0002469</t>
  </si>
  <si>
    <t>D  2,920</t>
  </si>
  <si>
    <t>NWD0002433</t>
  </si>
  <si>
    <t>NWD0002442</t>
  </si>
  <si>
    <t>AM00000082</t>
  </si>
  <si>
    <t>0035-TCN18</t>
  </si>
  <si>
    <t>D  2,982</t>
  </si>
  <si>
    <t>1779-TCN17</t>
  </si>
  <si>
    <t>0036-TCN18</t>
  </si>
  <si>
    <t>1780-TCN17</t>
  </si>
  <si>
    <t>D  3,017</t>
  </si>
  <si>
    <t>P019705</t>
  </si>
  <si>
    <t>D  3,018</t>
  </si>
  <si>
    <t>R4113</t>
  </si>
  <si>
    <t>DUMA580801KN8</t>
  </si>
  <si>
    <t>R4106</t>
  </si>
  <si>
    <t>R4118</t>
  </si>
  <si>
    <t>S2356</t>
  </si>
  <si>
    <t>P019706</t>
  </si>
  <si>
    <t>S2076</t>
  </si>
  <si>
    <t>P019707</t>
  </si>
  <si>
    <t>1767-TCN17</t>
  </si>
  <si>
    <t>1765-TCN17</t>
  </si>
  <si>
    <t>1766-TCN17</t>
  </si>
  <si>
    <t>1781-TCN17</t>
  </si>
  <si>
    <t>1782-TCN17</t>
  </si>
  <si>
    <t>D  3,360</t>
  </si>
  <si>
    <t>1783-TCN17</t>
  </si>
  <si>
    <t>1784-TCN17</t>
  </si>
  <si>
    <t>1768-TCN17</t>
  </si>
  <si>
    <t>1769-TCN17</t>
  </si>
  <si>
    <t>1770-TCN17</t>
  </si>
  <si>
    <t>1771-TCN17</t>
  </si>
  <si>
    <t>1772-TCN17</t>
  </si>
  <si>
    <t>1773-TCN17</t>
  </si>
  <si>
    <t>1774-TCN17</t>
  </si>
  <si>
    <t>0037-TCN18</t>
  </si>
  <si>
    <t>D  3,429</t>
  </si>
  <si>
    <t>1785-TCN17</t>
  </si>
  <si>
    <t>1786-TCN17</t>
  </si>
  <si>
    <t>0038-TCN18</t>
  </si>
  <si>
    <t>P19557</t>
  </si>
  <si>
    <t>P19556</t>
  </si>
  <si>
    <t>P19555</t>
  </si>
  <si>
    <t>P19554</t>
  </si>
  <si>
    <t>P19553</t>
  </si>
  <si>
    <t>P19552</t>
  </si>
  <si>
    <t>RIHA691010CX2</t>
  </si>
  <si>
    <t>P19551</t>
  </si>
  <si>
    <t>P19550</t>
  </si>
  <si>
    <t>P19548</t>
  </si>
  <si>
    <t>P19558</t>
  </si>
  <si>
    <t>AUTOZONE DE MEXICO S DE RL DE</t>
  </si>
  <si>
    <t>P19576</t>
  </si>
  <si>
    <t>P19581</t>
  </si>
  <si>
    <t>P19580</t>
  </si>
  <si>
    <t>P19579</t>
  </si>
  <si>
    <t>P19577</t>
  </si>
  <si>
    <t>P19525</t>
  </si>
  <si>
    <t>P19526</t>
  </si>
  <si>
    <t>DIC000309KC7</t>
  </si>
  <si>
    <t>R4178</t>
  </si>
  <si>
    <t>DUME580801KN5</t>
  </si>
  <si>
    <t>P19545</t>
  </si>
  <si>
    <t>PGA140825FI7</t>
  </si>
  <si>
    <t>R4184</t>
  </si>
  <si>
    <t>P19538</t>
  </si>
  <si>
    <t>P19530</t>
  </si>
  <si>
    <t>P19532</t>
  </si>
  <si>
    <t>P19534</t>
  </si>
  <si>
    <t>ECC62500</t>
  </si>
  <si>
    <t>p19534</t>
  </si>
  <si>
    <t>GECI860903828</t>
  </si>
  <si>
    <t>P19596</t>
  </si>
  <si>
    <t>P19594</t>
  </si>
  <si>
    <t>IXA971222JH5</t>
  </si>
  <si>
    <t>P19592</t>
  </si>
  <si>
    <t>P19572</t>
  </si>
  <si>
    <t>P19582</t>
  </si>
  <si>
    <t>P19573</t>
  </si>
  <si>
    <t>P19574</t>
  </si>
  <si>
    <t>P19566</t>
  </si>
  <si>
    <t>P19565</t>
  </si>
  <si>
    <t>P19564</t>
  </si>
  <si>
    <t>P19563</t>
  </si>
  <si>
    <t>P19589</t>
  </si>
  <si>
    <t>P19562</t>
  </si>
  <si>
    <t>P19585</t>
  </si>
  <si>
    <t>P19568</t>
  </si>
  <si>
    <t>P19588</t>
  </si>
  <si>
    <t>GPE000328FY2</t>
  </si>
  <si>
    <t>P19587</t>
  </si>
  <si>
    <t>MOC051020MT8</t>
  </si>
  <si>
    <t>P19560</t>
  </si>
  <si>
    <t>P19561</t>
  </si>
  <si>
    <t>P19598</t>
  </si>
  <si>
    <t>ESC1412031E8</t>
  </si>
  <si>
    <t>JIPJ661011PD5</t>
  </si>
  <si>
    <t>1793-TCN17</t>
  </si>
  <si>
    <t>1794-TCN17</t>
  </si>
  <si>
    <t>1795-TCN17</t>
  </si>
  <si>
    <t>1796-TCN17</t>
  </si>
  <si>
    <t>p19578</t>
  </si>
  <si>
    <t>P19546</t>
  </si>
  <si>
    <t>MAOM720303LD1</t>
  </si>
  <si>
    <t>D  3,571</t>
  </si>
  <si>
    <t>P19584</t>
  </si>
  <si>
    <t>T-4499</t>
  </si>
  <si>
    <t>T-4501</t>
  </si>
  <si>
    <t>E      3</t>
  </si>
  <si>
    <t>T-4505</t>
  </si>
  <si>
    <t>T-4508</t>
  </si>
  <si>
    <t>T-4517</t>
  </si>
  <si>
    <t>MARTINEZ MUñIZ ARMANDO ABRAHAM</t>
  </si>
  <si>
    <t>T-4518</t>
  </si>
  <si>
    <t>T-4519</t>
  </si>
  <si>
    <t>T-4520</t>
  </si>
  <si>
    <t>MONTES CAMPOS SERGIO</t>
  </si>
  <si>
    <t>T-4521</t>
  </si>
  <si>
    <t>T-4522</t>
  </si>
  <si>
    <t>T-4523</t>
  </si>
  <si>
    <t>T-4524</t>
  </si>
  <si>
    <t>T-4525</t>
  </si>
  <si>
    <t>T-4526</t>
  </si>
  <si>
    <t>T-4527</t>
  </si>
  <si>
    <t>T-4528</t>
  </si>
  <si>
    <t>T-4529</t>
  </si>
  <si>
    <t>T-4530</t>
  </si>
  <si>
    <t>T-4531</t>
  </si>
  <si>
    <t>T-4532</t>
  </si>
  <si>
    <t>T-4533</t>
  </si>
  <si>
    <t>T-4534</t>
  </si>
  <si>
    <t>T-4535</t>
  </si>
  <si>
    <t>T-4536</t>
  </si>
  <si>
    <t>T-4541</t>
  </si>
  <si>
    <t>CH-18603</t>
  </si>
  <si>
    <t>T-4549</t>
  </si>
  <si>
    <t>T-4550</t>
  </si>
  <si>
    <t>T-4551</t>
  </si>
  <si>
    <t>E     57</t>
  </si>
  <si>
    <t>T-4552</t>
  </si>
  <si>
    <t>T-4553</t>
  </si>
  <si>
    <t>T-4554</t>
  </si>
  <si>
    <t>T-4555</t>
  </si>
  <si>
    <t>T-4558</t>
  </si>
  <si>
    <t>T-4561</t>
  </si>
  <si>
    <t>T-4565</t>
  </si>
  <si>
    <t>T-4566</t>
  </si>
  <si>
    <t>T-4567</t>
  </si>
  <si>
    <t>T-4568</t>
  </si>
  <si>
    <t>T-4569</t>
  </si>
  <si>
    <t>T-4570</t>
  </si>
  <si>
    <t>T-4571</t>
  </si>
  <si>
    <t>T-4572</t>
  </si>
  <si>
    <t>T-4573</t>
  </si>
  <si>
    <t>CUERVO HERNANDEZ JOSEFINA</t>
  </si>
  <si>
    <t>T-4574</t>
  </si>
  <si>
    <t>T-4575</t>
  </si>
  <si>
    <t>T-4576</t>
  </si>
  <si>
    <t>T-4577</t>
  </si>
  <si>
    <t>T-4579</t>
  </si>
  <si>
    <t>T-4580</t>
  </si>
  <si>
    <t>T-4591</t>
  </si>
  <si>
    <t>T-4592</t>
  </si>
  <si>
    <t>T-4593</t>
  </si>
  <si>
    <t>T-4594</t>
  </si>
  <si>
    <t>T-4595</t>
  </si>
  <si>
    <t>T-4596</t>
  </si>
  <si>
    <t>T-4597</t>
  </si>
  <si>
    <t>FIGURAS MODERNAS EN MADERA SA DE CV</t>
  </si>
  <si>
    <t>T-4598</t>
  </si>
  <si>
    <t>T-4599</t>
  </si>
  <si>
    <t>T-4600</t>
  </si>
  <si>
    <t>T-4601</t>
  </si>
  <si>
    <t>CH-18607</t>
  </si>
  <si>
    <t>CH-18608</t>
  </si>
  <si>
    <t>T-4608</t>
  </si>
  <si>
    <t>DTM SOLUCIONES SC</t>
  </si>
  <si>
    <t>T-4614</t>
  </si>
  <si>
    <t>T-4615</t>
  </si>
  <si>
    <t>T-4616</t>
  </si>
  <si>
    <t>T-4617</t>
  </si>
  <si>
    <t>T-4618</t>
  </si>
  <si>
    <t>T-4619</t>
  </si>
  <si>
    <t>T-4620</t>
  </si>
  <si>
    <t>T-4621</t>
  </si>
  <si>
    <t>T-4622</t>
  </si>
  <si>
    <t>T-4623</t>
  </si>
  <si>
    <t>T-4624</t>
  </si>
  <si>
    <t>T-4625</t>
  </si>
  <si>
    <t>T-4626</t>
  </si>
  <si>
    <t>T-4627</t>
  </si>
  <si>
    <t>T-4628</t>
  </si>
  <si>
    <t>T-4629</t>
  </si>
  <si>
    <t>T-4630</t>
  </si>
  <si>
    <t>T-4631</t>
  </si>
  <si>
    <t>T-4632</t>
  </si>
  <si>
    <t>T-4633</t>
  </si>
  <si>
    <t>T-4640</t>
  </si>
  <si>
    <t>CH-18613</t>
  </si>
  <si>
    <t>T-4644</t>
  </si>
  <si>
    <t>CH-18615</t>
  </si>
  <si>
    <t>CH-18616</t>
  </si>
  <si>
    <t>T-4647</t>
  </si>
  <si>
    <t>T-4648</t>
  </si>
  <si>
    <t>FORTUNY ESCAMEZ CRISTINA</t>
  </si>
  <si>
    <t>T-4649</t>
  </si>
  <si>
    <t>T-4650</t>
  </si>
  <si>
    <t>T-4655</t>
  </si>
  <si>
    <t>T-4656</t>
  </si>
  <si>
    <t>T-4657</t>
  </si>
  <si>
    <t>T-4658</t>
  </si>
  <si>
    <t>T-4659</t>
  </si>
  <si>
    <t>T-4660</t>
  </si>
  <si>
    <t>T-4661</t>
  </si>
  <si>
    <t>T-4663</t>
  </si>
  <si>
    <t>T-4664</t>
  </si>
  <si>
    <t>GALAZ, YAMAZAKI, RUIZ URQUIZA, S.C.</t>
  </si>
  <si>
    <t>T-4665</t>
  </si>
  <si>
    <t>T-4666</t>
  </si>
  <si>
    <t>T-4667</t>
  </si>
  <si>
    <t>T-4668</t>
  </si>
  <si>
    <t>T-4669</t>
  </si>
  <si>
    <t>T-4670</t>
  </si>
  <si>
    <t>T-4671</t>
  </si>
  <si>
    <t>T-4672</t>
  </si>
  <si>
    <t>T-4673</t>
  </si>
  <si>
    <t>T-4676</t>
  </si>
  <si>
    <t>T-4679</t>
  </si>
  <si>
    <t>T-4680</t>
  </si>
  <si>
    <t>T-4681</t>
  </si>
  <si>
    <t>T-4682</t>
  </si>
  <si>
    <t>T-4683</t>
  </si>
  <si>
    <t>T-4686</t>
  </si>
  <si>
    <t>T-4700</t>
  </si>
  <si>
    <t>T4701</t>
  </si>
  <si>
    <t>LJIMENEZ:PAGO FACTURA A247</t>
  </si>
  <si>
    <t>T-4678</t>
  </si>
  <si>
    <t>T-4702</t>
  </si>
  <si>
    <t>T-4703</t>
  </si>
  <si>
    <t>T-4704</t>
  </si>
  <si>
    <t>T-4705</t>
  </si>
  <si>
    <t>T-4706</t>
  </si>
  <si>
    <t>T-4707</t>
  </si>
  <si>
    <t>T-4709</t>
  </si>
  <si>
    <t>T-4710</t>
  </si>
  <si>
    <t>T-4711</t>
  </si>
  <si>
    <t>SINERGIA CUALITATIVA EN PROYECTOS S</t>
  </si>
  <si>
    <t>T-4712</t>
  </si>
  <si>
    <t>T-4713</t>
  </si>
  <si>
    <t>T-4714</t>
  </si>
  <si>
    <t>T-4715</t>
  </si>
  <si>
    <t>T-4716</t>
  </si>
  <si>
    <t>T-4717</t>
  </si>
  <si>
    <t>T-4718</t>
  </si>
  <si>
    <t>T-4719</t>
  </si>
  <si>
    <t>T-4720</t>
  </si>
  <si>
    <t>T-4721</t>
  </si>
  <si>
    <t>T-4722</t>
  </si>
  <si>
    <t>T-4723</t>
  </si>
  <si>
    <t>T-4724</t>
  </si>
  <si>
    <t>T-4725</t>
  </si>
  <si>
    <t>T-4726</t>
  </si>
  <si>
    <t>T-4727</t>
  </si>
  <si>
    <t>T-4728</t>
  </si>
  <si>
    <t>T-4729</t>
  </si>
  <si>
    <t>T-4730</t>
  </si>
  <si>
    <t>T-4731</t>
  </si>
  <si>
    <t>T-4732</t>
  </si>
  <si>
    <t>T-4733</t>
  </si>
  <si>
    <t>T-4734</t>
  </si>
  <si>
    <t>T-4735</t>
  </si>
  <si>
    <t>T-4736</t>
  </si>
  <si>
    <t>T-4737</t>
  </si>
  <si>
    <t>E    280</t>
  </si>
  <si>
    <t>T-4738</t>
  </si>
  <si>
    <t>T-4739</t>
  </si>
  <si>
    <t>ZURICH COMPAÑIA DE SEGUROS, SA</t>
  </si>
  <si>
    <t>T-4744</t>
  </si>
  <si>
    <t>E    287</t>
  </si>
  <si>
    <t>T-4749</t>
  </si>
  <si>
    <t>NS DATARECOVERY SA DE CV</t>
  </si>
  <si>
    <t>T-4750</t>
  </si>
  <si>
    <t>SAAVEDRA VIDSAL EDUARDO</t>
  </si>
  <si>
    <t>E    289</t>
  </si>
  <si>
    <t>T-4794</t>
  </si>
  <si>
    <t>KEPLER</t>
  </si>
  <si>
    <t>MOCS610331GL2</t>
  </si>
  <si>
    <t>ASOCIACION DE DISTRIBUIDOR</t>
  </si>
  <si>
    <t>REH930611FA8</t>
  </si>
  <si>
    <t>REHAU SA DE CV.</t>
  </si>
  <si>
    <t>CUHJ541015LE6</t>
  </si>
  <si>
    <t xml:space="preserve"> IFL130502TN8</t>
  </si>
  <si>
    <t>ERSA SOLUCIONES INTEGRALES</t>
  </si>
  <si>
    <t>GRUPO ECOLOGICA, S.A. DE C</t>
  </si>
  <si>
    <t>FMM150819UC8</t>
  </si>
  <si>
    <t>DSO100521BS3</t>
  </si>
  <si>
    <t>MIGM690827RN8</t>
  </si>
  <si>
    <t>SAPD830207M90</t>
  </si>
  <si>
    <t>SANCHEZ PEREZ DAVID FERNAN</t>
  </si>
  <si>
    <t>FOEC770426SM1</t>
  </si>
  <si>
    <t>CBW120615I21</t>
  </si>
  <si>
    <t>COMERCIALIZADORA DEL BAJIO</t>
  </si>
  <si>
    <t>SCP160317614</t>
  </si>
  <si>
    <t>FOLG740517MW7</t>
  </si>
  <si>
    <t>ZSE950306M48</t>
  </si>
  <si>
    <t>FTR080421DX5</t>
  </si>
  <si>
    <t>FRANQUICIAS CON TRADICION SA DE CV</t>
  </si>
  <si>
    <t>ADE160523SK2</t>
  </si>
  <si>
    <t>ARVIZU DELGADO S DE RL DE CV</t>
  </si>
  <si>
    <t>TIENDAS EXTRA SA DE CV</t>
  </si>
  <si>
    <t>SISTEMA ROTATIVO DE ESPADAS</t>
  </si>
  <si>
    <t>LECA340720JN4</t>
  </si>
  <si>
    <t>CGH061215EG7</t>
  </si>
  <si>
    <t>CONSORCIO GRUPO HOTELERO T2, S.A. D E C.V</t>
  </si>
  <si>
    <t>D-2118</t>
  </si>
  <si>
    <t>RODRIGUEZ MARTINEZ SALVADORA ALEJNADRO</t>
  </si>
  <si>
    <t>DÉCADA AUTOMOTRIZ S DE RL DE CV.</t>
  </si>
  <si>
    <t>POR040121LI8</t>
  </si>
  <si>
    <t>PREMIER DE ORIENTE, S. DE R.L. DE C.V.</t>
  </si>
  <si>
    <t>POM060317PM9</t>
  </si>
  <si>
    <t>PREMIER DE ORIENTE MAZATLAN, S. DE R.L. DE C.V.</t>
  </si>
  <si>
    <t>Auxiliar del 01/08/17 AL 31/08/17</t>
  </si>
  <si>
    <t>EVO PAYMENTS MEXICO S. DE R. L. DE C.V.</t>
  </si>
  <si>
    <t>NDR130418Q5A</t>
  </si>
  <si>
    <t>AUTOVIA QUERETARO SA DE CV</t>
  </si>
  <si>
    <t>PHI920714795</t>
  </si>
  <si>
    <t>PROMOTORA DE HOTELES IMPERIALES</t>
  </si>
  <si>
    <t>THO911111BH7</t>
  </si>
  <si>
    <t>TRANSTUR HOFRA SA DE CV</t>
  </si>
  <si>
    <t>OVI800131GQ6</t>
  </si>
  <si>
    <t>OPERADORA VIPS S DE RL DE CV</t>
  </si>
  <si>
    <t>VAAG521212IN2</t>
  </si>
  <si>
    <t>TORTAS LOCAS HIPOCAMPO</t>
  </si>
  <si>
    <t>BAJIO ROLL SA DE CV</t>
  </si>
  <si>
    <t>AEROVIAS DE MEXICO SA DECV</t>
  </si>
  <si>
    <t>EKM1404018J1</t>
  </si>
  <si>
    <t>ERIC KAYSER MEXICO SAPO DE CV</t>
  </si>
  <si>
    <t>SCO9305195G7</t>
  </si>
  <si>
    <t>SERVICIOS A CONDOMINIOS SA DE CV</t>
  </si>
  <si>
    <t>PROMOTORA Y ADMINISTRADORA DE CARRETERA CV</t>
  </si>
  <si>
    <t>GPI9212216T6</t>
  </si>
  <si>
    <t>GASOLINERA LOS PINOS SA DE CV</t>
  </si>
  <si>
    <t>GRUPO GASOLINERO REYNAR SA DE CV</t>
  </si>
  <si>
    <t>AUTOBUSES ESTRELLA BLANCA</t>
  </si>
  <si>
    <t>GUBA590618UK9</t>
  </si>
  <si>
    <t>ALVARO GUTIERREZ BARRANCO</t>
  </si>
  <si>
    <t>BOCJ400312ES3</t>
  </si>
  <si>
    <t>BONILLA CHAVEZ J GREGORIO</t>
  </si>
  <si>
    <t>ADA131203HR8</t>
  </si>
  <si>
    <t>ASADOS DON ABEL SA DE CV</t>
  </si>
  <si>
    <t>TERMINAL TERRESTRES POTOSINA SA DE CV</t>
  </si>
  <si>
    <t>GAFL711009JA8</t>
  </si>
  <si>
    <t>GARCIA FIGUEROA LAURA YOLANDA</t>
  </si>
  <si>
    <t>COMERCIALIZADORA LA CAONSAGRADA SA DE CV</t>
  </si>
  <si>
    <t>REWEB FACTURE MAS CON INTERNET SA DE CV</t>
  </si>
  <si>
    <t>EFECTIVALE S. DE R.L. DE C.V.</t>
  </si>
  <si>
    <t>D-3603</t>
  </si>
  <si>
    <t>D-3601</t>
  </si>
  <si>
    <t>Auxiliar del 01/08/17 AL 30/08/17</t>
  </si>
  <si>
    <t>SAVE670913S83</t>
  </si>
  <si>
    <t>D    155</t>
  </si>
  <si>
    <t>NA21001-0034318</t>
  </si>
  <si>
    <t>Poliza</t>
  </si>
  <si>
    <t>D    262</t>
  </si>
  <si>
    <t>1787-TCN17</t>
  </si>
  <si>
    <t>XA06001-0012025</t>
  </si>
  <si>
    <t>COMPRA</t>
  </si>
  <si>
    <t>D    273</t>
  </si>
  <si>
    <t>PD21532934</t>
  </si>
  <si>
    <t>XA12005-P019742</t>
  </si>
  <si>
    <t>Contra</t>
  </si>
  <si>
    <t>1788-TCN17</t>
  </si>
  <si>
    <t>XA06001-0012026</t>
  </si>
  <si>
    <t>D    298</t>
  </si>
  <si>
    <t>1789-TCN17</t>
  </si>
  <si>
    <t>XA06001-0012027</t>
  </si>
  <si>
    <t>1790-TCN17</t>
  </si>
  <si>
    <t>XA06001-0012028</t>
  </si>
  <si>
    <t>1791-TCN17</t>
  </si>
  <si>
    <t>XA06001-0012029</t>
  </si>
  <si>
    <t>D    337</t>
  </si>
  <si>
    <t>1792-TCN17</t>
  </si>
  <si>
    <t>XA06001-0012030</t>
  </si>
  <si>
    <t>D    483</t>
  </si>
  <si>
    <t>1797-TCN17</t>
  </si>
  <si>
    <t>XA06001-0012035</t>
  </si>
  <si>
    <t>D    487</t>
  </si>
  <si>
    <t>0039-TCN18</t>
  </si>
  <si>
    <t>XA06001-0012036</t>
  </si>
  <si>
    <t>1798-TCN17</t>
  </si>
  <si>
    <t>BAJA D</t>
  </si>
  <si>
    <t>D    593</t>
  </si>
  <si>
    <t>XA06001-0012038</t>
  </si>
  <si>
    <t>D    660</t>
  </si>
  <si>
    <t>0042-TCN18</t>
  </si>
  <si>
    <t>XA06001-0012039</t>
  </si>
  <si>
    <t>D    700</t>
  </si>
  <si>
    <t>0040-TCN18</t>
  </si>
  <si>
    <t>XA06001-0012040</t>
  </si>
  <si>
    <t>1802-TCN17</t>
  </si>
  <si>
    <t>D    832</t>
  </si>
  <si>
    <t>0043-TCN18</t>
  </si>
  <si>
    <t>XA06001-0012042</t>
  </si>
  <si>
    <t>D    840</t>
  </si>
  <si>
    <t>1799-TCN17</t>
  </si>
  <si>
    <t>XA06001-0012043</t>
  </si>
  <si>
    <t>D    845</t>
  </si>
  <si>
    <t>1801-TCN17</t>
  </si>
  <si>
    <t>XA06001-0012044</t>
  </si>
  <si>
    <t>D    850</t>
  </si>
  <si>
    <t>1803-TCN17</t>
  </si>
  <si>
    <t>XA06001-0012045</t>
  </si>
  <si>
    <t>D    857</t>
  </si>
  <si>
    <t>NA21001-0034399</t>
  </si>
  <si>
    <t>1804-TCN17</t>
  </si>
  <si>
    <t>XA06001-0012046</t>
  </si>
  <si>
    <t>D    902</t>
  </si>
  <si>
    <t>AS00073399</t>
  </si>
  <si>
    <t>XA12001-P019759</t>
  </si>
  <si>
    <t>D    967</t>
  </si>
  <si>
    <t>1805-TCN17</t>
  </si>
  <si>
    <t>XA06001-0012047</t>
  </si>
  <si>
    <t>D    983</t>
  </si>
  <si>
    <t>1806-TCN17</t>
  </si>
  <si>
    <t>XA06001-0012048</t>
  </si>
  <si>
    <t>D    988</t>
  </si>
  <si>
    <t>0044-TCN18</t>
  </si>
  <si>
    <t>XA06001-0012049</t>
  </si>
  <si>
    <t>D    989</t>
  </si>
  <si>
    <t>0045-TCN18</t>
  </si>
  <si>
    <t>XA06001-0012050</t>
  </si>
  <si>
    <t>D    993</t>
  </si>
  <si>
    <t>1807-TCN17</t>
  </si>
  <si>
    <t>XA06001-0012051</t>
  </si>
  <si>
    <t>D    999</t>
  </si>
  <si>
    <t>1808-TCN17</t>
  </si>
  <si>
    <t>XA06001-0012052</t>
  </si>
  <si>
    <t>1809-TCN17</t>
  </si>
  <si>
    <t>XA06001-0012053</t>
  </si>
  <si>
    <t>D  1,003</t>
  </si>
  <si>
    <t>1810-TCN17</t>
  </si>
  <si>
    <t>XA06001-0012054</t>
  </si>
  <si>
    <t>D  1,006</t>
  </si>
  <si>
    <t>1811-TCN17</t>
  </si>
  <si>
    <t>XA06001-0012055</t>
  </si>
  <si>
    <t>D  1,009</t>
  </si>
  <si>
    <t>1812-TCN17</t>
  </si>
  <si>
    <t>XA06001-0012056</t>
  </si>
  <si>
    <t>XA06001-0012057</t>
  </si>
  <si>
    <t>D  1,022</t>
  </si>
  <si>
    <t>XD06001-0001380</t>
  </si>
  <si>
    <t>1813-TCN17</t>
  </si>
  <si>
    <t>XA06002-0000659</t>
  </si>
  <si>
    <t>D  1,081</t>
  </si>
  <si>
    <t>1814-TCN17</t>
  </si>
  <si>
    <t>XA06002-0000660</t>
  </si>
  <si>
    <t>D  1,083</t>
  </si>
  <si>
    <t>1815-TCN17</t>
  </si>
  <si>
    <t>XA06002-0000661</t>
  </si>
  <si>
    <t>1816-TCN17</t>
  </si>
  <si>
    <t>XA06001-0012059</t>
  </si>
  <si>
    <t>D  1,096</t>
  </si>
  <si>
    <t>0046-TCN18</t>
  </si>
  <si>
    <t>XA06002-0000662</t>
  </si>
  <si>
    <t>D  1,099</t>
  </si>
  <si>
    <t>1817-TCN17</t>
  </si>
  <si>
    <t>XA06001-0012060</t>
  </si>
  <si>
    <t>D  1,100</t>
  </si>
  <si>
    <t>1818-TCN17</t>
  </si>
  <si>
    <t>XA06001-0012061</t>
  </si>
  <si>
    <t>1819-TCN17</t>
  </si>
  <si>
    <t>XA06001-0012062</t>
  </si>
  <si>
    <t>D  1,104</t>
  </si>
  <si>
    <t>1820-TCN17</t>
  </si>
  <si>
    <t>XA06001-0012063</t>
  </si>
  <si>
    <t>1821-TCN17</t>
  </si>
  <si>
    <t>XA06001-0012064</t>
  </si>
  <si>
    <t>D  1,216</t>
  </si>
  <si>
    <t>1800-TCN17</t>
  </si>
  <si>
    <t>XA06002-0000663</t>
  </si>
  <si>
    <t>D  1,220</t>
  </si>
  <si>
    <t>1822-TCN17</t>
  </si>
  <si>
    <t>XA06002-0000664</t>
  </si>
  <si>
    <t>1823-TCN17</t>
  </si>
  <si>
    <t>XA06002-0000665</t>
  </si>
  <si>
    <t>0047-TCN18</t>
  </si>
  <si>
    <t>D  1,230</t>
  </si>
  <si>
    <t>XA06002-0000667</t>
  </si>
  <si>
    <t>0048-TCN18</t>
  </si>
  <si>
    <t>XA06002-0000668</t>
  </si>
  <si>
    <t>D  1,364</t>
  </si>
  <si>
    <t>0049-TCN18</t>
  </si>
  <si>
    <t>XA06002-0000669</t>
  </si>
  <si>
    <t>1824-TCN17</t>
  </si>
  <si>
    <t>XA06002-0000670</t>
  </si>
  <si>
    <t>D  1,473</t>
  </si>
  <si>
    <t>P000019818</t>
  </si>
  <si>
    <t>XA12005-0019818</t>
  </si>
  <si>
    <t>D  1,483</t>
  </si>
  <si>
    <t>0050-TCN18</t>
  </si>
  <si>
    <t>XA06002-0000671</t>
  </si>
  <si>
    <t>D  1,486</t>
  </si>
  <si>
    <t>1825-TCN17</t>
  </si>
  <si>
    <t>XA06002-0000672</t>
  </si>
  <si>
    <t>D  1,548</t>
  </si>
  <si>
    <t>1826-TCN17</t>
  </si>
  <si>
    <t>XA06001-0012066</t>
  </si>
  <si>
    <t>1827-TCN17</t>
  </si>
  <si>
    <t>1828-TCN17</t>
  </si>
  <si>
    <t>XA06001-0012068</t>
  </si>
  <si>
    <t>D  1,558</t>
  </si>
  <si>
    <t>XA06001-0012069</t>
  </si>
  <si>
    <t>D  1,564</t>
  </si>
  <si>
    <t>1829-TCN17</t>
  </si>
  <si>
    <t>XA06001-0012070</t>
  </si>
  <si>
    <t>D  1,565</t>
  </si>
  <si>
    <t>1830-TCN17</t>
  </si>
  <si>
    <t>XA06001-0012071</t>
  </si>
  <si>
    <t>D  1,566</t>
  </si>
  <si>
    <t>1831-TCN17</t>
  </si>
  <si>
    <t>XA06001-0012072</t>
  </si>
  <si>
    <t>1832-TCN17</t>
  </si>
  <si>
    <t>XA06001-0012073</t>
  </si>
  <si>
    <t>D  1,568</t>
  </si>
  <si>
    <t>1833-TCN17</t>
  </si>
  <si>
    <t>XA06001-0012074</t>
  </si>
  <si>
    <t>D  1,569</t>
  </si>
  <si>
    <t>1834-TCN17</t>
  </si>
  <si>
    <t>XA06001-0012075</t>
  </si>
  <si>
    <t>D  1,570</t>
  </si>
  <si>
    <t>1835-TCN17</t>
  </si>
  <si>
    <t>XA06001-0012076</t>
  </si>
  <si>
    <t>D  1,571</t>
  </si>
  <si>
    <t>1836-TCN17</t>
  </si>
  <si>
    <t>XA06001-0012077</t>
  </si>
  <si>
    <t>D  1,574</t>
  </si>
  <si>
    <t>1837-TCN17</t>
  </si>
  <si>
    <t>XA06001-0012078</t>
  </si>
  <si>
    <t>D  1,580</t>
  </si>
  <si>
    <t>1838-TCN17</t>
  </si>
  <si>
    <t>XA06001-0012079</t>
  </si>
  <si>
    <t>D  1,581</t>
  </si>
  <si>
    <t>1839-TCN17</t>
  </si>
  <si>
    <t>XA06001-0012080</t>
  </si>
  <si>
    <t>D  1,583</t>
  </si>
  <si>
    <t>1840-TCN17</t>
  </si>
  <si>
    <t>XA06001-0012081</t>
  </si>
  <si>
    <t>D  1,584</t>
  </si>
  <si>
    <t>1841-TCN17</t>
  </si>
  <si>
    <t>XA06001-0012082</t>
  </si>
  <si>
    <t>D  1,586</t>
  </si>
  <si>
    <t>1842-TCN17</t>
  </si>
  <si>
    <t>XA06001-0012083</t>
  </si>
  <si>
    <t>D  1,587</t>
  </si>
  <si>
    <t>1843-TCN17</t>
  </si>
  <si>
    <t>XA06001-0012084</t>
  </si>
  <si>
    <t>GTS REPRES</t>
  </si>
  <si>
    <t>NA21001-0034437</t>
  </si>
  <si>
    <t>0053-TCN18</t>
  </si>
  <si>
    <t>XA06001-0012085</t>
  </si>
  <si>
    <t>D  1,622</t>
  </si>
  <si>
    <t>0054-TCN18</t>
  </si>
  <si>
    <t>XA06001-0012086</t>
  </si>
  <si>
    <t>0055-TCN18</t>
  </si>
  <si>
    <t>XA06001-0012087</t>
  </si>
  <si>
    <t>D  1,625</t>
  </si>
  <si>
    <t>0056-TCN18</t>
  </si>
  <si>
    <t>XA06001-0012088</t>
  </si>
  <si>
    <t>D  1,626</t>
  </si>
  <si>
    <t>1844-TCN17</t>
  </si>
  <si>
    <t>XA06001-0012089</t>
  </si>
  <si>
    <t>D  1,627</t>
  </si>
  <si>
    <t>0057-TCN18</t>
  </si>
  <si>
    <t>XA06002-0000673</t>
  </si>
  <si>
    <t>1845-TCN17</t>
  </si>
  <si>
    <t>XA06001-0012090</t>
  </si>
  <si>
    <t>D  1,634</t>
  </si>
  <si>
    <t>1846-TCN17</t>
  </si>
  <si>
    <t>XA06001-0012091</t>
  </si>
  <si>
    <t>1847-TCN17</t>
  </si>
  <si>
    <t>XA06001-0012092</t>
  </si>
  <si>
    <t>1848-TCN17</t>
  </si>
  <si>
    <t>XA06001-0012093</t>
  </si>
  <si>
    <t>1849-TCN17</t>
  </si>
  <si>
    <t>XA06001-0012094</t>
  </si>
  <si>
    <t>D  1,639</t>
  </si>
  <si>
    <t>1850-TCN17</t>
  </si>
  <si>
    <t>XA06001-0012095</t>
  </si>
  <si>
    <t>D  1,640</t>
  </si>
  <si>
    <t>1851-TCN17</t>
  </si>
  <si>
    <t>XA06001-0012096</t>
  </si>
  <si>
    <t>D  1,641</t>
  </si>
  <si>
    <t>1852-TCN17</t>
  </si>
  <si>
    <t>XA06001-0012097</t>
  </si>
  <si>
    <t>1853-TCN17</t>
  </si>
  <si>
    <t>XA06002-0000674</t>
  </si>
  <si>
    <t>D  1,760</t>
  </si>
  <si>
    <t>1854-TCN17</t>
  </si>
  <si>
    <t>XA06002-0000675</t>
  </si>
  <si>
    <t>D  1,764</t>
  </si>
  <si>
    <t>1855-TCN17</t>
  </si>
  <si>
    <t>XA06002-0000676</t>
  </si>
  <si>
    <t>D  1,807</t>
  </si>
  <si>
    <t>NA21001-0034448</t>
  </si>
  <si>
    <t>D  1,810</t>
  </si>
  <si>
    <t>NA21001-0034449</t>
  </si>
  <si>
    <t>1856-TCN17</t>
  </si>
  <si>
    <t>XA06002-0000678</t>
  </si>
  <si>
    <t>D  1,899</t>
  </si>
  <si>
    <t>1857-TCN17</t>
  </si>
  <si>
    <t>XA06002-0000679</t>
  </si>
  <si>
    <t>1858-TCN17</t>
  </si>
  <si>
    <t>XA06002-0000680</t>
  </si>
  <si>
    <t>XA12005-P019829</t>
  </si>
  <si>
    <t>D  2,115</t>
  </si>
  <si>
    <t>1859-TCN17</t>
  </si>
  <si>
    <t>XA06002-0000681</t>
  </si>
  <si>
    <t>D  2,116</t>
  </si>
  <si>
    <t>1860-TCN17</t>
  </si>
  <si>
    <t>XA06002-0000682</t>
  </si>
  <si>
    <t>1861-TCN17</t>
  </si>
  <si>
    <t>XA06002-0000683</t>
  </si>
  <si>
    <t>D  2,178</t>
  </si>
  <si>
    <t>1862-TCN17</t>
  </si>
  <si>
    <t>XA06002-0000684</t>
  </si>
  <si>
    <t>D  2,221</t>
  </si>
  <si>
    <t>1863-TCN17</t>
  </si>
  <si>
    <t>XA06001-0012098</t>
  </si>
  <si>
    <t>0058-TCN18</t>
  </si>
  <si>
    <t>XA06002-0000685</t>
  </si>
  <si>
    <t>1864-TCN17</t>
  </si>
  <si>
    <t>XA06002-0000686</t>
  </si>
  <si>
    <t>D  2,378</t>
  </si>
  <si>
    <t>1865-TCN17</t>
  </si>
  <si>
    <t>XA06002-0000687</t>
  </si>
  <si>
    <t>1866-TCN17</t>
  </si>
  <si>
    <t>XA06002-0000688</t>
  </si>
  <si>
    <t>XD06001-0001385</t>
  </si>
  <si>
    <t>0061-TCN18</t>
  </si>
  <si>
    <t>XA06001-0012099</t>
  </si>
  <si>
    <t>D  2,468</t>
  </si>
  <si>
    <t>0062-TCN18</t>
  </si>
  <si>
    <t>XA06002-0000689</t>
  </si>
  <si>
    <t>D  2,471</t>
  </si>
  <si>
    <t>1867-TCN17</t>
  </si>
  <si>
    <t>XA06001-0012100</t>
  </si>
  <si>
    <t>0063-TCN18</t>
  </si>
  <si>
    <t>XA06001-0012101</t>
  </si>
  <si>
    <t>D  2,487</t>
  </si>
  <si>
    <t>P000019838</t>
  </si>
  <si>
    <t>XA12005-0019838</t>
  </si>
  <si>
    <t>D  2,488</t>
  </si>
  <si>
    <t>XA12005-0019839</t>
  </si>
  <si>
    <t>D  2,489</t>
  </si>
  <si>
    <t>P000019840</t>
  </si>
  <si>
    <t>XA12005-0019840</t>
  </si>
  <si>
    <t>D  2,515</t>
  </si>
  <si>
    <t>1885-TCN17</t>
  </si>
  <si>
    <t>XA06002-0000690</t>
  </si>
  <si>
    <t>D  2,517</t>
  </si>
  <si>
    <t>0064-TCN18</t>
  </si>
  <si>
    <t>XA06001-0012102</t>
  </si>
  <si>
    <t>D  2,518</t>
  </si>
  <si>
    <t>0065-TCN18</t>
  </si>
  <si>
    <t>XA06001-0012103</t>
  </si>
  <si>
    <t>D  2,523</t>
  </si>
  <si>
    <t>1868-TCN17</t>
  </si>
  <si>
    <t>XA06001-0012104</t>
  </si>
  <si>
    <t>D  2,525</t>
  </si>
  <si>
    <t>1869-TCN17</t>
  </si>
  <si>
    <t>XA06001-0012105</t>
  </si>
  <si>
    <t>1870-TCN17</t>
  </si>
  <si>
    <t>XA06001-0012106</t>
  </si>
  <si>
    <t>1871-TCN17</t>
  </si>
  <si>
    <t>XA06001-0012107</t>
  </si>
  <si>
    <t>1872-TCN17</t>
  </si>
  <si>
    <t>XA06001-0012108</t>
  </si>
  <si>
    <t>1873-TCN17</t>
  </si>
  <si>
    <t>XA06001-0012109</t>
  </si>
  <si>
    <t>D  2,533</t>
  </si>
  <si>
    <t>1874-TCN17</t>
  </si>
  <si>
    <t>XA06001-0012110</t>
  </si>
  <si>
    <t>1875-TCN17</t>
  </si>
  <si>
    <t>XA06001-0012111</t>
  </si>
  <si>
    <t>D  2,536</t>
  </si>
  <si>
    <t>1876-TCN17</t>
  </si>
  <si>
    <t>XA06001-0012112</t>
  </si>
  <si>
    <t>1877-TCN17</t>
  </si>
  <si>
    <t>XA06001-0012113</t>
  </si>
  <si>
    <t>1886-TCN17</t>
  </si>
  <si>
    <t>XA06002-0000691</t>
  </si>
  <si>
    <t>1887-TCN17</t>
  </si>
  <si>
    <t>XA06002-0000692</t>
  </si>
  <si>
    <t>1888-TCN17</t>
  </si>
  <si>
    <t>XA06002-0000693</t>
  </si>
  <si>
    <t>1878-TCN17</t>
  </si>
  <si>
    <t>XA06001-0012114</t>
  </si>
  <si>
    <t>1879-TCN17</t>
  </si>
  <si>
    <t>XA06001-0012115</t>
  </si>
  <si>
    <t>1880-TCN17</t>
  </si>
  <si>
    <t>XA06001-0012116</t>
  </si>
  <si>
    <t>1881-TCN17</t>
  </si>
  <si>
    <t>XA06001-0012117</t>
  </si>
  <si>
    <t>1882-TCN17</t>
  </si>
  <si>
    <t>XA06001-0012118</t>
  </si>
  <si>
    <t>1883-TCN17</t>
  </si>
  <si>
    <t>XA06001-0012119</t>
  </si>
  <si>
    <t>1884-TCN17</t>
  </si>
  <si>
    <t>XA06001-0012120</t>
  </si>
  <si>
    <t>0066-TCN18</t>
  </si>
  <si>
    <t>XA06001-0012121</t>
  </si>
  <si>
    <t>1889-TCN17</t>
  </si>
  <si>
    <t>D  2,606</t>
  </si>
  <si>
    <t>XA06002-0000695</t>
  </si>
  <si>
    <t>0067-TCN18</t>
  </si>
  <si>
    <t>XA06002-0000696</t>
  </si>
  <si>
    <t>0068-TCN18</t>
  </si>
  <si>
    <t>D  2,649</t>
  </si>
  <si>
    <t>XA06001-0012123</t>
  </si>
  <si>
    <t>D  2,670</t>
  </si>
  <si>
    <t>P19601</t>
  </si>
  <si>
    <t>NA21001-0034484</t>
  </si>
  <si>
    <t>S2480</t>
  </si>
  <si>
    <t>NA21001-0034485</t>
  </si>
  <si>
    <t>D  2,672</t>
  </si>
  <si>
    <t>S2238</t>
  </si>
  <si>
    <t>NA21001-0034486</t>
  </si>
  <si>
    <t>D  2,673</t>
  </si>
  <si>
    <t>S2521</t>
  </si>
  <si>
    <t>NA21001-0034487</t>
  </si>
  <si>
    <t>D  2,674</t>
  </si>
  <si>
    <t>S2406</t>
  </si>
  <si>
    <t>NA21001-0034488</t>
  </si>
  <si>
    <t>D  2,675</t>
  </si>
  <si>
    <t>S2469</t>
  </si>
  <si>
    <t>NA21001-0034489</t>
  </si>
  <si>
    <t>D  2,677</t>
  </si>
  <si>
    <t>R4199</t>
  </si>
  <si>
    <t>NA21001-0034490</t>
  </si>
  <si>
    <t>D  2,678</t>
  </si>
  <si>
    <t>S2479</t>
  </si>
  <si>
    <t>NA21001-0034491</t>
  </si>
  <si>
    <t>R4228</t>
  </si>
  <si>
    <t>NA21001-0034492</t>
  </si>
  <si>
    <t>S2520</t>
  </si>
  <si>
    <t>NA21001-0034493</t>
  </si>
  <si>
    <t>D  2,779</t>
  </si>
  <si>
    <t>AM00000093</t>
  </si>
  <si>
    <t>XA15001-0016411</t>
  </si>
  <si>
    <t>Compra</t>
  </si>
  <si>
    <t>D  2,845</t>
  </si>
  <si>
    <t>NWD0002507</t>
  </si>
  <si>
    <t>XA15001-0016415</t>
  </si>
  <si>
    <t>D  2,847</t>
  </si>
  <si>
    <t>NWD0002525</t>
  </si>
  <si>
    <t>XA15001-0016416</t>
  </si>
  <si>
    <t>D  2,848</t>
  </si>
  <si>
    <t>NWD0002517</t>
  </si>
  <si>
    <t>XA15001-0016417</t>
  </si>
  <si>
    <t>D  2,849</t>
  </si>
  <si>
    <t>NWD0002514</t>
  </si>
  <si>
    <t>XA15001-0016418</t>
  </si>
  <si>
    <t>D  2,850</t>
  </si>
  <si>
    <t>NWD0002511</t>
  </si>
  <si>
    <t>XA15001-0016419</t>
  </si>
  <si>
    <t>1890-TCN17</t>
  </si>
  <si>
    <t>XA06002-0000698</t>
  </si>
  <si>
    <t>NA21001-0034512</t>
  </si>
  <si>
    <t>P19649</t>
  </si>
  <si>
    <t>NA21001-0034513</t>
  </si>
  <si>
    <t>S2451</t>
  </si>
  <si>
    <t>NA21001-0034514</t>
  </si>
  <si>
    <t>S2433</t>
  </si>
  <si>
    <t>NA21001-0034515</t>
  </si>
  <si>
    <t>S2434</t>
  </si>
  <si>
    <t>NA21001-0034516</t>
  </si>
  <si>
    <t>S2435</t>
  </si>
  <si>
    <t>NA21001-0034517</t>
  </si>
  <si>
    <t>D  3,015</t>
  </si>
  <si>
    <t>S2452</t>
  </si>
  <si>
    <t>NA21001-0034518</t>
  </si>
  <si>
    <t>S2437</t>
  </si>
  <si>
    <t>NA21001-0034519</t>
  </si>
  <si>
    <t>S2620</t>
  </si>
  <si>
    <t>NA21001-0034520</t>
  </si>
  <si>
    <t>JUA600816GX0</t>
  </si>
  <si>
    <t>P19641</t>
  </si>
  <si>
    <t>NA21001-0034521</t>
  </si>
  <si>
    <t>P19643</t>
  </si>
  <si>
    <t>NA21001-0034522</t>
  </si>
  <si>
    <t>P19646</t>
  </si>
  <si>
    <t>NA21001-0034523</t>
  </si>
  <si>
    <t>R4216</t>
  </si>
  <si>
    <t>NA21001-0034524</t>
  </si>
  <si>
    <t>R4217</t>
  </si>
  <si>
    <t>NA21001-0034525</t>
  </si>
  <si>
    <t>R4215</t>
  </si>
  <si>
    <t>NA21001-0034526</t>
  </si>
  <si>
    <t>P19682</t>
  </si>
  <si>
    <t>NA21001-0034527</t>
  </si>
  <si>
    <t>S2415</t>
  </si>
  <si>
    <t>NA21001-0034528</t>
  </si>
  <si>
    <t>P19685</t>
  </si>
  <si>
    <t>NA21001-0034529</t>
  </si>
  <si>
    <t>P19686</t>
  </si>
  <si>
    <t>NA21001-0034530</t>
  </si>
  <si>
    <t>P19642</t>
  </si>
  <si>
    <t>NA21001-0034531</t>
  </si>
  <si>
    <t>P19645</t>
  </si>
  <si>
    <t>NA21001-0034532</t>
  </si>
  <si>
    <t>GAMIÑO JIMENEZ APOLINAR</t>
  </si>
  <si>
    <t>P19640</t>
  </si>
  <si>
    <t>NA21001-0034533</t>
  </si>
  <si>
    <t>P19647</t>
  </si>
  <si>
    <t>NA21001-0034534</t>
  </si>
  <si>
    <t>P19684</t>
  </si>
  <si>
    <t>NA21001-0034535</t>
  </si>
  <si>
    <t>P19687</t>
  </si>
  <si>
    <t>NA21001-0034536</t>
  </si>
  <si>
    <t>D  3,036</t>
  </si>
  <si>
    <t>P19688</t>
  </si>
  <si>
    <t>NA21001-0034537</t>
  </si>
  <si>
    <t>D  3,037</t>
  </si>
  <si>
    <t>P19680</t>
  </si>
  <si>
    <t>NA21001-0034538</t>
  </si>
  <si>
    <t>P19683</t>
  </si>
  <si>
    <t>NA21001-0034539</t>
  </si>
  <si>
    <t>0069-TCN18</t>
  </si>
  <si>
    <t>XA06001-0012125</t>
  </si>
  <si>
    <t>0070-TCN18</t>
  </si>
  <si>
    <t>XA06001-0012126</t>
  </si>
  <si>
    <t>0071-TCN18</t>
  </si>
  <si>
    <t>XA06001-0012127</t>
  </si>
  <si>
    <t>0072-TCN18</t>
  </si>
  <si>
    <t>XA06001-0012128</t>
  </si>
  <si>
    <t>1893-TCN17</t>
  </si>
  <si>
    <t>XA06002-0000699</t>
  </si>
  <si>
    <t>0051-TCN18</t>
  </si>
  <si>
    <t>0052-TCN18</t>
  </si>
  <si>
    <t>D  3,289</t>
  </si>
  <si>
    <t>1894-TCN17</t>
  </si>
  <si>
    <t>XA06002-0000700</t>
  </si>
  <si>
    <t>D  3,290</t>
  </si>
  <si>
    <t>NA21001-0034559</t>
  </si>
  <si>
    <t>NA21001-0034561</t>
  </si>
  <si>
    <t>P000019788</t>
  </si>
  <si>
    <t>XA12005-P019788</t>
  </si>
  <si>
    <t>0073-TCN18</t>
  </si>
  <si>
    <t>XA06001-0012131</t>
  </si>
  <si>
    <t>D  3,314</t>
  </si>
  <si>
    <t>0074-TCN18</t>
  </si>
  <si>
    <t>XA06001-0012132</t>
  </si>
  <si>
    <t>0075-TCN18</t>
  </si>
  <si>
    <t>XA06001-0012133</t>
  </si>
  <si>
    <t>0076-TCN18</t>
  </si>
  <si>
    <t>XA06001-0012134</t>
  </si>
  <si>
    <t>0077-TCN18</t>
  </si>
  <si>
    <t>XA06001-0012135</t>
  </si>
  <si>
    <t>0078-TCN18</t>
  </si>
  <si>
    <t>XA06001-0012136</t>
  </si>
  <si>
    <t>0079-TCN18</t>
  </si>
  <si>
    <t>XA06001-0012137</t>
  </si>
  <si>
    <t>D  3,320</t>
  </si>
  <si>
    <t>0080-TCN18</t>
  </si>
  <si>
    <t>XA06001-0012138</t>
  </si>
  <si>
    <t>0081-TCN18</t>
  </si>
  <si>
    <t>XA06001-0012139</t>
  </si>
  <si>
    <t>0082-TCN18</t>
  </si>
  <si>
    <t>XA06001-0012140</t>
  </si>
  <si>
    <t>D  3,323</t>
  </si>
  <si>
    <t>0083-TCN18</t>
  </si>
  <si>
    <t>XA06001-0012141</t>
  </si>
  <si>
    <t>0084-TCN18</t>
  </si>
  <si>
    <t>XA06001-0012142</t>
  </si>
  <si>
    <t>0085-TCN18</t>
  </si>
  <si>
    <t>XA06001-0012143</t>
  </si>
  <si>
    <t>0086-TCN18</t>
  </si>
  <si>
    <t>XA06001-0012144</t>
  </si>
  <si>
    <t>D  3,327</t>
  </si>
  <si>
    <t>0087-TCN18</t>
  </si>
  <si>
    <t>XA06001-0012145</t>
  </si>
  <si>
    <t>D  3,328</t>
  </si>
  <si>
    <t>1895-TCN17</t>
  </si>
  <si>
    <t>XA06001-0012146</t>
  </si>
  <si>
    <t>D  3,329</t>
  </si>
  <si>
    <t>1896-TCN17</t>
  </si>
  <si>
    <t>XA06001-0012147</t>
  </si>
  <si>
    <t>R4254</t>
  </si>
  <si>
    <t>NA21001-0034583</t>
  </si>
  <si>
    <t>P19674</t>
  </si>
  <si>
    <t>NA21001-0034584</t>
  </si>
  <si>
    <t>RUHI480910GY6</t>
  </si>
  <si>
    <t>P19673</t>
  </si>
  <si>
    <t>NA21001-0034585</t>
  </si>
  <si>
    <t>D  3,355</t>
  </si>
  <si>
    <t>P19672</t>
  </si>
  <si>
    <t>NA21001-0034586</t>
  </si>
  <si>
    <t>APB080609QB7</t>
  </si>
  <si>
    <t>P19670</t>
  </si>
  <si>
    <t>NA21001-0034587</t>
  </si>
  <si>
    <t>GUPR730826PG1</t>
  </si>
  <si>
    <t>P19669</t>
  </si>
  <si>
    <t>NA21001-0034588</t>
  </si>
  <si>
    <t>p19668</t>
  </si>
  <si>
    <t>NA21001-0034590</t>
  </si>
  <si>
    <t>P19667</t>
  </si>
  <si>
    <t>NA21001-0034591</t>
  </si>
  <si>
    <t>P19666</t>
  </si>
  <si>
    <t>NA21001-0034592</t>
  </si>
  <si>
    <t>P19665</t>
  </si>
  <si>
    <t>NA21001-0034593</t>
  </si>
  <si>
    <t>P19664</t>
  </si>
  <si>
    <t>NA21001-0034594</t>
  </si>
  <si>
    <t>CSI020226MV4</t>
  </si>
  <si>
    <t>P19663</t>
  </si>
  <si>
    <t>NA21001-0034595</t>
  </si>
  <si>
    <t>P19661</t>
  </si>
  <si>
    <t>NA21001-0034596</t>
  </si>
  <si>
    <t>LOPEZ  NEGRETE ALEJANDRO</t>
  </si>
  <si>
    <t>P19660</t>
  </si>
  <si>
    <t>NA21001-0034597</t>
  </si>
  <si>
    <t>P19659</t>
  </si>
  <si>
    <t>NA21001-0034599</t>
  </si>
  <si>
    <t>P19658</t>
  </si>
  <si>
    <t>NA21001-0034601</t>
  </si>
  <si>
    <t>P19650</t>
  </si>
  <si>
    <t>NA21001-0034602</t>
  </si>
  <si>
    <t>P19651</t>
  </si>
  <si>
    <t>NA21001-0034603</t>
  </si>
  <si>
    <t>D  3,372</t>
  </si>
  <si>
    <t>P19652</t>
  </si>
  <si>
    <t>NA21001-0034604</t>
  </si>
  <si>
    <t>TRAPOTEX SA DE C</t>
  </si>
  <si>
    <t>P19657</t>
  </si>
  <si>
    <t>NA21001-0034605</t>
  </si>
  <si>
    <t>NA21001-0034606</t>
  </si>
  <si>
    <t>NA21001-0034607</t>
  </si>
  <si>
    <t>XA06001-0012149</t>
  </si>
  <si>
    <t>XA06001-0012150</t>
  </si>
  <si>
    <t>P19693</t>
  </si>
  <si>
    <t>NA21001-0034630</t>
  </si>
  <si>
    <t>D  3,395</t>
  </si>
  <si>
    <t>P19692</t>
  </si>
  <si>
    <t>NA21001-0034631</t>
  </si>
  <si>
    <t>P19691</t>
  </si>
  <si>
    <t>NA21001-0034632</t>
  </si>
  <si>
    <t>P19690</t>
  </si>
  <si>
    <t>NA21001-0034633</t>
  </si>
  <si>
    <t>P19689</t>
  </si>
  <si>
    <t>NA21001-0034634</t>
  </si>
  <si>
    <t>GSM971204P28</t>
  </si>
  <si>
    <t>D  3,399</t>
  </si>
  <si>
    <t>P19681</t>
  </si>
  <si>
    <t>NA21001-0034635</t>
  </si>
  <si>
    <t>CAQ940420CX9</t>
  </si>
  <si>
    <t>P19695</t>
  </si>
  <si>
    <t>NA21001-0034637</t>
  </si>
  <si>
    <t>P19677</t>
  </si>
  <si>
    <t>NA21001-0034639</t>
  </si>
  <si>
    <t>R4252</t>
  </si>
  <si>
    <t>NA21001-0034640</t>
  </si>
  <si>
    <t>R4256</t>
  </si>
  <si>
    <t>NA21001-0034641</t>
  </si>
  <si>
    <t>D  3,406</t>
  </si>
  <si>
    <t>R4258</t>
  </si>
  <si>
    <t>NA21001-0034642</t>
  </si>
  <si>
    <t>R4257</t>
  </si>
  <si>
    <t>NA21001-0034643</t>
  </si>
  <si>
    <t>NA21001-0034648</t>
  </si>
  <si>
    <t>NA21001-0034650</t>
  </si>
  <si>
    <t>WR6575</t>
  </si>
  <si>
    <t>NA21001-0034663</t>
  </si>
  <si>
    <t>WS33940</t>
  </si>
  <si>
    <t>NA21001-0034664</t>
  </si>
  <si>
    <t>p19925</t>
  </si>
  <si>
    <t>NA21001-0034670</t>
  </si>
  <si>
    <t>NA21001-0034671</t>
  </si>
  <si>
    <t>P19921</t>
  </si>
  <si>
    <t>NA21001-0034672</t>
  </si>
  <si>
    <t>D  3,460</t>
  </si>
  <si>
    <t>P19919</t>
  </si>
  <si>
    <t>NA21001-0034675</t>
  </si>
  <si>
    <t>D  3,461</t>
  </si>
  <si>
    <t>P19917</t>
  </si>
  <si>
    <t>NA21001-0034676</t>
  </si>
  <si>
    <t>P19915</t>
  </si>
  <si>
    <t>NA21001-0034677</t>
  </si>
  <si>
    <t>D  3,463</t>
  </si>
  <si>
    <t>P19913</t>
  </si>
  <si>
    <t>NA21001-0034678</t>
  </si>
  <si>
    <t>D  3,465</t>
  </si>
  <si>
    <t>P19927</t>
  </si>
  <si>
    <t>NA21001-0034680</t>
  </si>
  <si>
    <t>S2445</t>
  </si>
  <si>
    <t>NA21001-0034682</t>
  </si>
  <si>
    <t>SAVM660315AY6</t>
  </si>
  <si>
    <t>S2444</t>
  </si>
  <si>
    <t>NA21001-0034683</t>
  </si>
  <si>
    <t>SANCHEZ VITAL MOISES</t>
  </si>
  <si>
    <t>P19906</t>
  </si>
  <si>
    <t>NA21001-0034684</t>
  </si>
  <si>
    <t>P19698</t>
  </si>
  <si>
    <t>NA21001-0034685</t>
  </si>
  <si>
    <t>P19909</t>
  </si>
  <si>
    <t>NA21001-0034688</t>
  </si>
  <si>
    <t>P19934</t>
  </si>
  <si>
    <t>NA21001-0034698</t>
  </si>
  <si>
    <t>FNM9905248R8</t>
  </si>
  <si>
    <t>P19936</t>
  </si>
  <si>
    <t>NA21001-0034699</t>
  </si>
  <si>
    <t>P19938</t>
  </si>
  <si>
    <t>NA21001-0034700</t>
  </si>
  <si>
    <t>P19940</t>
  </si>
  <si>
    <t>NA21001-0034701</t>
  </si>
  <si>
    <t>P19942</t>
  </si>
  <si>
    <t>NA21001-0034702</t>
  </si>
  <si>
    <t>CCF121101KQ4</t>
  </si>
  <si>
    <t>P19944</t>
  </si>
  <si>
    <t>NA21001-0034703</t>
  </si>
  <si>
    <t>P19946</t>
  </si>
  <si>
    <t>NA21001-0034704</t>
  </si>
  <si>
    <t>D  3,484</t>
  </si>
  <si>
    <t>P19948</t>
  </si>
  <si>
    <t>NA21001-0000008</t>
  </si>
  <si>
    <t>P19950</t>
  </si>
  <si>
    <t>NA21001-0034705</t>
  </si>
  <si>
    <t>CAP080114GMA</t>
  </si>
  <si>
    <t>ICO141201BD8</t>
  </si>
  <si>
    <t>S2454</t>
  </si>
  <si>
    <t>NA21001-0034706</t>
  </si>
  <si>
    <t>R4237</t>
  </si>
  <si>
    <t>NA21001-0034707</t>
  </si>
  <si>
    <t>NA21001-0034711</t>
  </si>
  <si>
    <t>p19931</t>
  </si>
  <si>
    <t>NA21001-0034716</t>
  </si>
  <si>
    <t>P19929</t>
  </si>
  <si>
    <t>NA21001-0034717</t>
  </si>
  <si>
    <t>LSL100709EE0</t>
  </si>
  <si>
    <t>P19973</t>
  </si>
  <si>
    <t>NA21001-0034769</t>
  </si>
  <si>
    <t>OSE110824C75</t>
  </si>
  <si>
    <t>P19975</t>
  </si>
  <si>
    <t>NA21001-0034771</t>
  </si>
  <si>
    <t>GSA950104U97</t>
  </si>
  <si>
    <t>P19977</t>
  </si>
  <si>
    <t>NA21001-0034772</t>
  </si>
  <si>
    <t>P19980</t>
  </si>
  <si>
    <t>NA21001-0034774</t>
  </si>
  <si>
    <t>P19981</t>
  </si>
  <si>
    <t>NA21001-0034775</t>
  </si>
  <si>
    <t>ROVJ710710QB3</t>
  </si>
  <si>
    <t>P19982</t>
  </si>
  <si>
    <t>NA21001-0034776</t>
  </si>
  <si>
    <t>P19983</t>
  </si>
  <si>
    <t>NA21001-0034777</t>
  </si>
  <si>
    <t>T-4745</t>
  </si>
  <si>
    <t>XD31011-0004745</t>
  </si>
  <si>
    <t>TRANSF</t>
  </si>
  <si>
    <t>T-4746</t>
  </si>
  <si>
    <t>XD31011-T004746</t>
  </si>
  <si>
    <t>CH-18620</t>
  </si>
  <si>
    <t>XD31001-0018620</t>
  </si>
  <si>
    <t>BANCOM</t>
  </si>
  <si>
    <t>CH-18621</t>
  </si>
  <si>
    <t>XD31001-0018621</t>
  </si>
  <si>
    <t>T-4753</t>
  </si>
  <si>
    <t>XD31011-0004753</t>
  </si>
  <si>
    <t>T-4759</t>
  </si>
  <si>
    <t>XD31011-0004759</t>
  </si>
  <si>
    <t>T-4760</t>
  </si>
  <si>
    <t>XD31011-0004760</t>
  </si>
  <si>
    <t>T-4761</t>
  </si>
  <si>
    <t>XD31011-0004761</t>
  </si>
  <si>
    <t>T-4763</t>
  </si>
  <si>
    <t>XD31011-0004763</t>
  </si>
  <si>
    <t>T-4764</t>
  </si>
  <si>
    <t>XD31011-0004764</t>
  </si>
  <si>
    <t>T-4765</t>
  </si>
  <si>
    <t>XD31011-0004765</t>
  </si>
  <si>
    <t>T-4767</t>
  </si>
  <si>
    <t>XD31011-0004767</t>
  </si>
  <si>
    <t>T-4768</t>
  </si>
  <si>
    <t>XD31011-0004768</t>
  </si>
  <si>
    <t>T-4769</t>
  </si>
  <si>
    <t>XD31011-0004769</t>
  </si>
  <si>
    <t>T-4770</t>
  </si>
  <si>
    <t>XD31011-0004770</t>
  </si>
  <si>
    <t>T-4771</t>
  </si>
  <si>
    <t>XD31011-0004771</t>
  </si>
  <si>
    <t>T-4772</t>
  </si>
  <si>
    <t>XD31011-0004772</t>
  </si>
  <si>
    <t>T-4773</t>
  </si>
  <si>
    <t>XD31011-0004773</t>
  </si>
  <si>
    <t>T-4774</t>
  </si>
  <si>
    <t>XD31011-0004774</t>
  </si>
  <si>
    <t>T-4775</t>
  </si>
  <si>
    <t>XD31011-0004775</t>
  </si>
  <si>
    <t>T-4776</t>
  </si>
  <si>
    <t>XD31011-0004776</t>
  </si>
  <si>
    <t>T-4777</t>
  </si>
  <si>
    <t>XD31011-0004777</t>
  </si>
  <si>
    <t>T-4778</t>
  </si>
  <si>
    <t>XD31011-0004778</t>
  </si>
  <si>
    <t>T+4779</t>
  </si>
  <si>
    <t>XD31011-0004779</t>
  </si>
  <si>
    <t>T-4780</t>
  </si>
  <si>
    <t>XD31011-0004780</t>
  </si>
  <si>
    <t>T-4781</t>
  </si>
  <si>
    <t>XD31011-0004781</t>
  </si>
  <si>
    <t>T-4782</t>
  </si>
  <si>
    <t>XD31011-0004782</t>
  </si>
  <si>
    <t>CONSULTORIA Y CAPACITACION PARA LA</t>
  </si>
  <si>
    <t>T-4783</t>
  </si>
  <si>
    <t>XD31011-0004783</t>
  </si>
  <si>
    <t>T-4784</t>
  </si>
  <si>
    <t>XD31011-0004784</t>
  </si>
  <si>
    <t>T-4785</t>
  </si>
  <si>
    <t>XD31011-0004785</t>
  </si>
  <si>
    <t>T-4786</t>
  </si>
  <si>
    <t>XD31011-0004786</t>
  </si>
  <si>
    <t>T-4788</t>
  </si>
  <si>
    <t>XD31011-0004788</t>
  </si>
  <si>
    <t>T-4796</t>
  </si>
  <si>
    <t>XD31011-0004796</t>
  </si>
  <si>
    <t>CH-18628</t>
  </si>
  <si>
    <t>XD31001-0018628</t>
  </si>
  <si>
    <t>CH-18627</t>
  </si>
  <si>
    <t>XD31001-0018627</t>
  </si>
  <si>
    <t>T-4800</t>
  </si>
  <si>
    <t>XD31011-0004800</t>
  </si>
  <si>
    <t>T-4803</t>
  </si>
  <si>
    <t>XD31011-0004803</t>
  </si>
  <si>
    <t>GONZALEZ MELESIO MARIA DE JESUS</t>
  </si>
  <si>
    <t>T-4804</t>
  </si>
  <si>
    <t>XD31011-0004804</t>
  </si>
  <si>
    <t>T-4805</t>
  </si>
  <si>
    <t>XD31011-0004805</t>
  </si>
  <si>
    <t>T-4806</t>
  </si>
  <si>
    <t>XD31011-0004806</t>
  </si>
  <si>
    <t>T-4807</t>
  </si>
  <si>
    <t>XD31011-0004807</t>
  </si>
  <si>
    <t>T-4808</t>
  </si>
  <si>
    <t>XD31011-0004808</t>
  </si>
  <si>
    <t>T-4816</t>
  </si>
  <si>
    <t>XD31011-0004816</t>
  </si>
  <si>
    <t>T-4817</t>
  </si>
  <si>
    <t>XD31011-0004817</t>
  </si>
  <si>
    <t>T-4818</t>
  </si>
  <si>
    <t>XD31011-0004818</t>
  </si>
  <si>
    <t>T-4819</t>
  </si>
  <si>
    <t>XD31011-0004819</t>
  </si>
  <si>
    <t>T-4820</t>
  </si>
  <si>
    <t>XD31011-0004820</t>
  </si>
  <si>
    <t>T-4821</t>
  </si>
  <si>
    <t>XD31011-0004821</t>
  </si>
  <si>
    <t>T-4825</t>
  </si>
  <si>
    <t>XD31011-0004825</t>
  </si>
  <si>
    <t>T-4826</t>
  </si>
  <si>
    <t>XD31011-0004826</t>
  </si>
  <si>
    <t>GROUP TO GO, S.A. DE C.V</t>
  </si>
  <si>
    <t>CH-18633</t>
  </si>
  <si>
    <t>XD31001-0018633</t>
  </si>
  <si>
    <t>T-4829</t>
  </si>
  <si>
    <t>XD31011-0004829</t>
  </si>
  <si>
    <t>T-4831</t>
  </si>
  <si>
    <t>XD31011-0004831</t>
  </si>
  <si>
    <t>T-4832</t>
  </si>
  <si>
    <t>XD31011-0004832</t>
  </si>
  <si>
    <t>T-4833</t>
  </si>
  <si>
    <t>XD31011-0004833</t>
  </si>
  <si>
    <t>T-4841</t>
  </si>
  <si>
    <t>XD31011-0004841</t>
  </si>
  <si>
    <t>T-4842</t>
  </si>
  <si>
    <t>XD31011-0004842</t>
  </si>
  <si>
    <t>T-4843</t>
  </si>
  <si>
    <t>XD31011-0004843</t>
  </si>
  <si>
    <t>T-4844</t>
  </si>
  <si>
    <t>XD31011-0004844</t>
  </si>
  <si>
    <t>T-4845</t>
  </si>
  <si>
    <t>XD31011-0004845</t>
  </si>
  <si>
    <t>T-4847</t>
  </si>
  <si>
    <t>XD31011-0004847</t>
  </si>
  <si>
    <t>T-4850</t>
  </si>
  <si>
    <t>XD31011-0004850</t>
  </si>
  <si>
    <t>T-4851</t>
  </si>
  <si>
    <t>XD31011-0004851</t>
  </si>
  <si>
    <t>T-4852</t>
  </si>
  <si>
    <t>XD31011-0004852</t>
  </si>
  <si>
    <t>T-4853</t>
  </si>
  <si>
    <t>XD31011-0004853</t>
  </si>
  <si>
    <t>T-4854</t>
  </si>
  <si>
    <t>XD31011-0004854</t>
  </si>
  <si>
    <t>LJIMENEZ:GRUPO LA SIESTA DIVERSIONE</t>
  </si>
  <si>
    <t>T-4862</t>
  </si>
  <si>
    <t>XD31011-0004862</t>
  </si>
  <si>
    <t>T-4863</t>
  </si>
  <si>
    <t>XD31011-0004863</t>
  </si>
  <si>
    <t>CONSTRUCCIONES CROCHEN SA DE CV</t>
  </si>
  <si>
    <t>T-4864</t>
  </si>
  <si>
    <t>XD31011-0004864</t>
  </si>
  <si>
    <t>BARCENAS GONZALEZ ENRIQUE</t>
  </si>
  <si>
    <t>T-4866</t>
  </si>
  <si>
    <t>XD31011-0004866</t>
  </si>
  <si>
    <t>T-4867</t>
  </si>
  <si>
    <t>XD31011-0004867</t>
  </si>
  <si>
    <t>T-4868</t>
  </si>
  <si>
    <t>XD31011-0004868</t>
  </si>
  <si>
    <t>T-4869</t>
  </si>
  <si>
    <t>XD31011-0004869</t>
  </si>
  <si>
    <t>T-4870</t>
  </si>
  <si>
    <t>XD31011-0004870</t>
  </si>
  <si>
    <t>T-4871</t>
  </si>
  <si>
    <t>XD31011-0004871</t>
  </si>
  <si>
    <t>T-4872</t>
  </si>
  <si>
    <t>XD31011-0004872</t>
  </si>
  <si>
    <t>T-4873</t>
  </si>
  <si>
    <t>XD31011-0004873</t>
  </si>
  <si>
    <t>T-4874</t>
  </si>
  <si>
    <t>XD31011-0004874</t>
  </si>
  <si>
    <t>T-4875</t>
  </si>
  <si>
    <t>XD31011-0004875</t>
  </si>
  <si>
    <t>T-4876</t>
  </si>
  <si>
    <t>XD31011-0004876</t>
  </si>
  <si>
    <t>T-4877</t>
  </si>
  <si>
    <t>XD31011-0004877</t>
  </si>
  <si>
    <t>T-4878</t>
  </si>
  <si>
    <t>XD31011-0004878</t>
  </si>
  <si>
    <t>T+4879</t>
  </si>
  <si>
    <t>XD31011-0004879</t>
  </si>
  <si>
    <t>IDEA MAIN SA DE CV</t>
  </si>
  <si>
    <t>T-4880</t>
  </si>
  <si>
    <t>XD31011-0004880</t>
  </si>
  <si>
    <t>T-4882</t>
  </si>
  <si>
    <t>XD31011-0004882</t>
  </si>
  <si>
    <t>T-4883</t>
  </si>
  <si>
    <t>XD31011-0004883</t>
  </si>
  <si>
    <t>T-4884</t>
  </si>
  <si>
    <t>XD31011-0004884</t>
  </si>
  <si>
    <t>T-4885</t>
  </si>
  <si>
    <t>XD31011-0004885</t>
  </si>
  <si>
    <t>T-4886</t>
  </si>
  <si>
    <t>XD31011-0004886</t>
  </si>
  <si>
    <t>T-4887</t>
  </si>
  <si>
    <t>XD31011-0004887</t>
  </si>
  <si>
    <t>T-4888</t>
  </si>
  <si>
    <t>XD31011-0004888</t>
  </si>
  <si>
    <t>T-4889</t>
  </si>
  <si>
    <t>XD31011-0004889</t>
  </si>
  <si>
    <t>T-4890</t>
  </si>
  <si>
    <t>XD31011-0004890</t>
  </si>
  <si>
    <t>T-4891</t>
  </si>
  <si>
    <t>XD31011-0004891</t>
  </si>
  <si>
    <t>T-4892</t>
  </si>
  <si>
    <t>XD31011-0004892</t>
  </si>
  <si>
    <t>T-4893</t>
  </si>
  <si>
    <t>XD31011-0004893</t>
  </si>
  <si>
    <t>T-4894</t>
  </si>
  <si>
    <t>XD31011-0004894</t>
  </si>
  <si>
    <t>T-4903</t>
  </si>
  <si>
    <t>XD31011-0004903</t>
  </si>
  <si>
    <t>T-4904</t>
  </si>
  <si>
    <t>XD31011-0004904</t>
  </si>
  <si>
    <t>T-4905</t>
  </si>
  <si>
    <t>XD31011-0004905</t>
  </si>
  <si>
    <t>T-4906</t>
  </si>
  <si>
    <t>XD31011-0004906</t>
  </si>
  <si>
    <t>T-4907</t>
  </si>
  <si>
    <t>XD31011-0004907</t>
  </si>
  <si>
    <t>T-4908</t>
  </si>
  <si>
    <t>XD31011-0004908</t>
  </si>
  <si>
    <t>T-4909</t>
  </si>
  <si>
    <t>XD31011-0004909</t>
  </si>
  <si>
    <t>T-4910</t>
  </si>
  <si>
    <t>XD31011-0004910</t>
  </si>
  <si>
    <t>T-4911</t>
  </si>
  <si>
    <t>XD31011-0004911</t>
  </si>
  <si>
    <t>T-4912</t>
  </si>
  <si>
    <t>XD31011-0004912</t>
  </si>
  <si>
    <t>T-4913</t>
  </si>
  <si>
    <t>XD31011-0004913</t>
  </si>
  <si>
    <t>T-4914</t>
  </si>
  <si>
    <t>XD31011-0004914</t>
  </si>
  <si>
    <t>T-4915</t>
  </si>
  <si>
    <t>NA21003-0034540</t>
  </si>
  <si>
    <t>E    231</t>
  </si>
  <si>
    <t>T-4918</t>
  </si>
  <si>
    <t>XD31011-0004918</t>
  </si>
  <si>
    <t>T-4925</t>
  </si>
  <si>
    <t>XD31011-0004925</t>
  </si>
  <si>
    <t>Auxiliar del 01/09/17 AL 30/09/17</t>
  </si>
  <si>
    <t>OCCIDENTE</t>
  </si>
  <si>
    <t>CONSORCIO HOTELERO T2 SA D</t>
  </si>
  <si>
    <t>COSTCO DE MEXICO SA DE CV</t>
  </si>
  <si>
    <t>GPA930101QI7</t>
  </si>
  <si>
    <t>GRUPO PARISINA SA DE CV</t>
  </si>
  <si>
    <t>CACW7704205W7</t>
  </si>
  <si>
    <t>WENDY CASTRO CASTRO</t>
  </si>
  <si>
    <t>CCS051007F18</t>
  </si>
  <si>
    <t>GTG051118PM0</t>
  </si>
  <si>
    <t>E-105</t>
  </si>
  <si>
    <t>T-4828</t>
  </si>
  <si>
    <t>PECM800904F86</t>
  </si>
  <si>
    <t>PEREZ CEBALLOS MARLENE</t>
  </si>
  <si>
    <t>LAGM6303124H2</t>
  </si>
  <si>
    <t>LAGUNA GARCIA MARTIN</t>
  </si>
  <si>
    <t>CCR1606079P6</t>
  </si>
  <si>
    <t>BAGE571028PM7</t>
  </si>
  <si>
    <t>VAPM570921MN1</t>
  </si>
  <si>
    <t>IMA090609552</t>
  </si>
  <si>
    <t>MEMC8206257J5</t>
  </si>
  <si>
    <t>INDUSTRIA DISEÑADORA DE AUTOPARTES</t>
  </si>
  <si>
    <t>LBA880808D35</t>
  </si>
  <si>
    <t>AUTOPASION ZARAGOZA, S. DE R.L. DE C.V.</t>
  </si>
  <si>
    <t>CCA050811488</t>
  </si>
  <si>
    <t>CALIDAD DE CAMPECHE S. DE R.L. DE C.V.</t>
  </si>
  <si>
    <t>CTA031008KMA</t>
  </si>
  <si>
    <t>CALIDAD DE TABASCO, S DE RL DE CV</t>
  </si>
  <si>
    <t>DALTON AUTOMOTORES S DE RL DE CV</t>
  </si>
  <si>
    <t>TOYOTA FINANCIAL SERVICES</t>
  </si>
  <si>
    <t>GNM020729FI0</t>
  </si>
  <si>
    <t>WUWE6605275U0</t>
  </si>
  <si>
    <t>ESC1412031E5</t>
  </si>
  <si>
    <t>MCI070720G67</t>
  </si>
  <si>
    <t>RTK890921M97</t>
  </si>
  <si>
    <t>SMG950714DC2</t>
  </si>
  <si>
    <t>FDM9911259E3</t>
  </si>
  <si>
    <t>FEDEX DE MEXICO S DE RL DE CV</t>
  </si>
  <si>
    <t>HULA420421TQ8</t>
  </si>
  <si>
    <t>OTE021014QR9</t>
  </si>
  <si>
    <t>MVI890109558</t>
  </si>
  <si>
    <t>MESON DEL VIRREY S DE RL DE CV</t>
  </si>
  <si>
    <t>ORUGA Y LA CEBADA SA DE CV</t>
  </si>
  <si>
    <t>RPI140318KU6</t>
  </si>
  <si>
    <t>RESTAURANTES &amp; PUNS DE IRALNDA</t>
  </si>
  <si>
    <t xml:space="preserve">RESTAURANTE LA PARROQUIA POTOSINA </t>
  </si>
  <si>
    <t>OIN0604251W6</t>
  </si>
  <si>
    <t>OPERADORA INSTITUCION SA DE CV</t>
  </si>
  <si>
    <t>CAFÉ SIRENA S DE RL DE CV</t>
  </si>
  <si>
    <t>SPI960528I52</t>
  </si>
  <si>
    <t>SERVICIO PIONEROS SA DE CV</t>
  </si>
  <si>
    <t>SAU8003152B5</t>
  </si>
  <si>
    <t>SERVICIO AUTOPISTA SA DE CV</t>
  </si>
  <si>
    <t>RESTAURANTE LA PARROQUIA POTOSINA S.A.</t>
  </si>
  <si>
    <t>INVERSIONES POTOSINAS, SA DE CV</t>
  </si>
  <si>
    <t>SAG131008FA7</t>
  </si>
  <si>
    <t>SERVICIOS AEROPORTUARIOS GOURMET, S.A. DE C.V.</t>
  </si>
  <si>
    <t>PNA1504108Y2</t>
  </si>
  <si>
    <t>GOMJ781208TU6</t>
  </si>
  <si>
    <t>GRUPO LA SIESTA DIVERSIONE</t>
  </si>
  <si>
    <t>D     80</t>
  </si>
  <si>
    <t>1897-TCN17</t>
  </si>
  <si>
    <t>XA06002-</t>
  </si>
  <si>
    <t>T-4920</t>
  </si>
  <si>
    <t>D    118</t>
  </si>
  <si>
    <t>1898-TCN17</t>
  </si>
  <si>
    <t>D    139</t>
  </si>
  <si>
    <t>XD06002-</t>
  </si>
  <si>
    <t>D    167</t>
  </si>
  <si>
    <t>1899-TCN17</t>
  </si>
  <si>
    <t>D    184</t>
  </si>
  <si>
    <t>P019891</t>
  </si>
  <si>
    <t>T-4928</t>
  </si>
  <si>
    <t>T-4933</t>
  </si>
  <si>
    <t>T-4940</t>
  </si>
  <si>
    <t>D    423</t>
  </si>
  <si>
    <t>A000000060</t>
  </si>
  <si>
    <t>T-4941</t>
  </si>
  <si>
    <t>D    460</t>
  </si>
  <si>
    <t>PD21802862</t>
  </si>
  <si>
    <t>P020006</t>
  </si>
  <si>
    <t>D    479</t>
  </si>
  <si>
    <t>P000019900</t>
  </si>
  <si>
    <t>P019900</t>
  </si>
  <si>
    <t>D    550</t>
  </si>
  <si>
    <t>1900-TCN17</t>
  </si>
  <si>
    <t>T-4945</t>
  </si>
  <si>
    <t>D    794</t>
  </si>
  <si>
    <t>1903-TCN17</t>
  </si>
  <si>
    <t>UNITED AUTO DE AGUASCALIENTES S DE</t>
  </si>
  <si>
    <t>CH-18646</t>
  </si>
  <si>
    <t>CH-18649</t>
  </si>
  <si>
    <t>T-4947</t>
  </si>
  <si>
    <t>D    947</t>
  </si>
  <si>
    <t>1904-TCN17</t>
  </si>
  <si>
    <t>T-4951</t>
  </si>
  <si>
    <t>T-4953</t>
  </si>
  <si>
    <t>CRV SERVICIOS INTEGRALES S DE RL DE</t>
  </si>
  <si>
    <t>D    979</t>
  </si>
  <si>
    <t>1905-TCN17</t>
  </si>
  <si>
    <t>D    985</t>
  </si>
  <si>
    <t>D  1,001</t>
  </si>
  <si>
    <t>0088-TCN18</t>
  </si>
  <si>
    <t>0089-TCN18</t>
  </si>
  <si>
    <t>D  1,004</t>
  </si>
  <si>
    <t>0090-TCN18</t>
  </si>
  <si>
    <t>D  1,005</t>
  </si>
  <si>
    <t>1906-TCN17</t>
  </si>
  <si>
    <t>1907-TCN17</t>
  </si>
  <si>
    <t>D  1,008</t>
  </si>
  <si>
    <t>0091-TCN18</t>
  </si>
  <si>
    <t>0092-TCN18</t>
  </si>
  <si>
    <t>D  1,010</t>
  </si>
  <si>
    <t>0093-TCN18</t>
  </si>
  <si>
    <t>D  1,011</t>
  </si>
  <si>
    <t>0094-TCN18</t>
  </si>
  <si>
    <t>0095-TCN18</t>
  </si>
  <si>
    <t>0096-TCN18</t>
  </si>
  <si>
    <t>1908-TCN17</t>
  </si>
  <si>
    <t>1909-TCN17</t>
  </si>
  <si>
    <t>D  1,073</t>
  </si>
  <si>
    <t>P19903</t>
  </si>
  <si>
    <t>P19902</t>
  </si>
  <si>
    <t>D  1,076</t>
  </si>
  <si>
    <t>P19901</t>
  </si>
  <si>
    <t>ROPL6912311G5</t>
  </si>
  <si>
    <t>D  1,080</t>
  </si>
  <si>
    <t>P19697</t>
  </si>
  <si>
    <t>P000020075</t>
  </si>
  <si>
    <t>P020063</t>
  </si>
  <si>
    <t>S2446</t>
  </si>
  <si>
    <t>T-4950</t>
  </si>
  <si>
    <t>T-4962</t>
  </si>
  <si>
    <t>D  1,142</t>
  </si>
  <si>
    <t>1910-TCN17</t>
  </si>
  <si>
    <t>T-4949</t>
  </si>
  <si>
    <t>EDIFICACIONES UNIX S DE RL DE CV</t>
  </si>
  <si>
    <t>T-4960</t>
  </si>
  <si>
    <t>E    294</t>
  </si>
  <si>
    <t>T-5191</t>
  </si>
  <si>
    <t>D  1,305</t>
  </si>
  <si>
    <t>P19907</t>
  </si>
  <si>
    <t>D  1,307</t>
  </si>
  <si>
    <t>D  1,371</t>
  </si>
  <si>
    <t>1911-TCN17</t>
  </si>
  <si>
    <t>T-4967</t>
  </si>
  <si>
    <t>T-4968</t>
  </si>
  <si>
    <t>T-4969</t>
  </si>
  <si>
    <t>BERNAL VALLE RICARDO ADRIAN</t>
  </si>
  <si>
    <t>T-4970</t>
  </si>
  <si>
    <t>T-4971</t>
  </si>
  <si>
    <t>T-4972</t>
  </si>
  <si>
    <t>T-4973</t>
  </si>
  <si>
    <t>MEDIOS ALTERNATIVOS DE PUBLICIDAD D</t>
  </si>
  <si>
    <t>T-4974</t>
  </si>
  <si>
    <t>T-4975</t>
  </si>
  <si>
    <t>T-4976</t>
  </si>
  <si>
    <t>T-4977</t>
  </si>
  <si>
    <t>T-4978</t>
  </si>
  <si>
    <t>T-4979</t>
  </si>
  <si>
    <t>T-4980</t>
  </si>
  <si>
    <t>T-4981</t>
  </si>
  <si>
    <t>T-4982</t>
  </si>
  <si>
    <t>T-4983</t>
  </si>
  <si>
    <t>T-4984</t>
  </si>
  <si>
    <t>T-4986</t>
  </si>
  <si>
    <t>EXTINTORES DE CELAYA, S.A. DE C.V.</t>
  </si>
  <si>
    <t>T-4987</t>
  </si>
  <si>
    <t>T-4988</t>
  </si>
  <si>
    <t>T-4989</t>
  </si>
  <si>
    <t>T-4990</t>
  </si>
  <si>
    <t>T-4991</t>
  </si>
  <si>
    <t>T-4993</t>
  </si>
  <si>
    <t>T-5008</t>
  </si>
  <si>
    <t>T-5009</t>
  </si>
  <si>
    <t>T-5010</t>
  </si>
  <si>
    <t>T-5011</t>
  </si>
  <si>
    <t>T-5012</t>
  </si>
  <si>
    <t>T-5013</t>
  </si>
  <si>
    <t>T-5014</t>
  </si>
  <si>
    <t>T-5015</t>
  </si>
  <si>
    <t>T-5016</t>
  </si>
  <si>
    <t>T-5017</t>
  </si>
  <si>
    <t>T-5018</t>
  </si>
  <si>
    <t>T-5062</t>
  </si>
  <si>
    <t>T-5037</t>
  </si>
  <si>
    <t>D  1,485</t>
  </si>
  <si>
    <t>0097-TCN18</t>
  </si>
  <si>
    <t>0098-TCN18</t>
  </si>
  <si>
    <t>0099-TCN18</t>
  </si>
  <si>
    <t>D  1,488</t>
  </si>
  <si>
    <t>0100-TCN18</t>
  </si>
  <si>
    <t>D  1,489</t>
  </si>
  <si>
    <t>0101-TCN18</t>
  </si>
  <si>
    <t>D  1,494</t>
  </si>
  <si>
    <t>0102-TCN18</t>
  </si>
  <si>
    <t>D  1,506</t>
  </si>
  <si>
    <t>0103-TCN18</t>
  </si>
  <si>
    <t>D  1,507</t>
  </si>
  <si>
    <t>0104-TCN18</t>
  </si>
  <si>
    <t>D  1,508</t>
  </si>
  <si>
    <t>1912-TCN17</t>
  </si>
  <si>
    <t>D  1,534</t>
  </si>
  <si>
    <t>1913-TCN17</t>
  </si>
  <si>
    <t>D  1,543</t>
  </si>
  <si>
    <t>0105-TCN18</t>
  </si>
  <si>
    <t>D  1,544</t>
  </si>
  <si>
    <t>0106-TCN18</t>
  </si>
  <si>
    <t>D  1,545</t>
  </si>
  <si>
    <t>0107-TCN18</t>
  </si>
  <si>
    <t>0108-TCN18</t>
  </si>
  <si>
    <t>D  1,550</t>
  </si>
  <si>
    <t>0109-TCN18</t>
  </si>
  <si>
    <t>D  1,551</t>
  </si>
  <si>
    <t>0110-TCN18</t>
  </si>
  <si>
    <t>0111-TCN18</t>
  </si>
  <si>
    <t>D  1,554</t>
  </si>
  <si>
    <t>0112-TCN18</t>
  </si>
  <si>
    <t>D  1,557</t>
  </si>
  <si>
    <t>0113-TCN18</t>
  </si>
  <si>
    <t>D  1,560</t>
  </si>
  <si>
    <t>0114-TCN18</t>
  </si>
  <si>
    <t>1914-TCN17</t>
  </si>
  <si>
    <t>1915-TCN17</t>
  </si>
  <si>
    <t>D  1,644</t>
  </si>
  <si>
    <t>1916-TCN17</t>
  </si>
  <si>
    <t>D  1,709</t>
  </si>
  <si>
    <t>0115-TCN18</t>
  </si>
  <si>
    <t>T-4995</t>
  </si>
  <si>
    <t>T-4996</t>
  </si>
  <si>
    <t>T-4997</t>
  </si>
  <si>
    <t>T-4998</t>
  </si>
  <si>
    <t>T-4999</t>
  </si>
  <si>
    <t>T-5000</t>
  </si>
  <si>
    <t>T-5039</t>
  </si>
  <si>
    <t>T-5064</t>
  </si>
  <si>
    <t>T-5065</t>
  </si>
  <si>
    <t>D  1,755</t>
  </si>
  <si>
    <t>D  1,783</t>
  </si>
  <si>
    <t>0116-TCN18</t>
  </si>
  <si>
    <t>0117-TCN18</t>
  </si>
  <si>
    <t>DURANGO AUTOMOTORES S. DE R.L. DE C</t>
  </si>
  <si>
    <t>0118-TCN18</t>
  </si>
  <si>
    <t>0119-TCN18</t>
  </si>
  <si>
    <t>0120-TCN18</t>
  </si>
  <si>
    <t>T-5001</t>
  </si>
  <si>
    <t>T-5002</t>
  </si>
  <si>
    <t>T-5003</t>
  </si>
  <si>
    <t>T-5004</t>
  </si>
  <si>
    <t>T-5005</t>
  </si>
  <si>
    <t>T-5066</t>
  </si>
  <si>
    <t>T-5133</t>
  </si>
  <si>
    <t>PREMIER DE ORIENTE S. DE R.L. DE C.</t>
  </si>
  <si>
    <t>D  1,866</t>
  </si>
  <si>
    <t>P020100</t>
  </si>
  <si>
    <t>P020099</t>
  </si>
  <si>
    <t>P020098</t>
  </si>
  <si>
    <t>1917-TCN17</t>
  </si>
  <si>
    <t>D  1,896</t>
  </si>
  <si>
    <t>0121-TCN18</t>
  </si>
  <si>
    <t>P020101</t>
  </si>
  <si>
    <t>D  1,940</t>
  </si>
  <si>
    <t>1918-TCN17</t>
  </si>
  <si>
    <t>D  1,944</t>
  </si>
  <si>
    <t>P000020018</t>
  </si>
  <si>
    <t>P020018</t>
  </si>
  <si>
    <t>D  1,959</t>
  </si>
  <si>
    <t>0122-TCN18</t>
  </si>
  <si>
    <t>D  1,960</t>
  </si>
  <si>
    <t>0123-TCN18</t>
  </si>
  <si>
    <t>0124-TCN18</t>
  </si>
  <si>
    <t>D  1,962</t>
  </si>
  <si>
    <t>0125-TCN18</t>
  </si>
  <si>
    <t>D  1,964</t>
  </si>
  <si>
    <t>1919-TCN17</t>
  </si>
  <si>
    <t>0126-TCN18</t>
  </si>
  <si>
    <t>D  1,986</t>
  </si>
  <si>
    <t>1920-TCN17</t>
  </si>
  <si>
    <t>GRUPO PENINSULA MOTORS, S. DE R.L.</t>
  </si>
  <si>
    <t>D  2,155</t>
  </si>
  <si>
    <t>P000020081</t>
  </si>
  <si>
    <t>CH-674</t>
  </si>
  <si>
    <t>ND17002-</t>
  </si>
  <si>
    <t>T-5006</t>
  </si>
  <si>
    <t>T-5007</t>
  </si>
  <si>
    <t>D  2,060</t>
  </si>
  <si>
    <t>0127-TCN18</t>
  </si>
  <si>
    <t>T-5041</t>
  </si>
  <si>
    <t>T-5043</t>
  </si>
  <si>
    <t>T-5044</t>
  </si>
  <si>
    <t>T-5045</t>
  </si>
  <si>
    <t>T-5046</t>
  </si>
  <si>
    <t>T-5047</t>
  </si>
  <si>
    <t>T-5048</t>
  </si>
  <si>
    <t>T-5049</t>
  </si>
  <si>
    <t>T-5051</t>
  </si>
  <si>
    <t>T-5052</t>
  </si>
  <si>
    <t>T-5053</t>
  </si>
  <si>
    <t>T-5054</t>
  </si>
  <si>
    <t>T-5055</t>
  </si>
  <si>
    <t>T-5056</t>
  </si>
  <si>
    <t>T-5057</t>
  </si>
  <si>
    <t>T-5058</t>
  </si>
  <si>
    <t>T-5059</t>
  </si>
  <si>
    <t>T-5060</t>
  </si>
  <si>
    <t>T-5067</t>
  </si>
  <si>
    <t>D  2,202</t>
  </si>
  <si>
    <t>1921-TCN17</t>
  </si>
  <si>
    <t>1922-TCN17</t>
  </si>
  <si>
    <t>0128-TCN18</t>
  </si>
  <si>
    <t>D  2,344</t>
  </si>
  <si>
    <t>0129-TCN18</t>
  </si>
  <si>
    <t>0130-TCN18</t>
  </si>
  <si>
    <t>D  2,350</t>
  </si>
  <si>
    <t>0131-TCN18</t>
  </si>
  <si>
    <t>0132-TCN18</t>
  </si>
  <si>
    <t>D  2,356</t>
  </si>
  <si>
    <t>0133-TCN18</t>
  </si>
  <si>
    <t>0134-TCN18</t>
  </si>
  <si>
    <t>0135-TCN18</t>
  </si>
  <si>
    <t>D  2,360</t>
  </si>
  <si>
    <t>0136-TCN18</t>
  </si>
  <si>
    <t>0137-TCN18</t>
  </si>
  <si>
    <t>0138-TCN18</t>
  </si>
  <si>
    <t>1923-TCN17</t>
  </si>
  <si>
    <t>D  2,364</t>
  </si>
  <si>
    <t>1924-TCN17</t>
  </si>
  <si>
    <t>1925-TCN17</t>
  </si>
  <si>
    <t>1926-TCN17</t>
  </si>
  <si>
    <t>T-5075</t>
  </si>
  <si>
    <t>D  2,423</t>
  </si>
  <si>
    <t>P19969</t>
  </si>
  <si>
    <t>P19978</t>
  </si>
  <si>
    <t>P19967</t>
  </si>
  <si>
    <t>S2525</t>
  </si>
  <si>
    <t>JUGJ631227RL8</t>
  </si>
  <si>
    <t>S2691</t>
  </si>
  <si>
    <t>S2690</t>
  </si>
  <si>
    <t>S2719</t>
  </si>
  <si>
    <t>S2720</t>
  </si>
  <si>
    <t>S2642</t>
  </si>
  <si>
    <t>JUCJ631227RL8</t>
  </si>
  <si>
    <t>R4283</t>
  </si>
  <si>
    <t>R4271</t>
  </si>
  <si>
    <t>S2683</t>
  </si>
  <si>
    <t>S2684</t>
  </si>
  <si>
    <t>S2685</t>
  </si>
  <si>
    <t>S2447</t>
  </si>
  <si>
    <t>S2702</t>
  </si>
  <si>
    <t>S2687</t>
  </si>
  <si>
    <t>R4275</t>
  </si>
  <si>
    <t>R4265</t>
  </si>
  <si>
    <t>D  2,448</t>
  </si>
  <si>
    <t>S2580</t>
  </si>
  <si>
    <t>D  2,449</t>
  </si>
  <si>
    <t>S2593</t>
  </si>
  <si>
    <t>JUAJ600816GX0</t>
  </si>
  <si>
    <t>D  2,452</t>
  </si>
  <si>
    <t>S2706</t>
  </si>
  <si>
    <t>S2707</t>
  </si>
  <si>
    <t>D  2,465</t>
  </si>
  <si>
    <t>S2708</t>
  </si>
  <si>
    <t>D  2,470</t>
  </si>
  <si>
    <t>S2689</t>
  </si>
  <si>
    <t>S2688</t>
  </si>
  <si>
    <t>D  2,474</t>
  </si>
  <si>
    <t>P19986</t>
  </si>
  <si>
    <t>D  2,476</t>
  </si>
  <si>
    <t>SAC990608DD8</t>
  </si>
  <si>
    <t>D  2,477</t>
  </si>
  <si>
    <t>P19988</t>
  </si>
  <si>
    <t>D  2,478</t>
  </si>
  <si>
    <t>P19989</t>
  </si>
  <si>
    <t>P19990</t>
  </si>
  <si>
    <t>D  2,482</t>
  </si>
  <si>
    <t>P19991</t>
  </si>
  <si>
    <t>D  2,483</t>
  </si>
  <si>
    <t>P19992</t>
  </si>
  <si>
    <t>FEDEX MEXICO</t>
  </si>
  <si>
    <t>P19993</t>
  </si>
  <si>
    <t>D  2,485</t>
  </si>
  <si>
    <t>P19994</t>
  </si>
  <si>
    <t>D  2,491</t>
  </si>
  <si>
    <t>P19995</t>
  </si>
  <si>
    <t>0139-TCN18</t>
  </si>
  <si>
    <t>D  2,585</t>
  </si>
  <si>
    <t>0140-TCN18</t>
  </si>
  <si>
    <t>T-5076</t>
  </si>
  <si>
    <t>T-5088</t>
  </si>
  <si>
    <t>T-5089</t>
  </si>
  <si>
    <t>0141-TCN18</t>
  </si>
  <si>
    <t>D  2,644</t>
  </si>
  <si>
    <t>0142-TCN18</t>
  </si>
  <si>
    <t>1927-TCN17</t>
  </si>
  <si>
    <t>SAMURAI MOTORS XALAPA S DE RL DE C.</t>
  </si>
  <si>
    <t>1928-TCN17</t>
  </si>
  <si>
    <t>TOYOCOAPA S DE RL DE CV</t>
  </si>
  <si>
    <t>D  2,695</t>
  </si>
  <si>
    <t>0143-TCN18</t>
  </si>
  <si>
    <t>DALTON AUTOMOTRIZ S DE RL DE CV.</t>
  </si>
  <si>
    <t>D  2,763</t>
  </si>
  <si>
    <t>AM00000104</t>
  </si>
  <si>
    <t>D  2,777</t>
  </si>
  <si>
    <t>0144-TCN18</t>
  </si>
  <si>
    <t>CH-18663</t>
  </si>
  <si>
    <t>CH-18664</t>
  </si>
  <si>
    <t>1929-TCN17</t>
  </si>
  <si>
    <t>1931-TCN17</t>
  </si>
  <si>
    <t>T-5084</t>
  </si>
  <si>
    <t>CH-679</t>
  </si>
  <si>
    <t>T-5091</t>
  </si>
  <si>
    <t>T-5092</t>
  </si>
  <si>
    <t>T-5094</t>
  </si>
  <si>
    <t>T-5095</t>
  </si>
  <si>
    <t>T-5096</t>
  </si>
  <si>
    <t>T-5097</t>
  </si>
  <si>
    <t>T-5099</t>
  </si>
  <si>
    <t>T-5100</t>
  </si>
  <si>
    <t>T-5101</t>
  </si>
  <si>
    <t>T-5102</t>
  </si>
  <si>
    <t>T-5103</t>
  </si>
  <si>
    <t>T-5104</t>
  </si>
  <si>
    <t>T-5105</t>
  </si>
  <si>
    <t>E    235</t>
  </si>
  <si>
    <t>T-5106</t>
  </si>
  <si>
    <t>T-5107</t>
  </si>
  <si>
    <t>T-5108</t>
  </si>
  <si>
    <t>T-5109</t>
  </si>
  <si>
    <t>T-5110</t>
  </si>
  <si>
    <t>GUEVARA ARIAS JOSE LUIS</t>
  </si>
  <si>
    <t>T-5111</t>
  </si>
  <si>
    <t>PRODUCTOS MOBILES SA DE CV</t>
  </si>
  <si>
    <t>T-5112</t>
  </si>
  <si>
    <t>T-5113</t>
  </si>
  <si>
    <t>T-5114</t>
  </si>
  <si>
    <t>T-5115</t>
  </si>
  <si>
    <t>T-5130</t>
  </si>
  <si>
    <t>T-5131</t>
  </si>
  <si>
    <t>0145-TCN18</t>
  </si>
  <si>
    <t>1932-TCN17</t>
  </si>
  <si>
    <t>0146-TCN18</t>
  </si>
  <si>
    <t>P20310</t>
  </si>
  <si>
    <t>P20311</t>
  </si>
  <si>
    <t>P20312</t>
  </si>
  <si>
    <t>P20313</t>
  </si>
  <si>
    <t>P20314</t>
  </si>
  <si>
    <t>1933-TCN17</t>
  </si>
  <si>
    <t>P20316</t>
  </si>
  <si>
    <t>P20317</t>
  </si>
  <si>
    <t>P19996</t>
  </si>
  <si>
    <t>P19997</t>
  </si>
  <si>
    <t>D  3,094</t>
  </si>
  <si>
    <t>P19998</t>
  </si>
  <si>
    <t>D  3,095</t>
  </si>
  <si>
    <t>P19999</t>
  </si>
  <si>
    <t>ZDC920821GC1</t>
  </si>
  <si>
    <t>D  3,096</t>
  </si>
  <si>
    <t>P20000</t>
  </si>
  <si>
    <t>D  3,100</t>
  </si>
  <si>
    <t>P20256</t>
  </si>
  <si>
    <t>D  3,101</t>
  </si>
  <si>
    <t>P20257</t>
  </si>
  <si>
    <t>D  3,104</t>
  </si>
  <si>
    <t>P20258</t>
  </si>
  <si>
    <t>GTU021001IE8</t>
  </si>
  <si>
    <t>1934-TCN17</t>
  </si>
  <si>
    <t>1935-TCN17</t>
  </si>
  <si>
    <t>T-5125</t>
  </si>
  <si>
    <t>T-5126</t>
  </si>
  <si>
    <t>T-5127</t>
  </si>
  <si>
    <t>T-5128</t>
  </si>
  <si>
    <t>T-5129</t>
  </si>
  <si>
    <t>T-5134</t>
  </si>
  <si>
    <t>T-5135</t>
  </si>
  <si>
    <t>T-5136</t>
  </si>
  <si>
    <t>1936-TCN17</t>
  </si>
  <si>
    <t>D  3,225</t>
  </si>
  <si>
    <t>0147-TCN18</t>
  </si>
  <si>
    <t>D  3,258</t>
  </si>
  <si>
    <t>1937-TCN17</t>
  </si>
  <si>
    <t>D  3,265</t>
  </si>
  <si>
    <t>P20293</t>
  </si>
  <si>
    <t>D  3,266</t>
  </si>
  <si>
    <t>P20295</t>
  </si>
  <si>
    <t>SCA981117398</t>
  </si>
  <si>
    <t>P20297</t>
  </si>
  <si>
    <t>P20301</t>
  </si>
  <si>
    <t>0148-TCN18</t>
  </si>
  <si>
    <t>0149-TCN18</t>
  </si>
  <si>
    <t>1938-TCN17</t>
  </si>
  <si>
    <t>VALOR FARRERA AUTOMOTRIZ, S DE RL D</t>
  </si>
  <si>
    <t>0150-TCN18</t>
  </si>
  <si>
    <t>0561-TCN17</t>
  </si>
  <si>
    <t>0151-TCN18</t>
  </si>
  <si>
    <t>P000020145</t>
  </si>
  <si>
    <t>P000020147</t>
  </si>
  <si>
    <t>NWD0002595</t>
  </si>
  <si>
    <t>NWD0002584</t>
  </si>
  <si>
    <t>NWD0002598</t>
  </si>
  <si>
    <t>D  3,707</t>
  </si>
  <si>
    <t>NWD0002592</t>
  </si>
  <si>
    <t>D  3,709</t>
  </si>
  <si>
    <t>NWD0002579</t>
  </si>
  <si>
    <t>T-5132</t>
  </si>
  <si>
    <t>T-5142</t>
  </si>
  <si>
    <t>T-5143</t>
  </si>
  <si>
    <t>0152-TCN18</t>
  </si>
  <si>
    <t>0153-TCN18</t>
  </si>
  <si>
    <t>0154-TCN18</t>
  </si>
  <si>
    <t>0155-TCN18</t>
  </si>
  <si>
    <t>0156-TCN18</t>
  </si>
  <si>
    <t>0157-TCN18</t>
  </si>
  <si>
    <t>1939-TCN17</t>
  </si>
  <si>
    <t>1940-TCN17</t>
  </si>
  <si>
    <t>1941-TCN17</t>
  </si>
  <si>
    <t>1942-TCN17</t>
  </si>
  <si>
    <t>0158-TCN18</t>
  </si>
  <si>
    <t>P000020146</t>
  </si>
  <si>
    <t>1943-TCN17</t>
  </si>
  <si>
    <t>0159-TCN18</t>
  </si>
  <si>
    <t>0160-TCN18</t>
  </si>
  <si>
    <t>0161-TCN18</t>
  </si>
  <si>
    <t>0162-TCN18</t>
  </si>
  <si>
    <t>0163-TCN18</t>
  </si>
  <si>
    <t>0164-TCN18</t>
  </si>
  <si>
    <t>0165-TCN18</t>
  </si>
  <si>
    <t>0173-TCN18</t>
  </si>
  <si>
    <t>0181-TCN18</t>
  </si>
  <si>
    <t>0166-TCN18</t>
  </si>
  <si>
    <t>0167-TCN18</t>
  </si>
  <si>
    <t>0168-TCN18</t>
  </si>
  <si>
    <t>0169-TCN18</t>
  </si>
  <si>
    <t>0170-TCN18</t>
  </si>
  <si>
    <t>0171-TCN18</t>
  </si>
  <si>
    <t>0172-TCN18</t>
  </si>
  <si>
    <t>0174-TCN18</t>
  </si>
  <si>
    <t>D  3,660</t>
  </si>
  <si>
    <t>0175-TCN18</t>
  </si>
  <si>
    <t>D  3,662</t>
  </si>
  <si>
    <t>0176-TCN18</t>
  </si>
  <si>
    <t>D  3,663</t>
  </si>
  <si>
    <t>0177-TCN18</t>
  </si>
  <si>
    <t>D  3,664</t>
  </si>
  <si>
    <t>0178-TCN18</t>
  </si>
  <si>
    <t>D  3,665</t>
  </si>
  <si>
    <t>0179-TCN18</t>
  </si>
  <si>
    <t>0180-TCN18</t>
  </si>
  <si>
    <t>NWD 2614</t>
  </si>
  <si>
    <t>0184-TCN18</t>
  </si>
  <si>
    <t>0182-TCN18</t>
  </si>
  <si>
    <t>1944-TCN17</t>
  </si>
  <si>
    <t>0183-TCN18</t>
  </si>
  <si>
    <t>0185-TCN18</t>
  </si>
  <si>
    <t>1945-TCN17</t>
  </si>
  <si>
    <t>1946-TCN17</t>
  </si>
  <si>
    <t>P20304</t>
  </si>
  <si>
    <t>D  3,706</t>
  </si>
  <si>
    <t>P20305</t>
  </si>
  <si>
    <t>D  3,708</t>
  </si>
  <si>
    <t>P20307</t>
  </si>
  <si>
    <t>P20308</t>
  </si>
  <si>
    <t>GIC011116VA9</t>
  </si>
  <si>
    <t>P20320</t>
  </si>
  <si>
    <t>P20322</t>
  </si>
  <si>
    <t>P20324</t>
  </si>
  <si>
    <t>P20260</t>
  </si>
  <si>
    <t>D  3,721</t>
  </si>
  <si>
    <t>P20261</t>
  </si>
  <si>
    <t>D  3,723</t>
  </si>
  <si>
    <t>P20263</t>
  </si>
  <si>
    <t>D  3,724</t>
  </si>
  <si>
    <t>P20264</t>
  </si>
  <si>
    <t>D  3,725</t>
  </si>
  <si>
    <t>P20265</t>
  </si>
  <si>
    <t>OEHJ660112RL5</t>
  </si>
  <si>
    <t>D  3,726</t>
  </si>
  <si>
    <t>P20266</t>
  </si>
  <si>
    <t>D  3,727</t>
  </si>
  <si>
    <t>P20267</t>
  </si>
  <si>
    <t>P20269</t>
  </si>
  <si>
    <t>D  3,730</t>
  </si>
  <si>
    <t>P20331</t>
  </si>
  <si>
    <t>FEDEX DE MEXICO</t>
  </si>
  <si>
    <t>D  3,731</t>
  </si>
  <si>
    <t>P20332</t>
  </si>
  <si>
    <t>P20333</t>
  </si>
  <si>
    <t>D  3,733</t>
  </si>
  <si>
    <t>R4322</t>
  </si>
  <si>
    <t>D  3,734</t>
  </si>
  <si>
    <t>S2622</t>
  </si>
  <si>
    <t>RALG630731NY2</t>
  </si>
  <si>
    <t>D  3,735</t>
  </si>
  <si>
    <t>P20334</t>
  </si>
  <si>
    <t>D  3,744</t>
  </si>
  <si>
    <t>D  3,745</t>
  </si>
  <si>
    <t>D  3,747</t>
  </si>
  <si>
    <t>P20338</t>
  </si>
  <si>
    <t>D  3,751</t>
  </si>
  <si>
    <t>P20348</t>
  </si>
  <si>
    <t>D  3,752</t>
  </si>
  <si>
    <t>P20347</t>
  </si>
  <si>
    <t>PCQ141111BB9</t>
  </si>
  <si>
    <t>D  3,753</t>
  </si>
  <si>
    <t>P20346</t>
  </si>
  <si>
    <t>D  3,754</t>
  </si>
  <si>
    <t>P20345</t>
  </si>
  <si>
    <t>D  3,756</t>
  </si>
  <si>
    <t>P20335</t>
  </si>
  <si>
    <t>D  3,757</t>
  </si>
  <si>
    <t>P20292</t>
  </si>
  <si>
    <t>D  3,758</t>
  </si>
  <si>
    <t>P20291</t>
  </si>
  <si>
    <t>D  3,759</t>
  </si>
  <si>
    <t>P20290</t>
  </si>
  <si>
    <t>D  3,760</t>
  </si>
  <si>
    <t>P20289</t>
  </si>
  <si>
    <t>DUDA8503219IA</t>
  </si>
  <si>
    <t>D  3,763</t>
  </si>
  <si>
    <t>P20285</t>
  </si>
  <si>
    <t>D  3,764</t>
  </si>
  <si>
    <t>P20284</t>
  </si>
  <si>
    <t>D  3,767</t>
  </si>
  <si>
    <t>P20283</t>
  </si>
  <si>
    <t>D  3,768</t>
  </si>
  <si>
    <t>P20286</t>
  </si>
  <si>
    <t>D  3,769</t>
  </si>
  <si>
    <t>S2774</t>
  </si>
  <si>
    <t>D  3,771</t>
  </si>
  <si>
    <t>S2773</t>
  </si>
  <si>
    <t>D  3,772</t>
  </si>
  <si>
    <t>S2549</t>
  </si>
  <si>
    <t>D  3,773</t>
  </si>
  <si>
    <t>R4335</t>
  </si>
  <si>
    <t>D  3,774</t>
  </si>
  <si>
    <t>S2776</t>
  </si>
  <si>
    <t>D  3,775</t>
  </si>
  <si>
    <t>S2777</t>
  </si>
  <si>
    <t>D  3,778</t>
  </si>
  <si>
    <t>P20299</t>
  </si>
  <si>
    <t>TOVC951016UPA</t>
  </si>
  <si>
    <t>D  3,782</t>
  </si>
  <si>
    <t>0187-TCN18</t>
  </si>
  <si>
    <t>D  3,783</t>
  </si>
  <si>
    <t>0188-TCN18</t>
  </si>
  <si>
    <t>D  3,784</t>
  </si>
  <si>
    <t>1949-TCN17</t>
  </si>
  <si>
    <t>D  3,786</t>
  </si>
  <si>
    <t>0189-TCN18</t>
  </si>
  <si>
    <t>D  3,787</t>
  </si>
  <si>
    <t>0190-TCN18</t>
  </si>
  <si>
    <t>D  3,788</t>
  </si>
  <si>
    <t>0191-TCN18</t>
  </si>
  <si>
    <t>D  3,790</t>
  </si>
  <si>
    <t>0192-TCN18</t>
  </si>
  <si>
    <t>D  3,792</t>
  </si>
  <si>
    <t>0193-TCN18</t>
  </si>
  <si>
    <t>D  3,805</t>
  </si>
  <si>
    <t>D  3,810</t>
  </si>
  <si>
    <t>D  3,812</t>
  </si>
  <si>
    <t>P20388</t>
  </si>
  <si>
    <t>D  3,813</t>
  </si>
  <si>
    <t>P20353</t>
  </si>
  <si>
    <t>D  3,814</t>
  </si>
  <si>
    <t>P20355</t>
  </si>
  <si>
    <t>D  3,815</t>
  </si>
  <si>
    <t>P20357</t>
  </si>
  <si>
    <t>D  3,816</t>
  </si>
  <si>
    <t>P20359</t>
  </si>
  <si>
    <t>ASP9503158S7</t>
  </si>
  <si>
    <t>CAL091028SP5</t>
  </si>
  <si>
    <t>SSA1008248F1</t>
  </si>
  <si>
    <t>CCA030306LA6</t>
  </si>
  <si>
    <t>CETF850317TS7</t>
  </si>
  <si>
    <t>D  3,817</t>
  </si>
  <si>
    <t>P20361</t>
  </si>
  <si>
    <t>D  3,818</t>
  </si>
  <si>
    <t>R4336</t>
  </si>
  <si>
    <t>D  3,819</t>
  </si>
  <si>
    <t>S2796</t>
  </si>
  <si>
    <t>D  3,821</t>
  </si>
  <si>
    <t>P20371</t>
  </si>
  <si>
    <t>D  3,822</t>
  </si>
  <si>
    <t>P20372</t>
  </si>
  <si>
    <t>D  3,823</t>
  </si>
  <si>
    <t>S2792</t>
  </si>
  <si>
    <t>VARA781017S79</t>
  </si>
  <si>
    <t>D  3,824</t>
  </si>
  <si>
    <t>S2801</t>
  </si>
  <si>
    <t>AAJ9510065E4</t>
  </si>
  <si>
    <t>D  3,825</t>
  </si>
  <si>
    <t>P20386</t>
  </si>
  <si>
    <t>D  3,826</t>
  </si>
  <si>
    <t>p20364</t>
  </si>
  <si>
    <t>D  3,827</t>
  </si>
  <si>
    <t>P20384</t>
  </si>
  <si>
    <t>D  3,828</t>
  </si>
  <si>
    <t>P20382</t>
  </si>
  <si>
    <t>SST990322N26</t>
  </si>
  <si>
    <t>D  3,829</t>
  </si>
  <si>
    <t>P20380</t>
  </si>
  <si>
    <t>GSE01092169A</t>
  </si>
  <si>
    <t>BJA970714AR2</t>
  </si>
  <si>
    <t>ROGA660815GQ4</t>
  </si>
  <si>
    <t>D  3,830</t>
  </si>
  <si>
    <t>P20377</t>
  </si>
  <si>
    <t>D  3,831</t>
  </si>
  <si>
    <t>P20376</t>
  </si>
  <si>
    <t>CGB0804291D4</t>
  </si>
  <si>
    <t>D  3,835</t>
  </si>
  <si>
    <t>P20379</t>
  </si>
  <si>
    <t>D  3,836</t>
  </si>
  <si>
    <t>E    282</t>
  </si>
  <si>
    <t>CH-682</t>
  </si>
  <si>
    <t>E    283</t>
  </si>
  <si>
    <t>T-5139</t>
  </si>
  <si>
    <t>T-5141</t>
  </si>
  <si>
    <t>T-5147</t>
  </si>
  <si>
    <t>Auxiliar del 01/10/17 AL 31/10/17</t>
  </si>
  <si>
    <t>OPERADORA Y ADMINISTRADORA</t>
  </si>
  <si>
    <t>GASOLINERA LITRO MIL SA DE</t>
  </si>
  <si>
    <t>TRASLADOS AUTOMOTRIZ ORTEG</t>
  </si>
  <si>
    <t>PRO840423SG8</t>
  </si>
  <si>
    <t>PROPIMEX S DE RL DE CV</t>
  </si>
  <si>
    <t>EUN1504089J7</t>
  </si>
  <si>
    <t>CSI170119SF0</t>
  </si>
  <si>
    <t>RMM120529812</t>
  </si>
  <si>
    <t>REDBY MERCADO MULTINIVEL S</t>
  </si>
  <si>
    <t>BEVR810129QL1</t>
  </si>
  <si>
    <t>MAP040616QR6</t>
  </si>
  <si>
    <t>ECE830815514</t>
  </si>
  <si>
    <t>RCP0611249D0</t>
  </si>
  <si>
    <t>HUSM610915FB2</t>
  </si>
  <si>
    <t>HUERTO SALTO JOSE MANUEL</t>
  </si>
  <si>
    <t xml:space="preserve"> PROPIMEX S DE RL</t>
  </si>
  <si>
    <t>GUAL710916HC4</t>
  </si>
  <si>
    <t>PMO1401218Y1</t>
  </si>
  <si>
    <t>DRE810328U10</t>
  </si>
  <si>
    <t>SOUJ650429KQA</t>
  </si>
  <si>
    <t>DCO050712KV5</t>
  </si>
  <si>
    <t>DECADA COATZACOALCOS S DE RL DE CV</t>
  </si>
  <si>
    <t>D  3,843</t>
  </si>
  <si>
    <t>P20390</t>
  </si>
  <si>
    <t>NA21001-0034998</t>
  </si>
  <si>
    <t>E    297</t>
  </si>
  <si>
    <t>T-5202</t>
  </si>
  <si>
    <t>XD31011-0005202</t>
  </si>
  <si>
    <t>AUTOBUSES LA PIEDAD SA DE CV</t>
  </si>
  <si>
    <t>HPP791108RPA</t>
  </si>
  <si>
    <t>HOTEL LA POSADA POTOSINA SA DE CV</t>
  </si>
  <si>
    <t>RESTAURANTES LA PARROQUIA POTOSINA</t>
  </si>
  <si>
    <t>CCO130605R24</t>
  </si>
  <si>
    <t>COMERCIALIZADORA LA CONSAGRADA SA DE CV</t>
  </si>
  <si>
    <t xml:space="preserve">MESON DEL VIRREY S DE RL DECV </t>
  </si>
  <si>
    <t>SERVICIO CRIMAPA SA DE CV</t>
  </si>
  <si>
    <t>Auxiliar del 01/10/17 AL 30/10/17</t>
  </si>
  <si>
    <t>NO SE PRESENTARA EN MOV DE ORIGEN 2016 ?</t>
  </si>
  <si>
    <t>NO SE PRESENTARA SE DARA DE BAJA EN NOV</t>
  </si>
  <si>
    <t>NO SE PRESETARA MOV DE ORIGEN OCT</t>
  </si>
  <si>
    <t>D     74</t>
  </si>
  <si>
    <t>P000020176</t>
  </si>
  <si>
    <t>P020176</t>
  </si>
  <si>
    <t>1947-TCN17</t>
  </si>
  <si>
    <t>D    150</t>
  </si>
  <si>
    <t>1948-TCN17</t>
  </si>
  <si>
    <t>D    250</t>
  </si>
  <si>
    <t>0186-TCN18</t>
  </si>
  <si>
    <t>D    430</t>
  </si>
  <si>
    <t>0194-TCN18</t>
  </si>
  <si>
    <t>1950-TCN17</t>
  </si>
  <si>
    <t>D    456</t>
  </si>
  <si>
    <t>P020181</t>
  </si>
  <si>
    <t>LJIMENEZ:COMISION FEDERAL DE ELECTR</t>
  </si>
  <si>
    <t>A000000064</t>
  </si>
  <si>
    <t>D    461</t>
  </si>
  <si>
    <t>A000000063</t>
  </si>
  <si>
    <t>P000020191</t>
  </si>
  <si>
    <t>D    621</t>
  </si>
  <si>
    <t>D    632</t>
  </si>
  <si>
    <t>0195-TCN18</t>
  </si>
  <si>
    <t>D    635</t>
  </si>
  <si>
    <t>0196-TCN18</t>
  </si>
  <si>
    <t>D    639</t>
  </si>
  <si>
    <t>0197-TCN18</t>
  </si>
  <si>
    <t>D    643</t>
  </si>
  <si>
    <t>1951-TCN17</t>
  </si>
  <si>
    <t>D    689</t>
  </si>
  <si>
    <t>0198-TCN18</t>
  </si>
  <si>
    <t>0200-TCN18</t>
  </si>
  <si>
    <t>0201-TCN18</t>
  </si>
  <si>
    <t>ALDEN SATELITE S DE RL DE CV.</t>
  </si>
  <si>
    <t>0202-TCN18</t>
  </si>
  <si>
    <t>0203-TCN18</t>
  </si>
  <si>
    <t>0204-TCN18</t>
  </si>
  <si>
    <t>D  1,189</t>
  </si>
  <si>
    <t>D  1,196</t>
  </si>
  <si>
    <t>0205-TCN18</t>
  </si>
  <si>
    <t>D  1,202</t>
  </si>
  <si>
    <t>1952-TCN17</t>
  </si>
  <si>
    <t>D  1,215</t>
  </si>
  <si>
    <t>1953-TCN17</t>
  </si>
  <si>
    <t>0206-TCN18</t>
  </si>
  <si>
    <t>D  1,226</t>
  </si>
  <si>
    <t>1954-TCN17</t>
  </si>
  <si>
    <t>1955-TCN17</t>
  </si>
  <si>
    <t>D  1,334</t>
  </si>
  <si>
    <t>1956-TCN17</t>
  </si>
  <si>
    <t>AUTOMOTRIZ NIHON SA DE CV</t>
  </si>
  <si>
    <t>D  1,335</t>
  </si>
  <si>
    <t>0208-TCN18</t>
  </si>
  <si>
    <t>D  1,463</t>
  </si>
  <si>
    <t>0209-TCN18</t>
  </si>
  <si>
    <t>D  1,484</t>
  </si>
  <si>
    <t>0210-TCN18</t>
  </si>
  <si>
    <t>0211-TCN18</t>
  </si>
  <si>
    <t>D  1,596</t>
  </si>
  <si>
    <t>0212-TCN18</t>
  </si>
  <si>
    <t>D  1,633</t>
  </si>
  <si>
    <t>A000000071</t>
  </si>
  <si>
    <t>P020215</t>
  </si>
  <si>
    <t>LJIMENEZ:NOE ALEJANDRO RUBIO LOPEZ</t>
  </si>
  <si>
    <t>QR00019196</t>
  </si>
  <si>
    <t>P020218</t>
  </si>
  <si>
    <t>P020217</t>
  </si>
  <si>
    <t>D  1,700</t>
  </si>
  <si>
    <t>0213-TCN18</t>
  </si>
  <si>
    <t>1958-TCN17</t>
  </si>
  <si>
    <t>D  1,751</t>
  </si>
  <si>
    <t>D  1,754</t>
  </si>
  <si>
    <t>D  1,756</t>
  </si>
  <si>
    <t>D  1,757</t>
  </si>
  <si>
    <t>D  1,908</t>
  </si>
  <si>
    <t>0215-TCN18</t>
  </si>
  <si>
    <t>D  1,915</t>
  </si>
  <si>
    <t>0216-TCN18</t>
  </si>
  <si>
    <t>D  1,917</t>
  </si>
  <si>
    <t>0217-TCN18</t>
  </si>
  <si>
    <t>D  1,924</t>
  </si>
  <si>
    <t>1961-TCN17</t>
  </si>
  <si>
    <t>D  1,927</t>
  </si>
  <si>
    <t>0218-TCN18</t>
  </si>
  <si>
    <t>D  1,931</t>
  </si>
  <si>
    <t>0219-TCN18</t>
  </si>
  <si>
    <t>D  1,937</t>
  </si>
  <si>
    <t>0220-TCN18</t>
  </si>
  <si>
    <t>D  1,938</t>
  </si>
  <si>
    <t>0221-TCN18</t>
  </si>
  <si>
    <t>1959-TCN17</t>
  </si>
  <si>
    <t>D  1,945</t>
  </si>
  <si>
    <t>0222-TCN18</t>
  </si>
  <si>
    <t>D  1,947</t>
  </si>
  <si>
    <t>1962-TCN17</t>
  </si>
  <si>
    <t>D  2,039</t>
  </si>
  <si>
    <t>1963-TCN17</t>
  </si>
  <si>
    <t>D  2,049</t>
  </si>
  <si>
    <t>0225-TCN18</t>
  </si>
  <si>
    <t>D  2,050</t>
  </si>
  <si>
    <t>0223-TCN18</t>
  </si>
  <si>
    <t>0224-TCN18</t>
  </si>
  <si>
    <t>D  2,052</t>
  </si>
  <si>
    <t>0226-TCN18</t>
  </si>
  <si>
    <t>D  2,120</t>
  </si>
  <si>
    <t>D  2,133</t>
  </si>
  <si>
    <t>0227-TCN18</t>
  </si>
  <si>
    <t>P000020789</t>
  </si>
  <si>
    <t>ALDEN QUERETARO, S. DE R.L. DE C.V.</t>
  </si>
  <si>
    <t>D  2,316</t>
  </si>
  <si>
    <t>0229-TCN18</t>
  </si>
  <si>
    <t>0230-TCN18</t>
  </si>
  <si>
    <t>1964-TCN17</t>
  </si>
  <si>
    <t>1965-TCN17</t>
  </si>
  <si>
    <t>D  2,420</t>
  </si>
  <si>
    <t>1966-TCN17</t>
  </si>
  <si>
    <t>1967-TCN17</t>
  </si>
  <si>
    <t>D  2,839</t>
  </si>
  <si>
    <t>0231-TCN18</t>
  </si>
  <si>
    <t>D  2,840</t>
  </si>
  <si>
    <t>0232-TCN18</t>
  </si>
  <si>
    <t>D  2,855</t>
  </si>
  <si>
    <t>1968-TCN17</t>
  </si>
  <si>
    <t>0233-TCN18</t>
  </si>
  <si>
    <t>D  2,871</t>
  </si>
  <si>
    <t>1969-TCN17</t>
  </si>
  <si>
    <t>P000020703</t>
  </si>
  <si>
    <t>P000020704</t>
  </si>
  <si>
    <t>P000020705</t>
  </si>
  <si>
    <t>D  2,896</t>
  </si>
  <si>
    <t>1970-TCN17</t>
  </si>
  <si>
    <t>D  2,903</t>
  </si>
  <si>
    <t>0234-TCN18</t>
  </si>
  <si>
    <t>0235-TCN18</t>
  </si>
  <si>
    <t>1971-TCN17</t>
  </si>
  <si>
    <t>0236-TCN18</t>
  </si>
  <si>
    <t>0237-TCN18</t>
  </si>
  <si>
    <t>D  2,914</t>
  </si>
  <si>
    <t>0238-TCN18</t>
  </si>
  <si>
    <t>0239-TCN18</t>
  </si>
  <si>
    <t>1972-TCN17</t>
  </si>
  <si>
    <t>1973-TCN17</t>
  </si>
  <si>
    <t>0240-TCN18</t>
  </si>
  <si>
    <t>0241-TCN18</t>
  </si>
  <si>
    <t>1975-TCN17</t>
  </si>
  <si>
    <t>0242-TCN18</t>
  </si>
  <si>
    <t>0243-TCN18</t>
  </si>
  <si>
    <t>0245-TCN18</t>
  </si>
  <si>
    <t>D  3,097</t>
  </si>
  <si>
    <t>0246-TCN18</t>
  </si>
  <si>
    <t>0244-TCN18</t>
  </si>
  <si>
    <t>0247-TCN18</t>
  </si>
  <si>
    <t>0248-TCN18</t>
  </si>
  <si>
    <t>1976-TCN17</t>
  </si>
  <si>
    <t>D  3,219</t>
  </si>
  <si>
    <t>P000020746</t>
  </si>
  <si>
    <t>P020746</t>
  </si>
  <si>
    <t>D  3,340</t>
  </si>
  <si>
    <t>0249-TCN18</t>
  </si>
  <si>
    <t>D  3,341</t>
  </si>
  <si>
    <t>0250-TCN18</t>
  </si>
  <si>
    <t>0251-TCN18</t>
  </si>
  <si>
    <t>D  3,344</t>
  </si>
  <si>
    <t>0252-TCN18</t>
  </si>
  <si>
    <t>0253-TCN18</t>
  </si>
  <si>
    <t>NWD0002801</t>
  </si>
  <si>
    <t>NWD0002798</t>
  </si>
  <si>
    <t>NWD0002795</t>
  </si>
  <si>
    <t>NWD0002780</t>
  </si>
  <si>
    <t>P20431</t>
  </si>
  <si>
    <t>P20432</t>
  </si>
  <si>
    <t>PARISINA SA DE CV</t>
  </si>
  <si>
    <t>P20433</t>
  </si>
  <si>
    <t>PARISINA</t>
  </si>
  <si>
    <t>P20435</t>
  </si>
  <si>
    <t>P20424</t>
  </si>
  <si>
    <t>0254-TCN18</t>
  </si>
  <si>
    <t>P20425</t>
  </si>
  <si>
    <t>P20427</t>
  </si>
  <si>
    <t>P20428</t>
  </si>
  <si>
    <t>P20423</t>
  </si>
  <si>
    <t>P20429</t>
  </si>
  <si>
    <t>P20430</t>
  </si>
  <si>
    <t>P20436</t>
  </si>
  <si>
    <t>p20438</t>
  </si>
  <si>
    <t>P20318</t>
  </si>
  <si>
    <t>VAAE850203JA2</t>
  </si>
  <si>
    <t>R4361</t>
  </si>
  <si>
    <t>S2738</t>
  </si>
  <si>
    <t>0255-TCN18</t>
  </si>
  <si>
    <t>1978-TCN17</t>
  </si>
  <si>
    <t>1979-TCN17</t>
  </si>
  <si>
    <t>S2751</t>
  </si>
  <si>
    <t>S2752</t>
  </si>
  <si>
    <t>S2750</t>
  </si>
  <si>
    <t>P20410</t>
  </si>
  <si>
    <t>S2841</t>
  </si>
  <si>
    <t>P20396</t>
  </si>
  <si>
    <t>P20398</t>
  </si>
  <si>
    <t>P20401</t>
  </si>
  <si>
    <t>P20406</t>
  </si>
  <si>
    <t>P20407</t>
  </si>
  <si>
    <t>P20408</t>
  </si>
  <si>
    <t>MORAN SERRANO ABRAHAM</t>
  </si>
  <si>
    <t>P20409</t>
  </si>
  <si>
    <t>P20411</t>
  </si>
  <si>
    <t>P20412</t>
  </si>
  <si>
    <t>P20413</t>
  </si>
  <si>
    <t>P20414</t>
  </si>
  <si>
    <t>P20415</t>
  </si>
  <si>
    <t>STL120905V25</t>
  </si>
  <si>
    <t>P20416</t>
  </si>
  <si>
    <t>P20417</t>
  </si>
  <si>
    <t>P20418</t>
  </si>
  <si>
    <t>P20419</t>
  </si>
  <si>
    <t>P20420</t>
  </si>
  <si>
    <t>P20421</t>
  </si>
  <si>
    <t>P20422</t>
  </si>
  <si>
    <t>P20447</t>
  </si>
  <si>
    <t>GCI7602217U5</t>
  </si>
  <si>
    <t>P20449</t>
  </si>
  <si>
    <t>P20451</t>
  </si>
  <si>
    <t>VEV0603275K9</t>
  </si>
  <si>
    <t>P20458</t>
  </si>
  <si>
    <t>P20460</t>
  </si>
  <si>
    <t>P20462</t>
  </si>
  <si>
    <t>P20444</t>
  </si>
  <si>
    <t>P20445</t>
  </si>
  <si>
    <t>P20446</t>
  </si>
  <si>
    <t>P20463</t>
  </si>
  <si>
    <t>P20464</t>
  </si>
  <si>
    <t>R4397</t>
  </si>
  <si>
    <t>S2916</t>
  </si>
  <si>
    <t>s2917</t>
  </si>
  <si>
    <t>S2772</t>
  </si>
  <si>
    <t>S2753</t>
  </si>
  <si>
    <t>S2765</t>
  </si>
  <si>
    <t>R4375</t>
  </si>
  <si>
    <t>S2848</t>
  </si>
  <si>
    <t>p20454</t>
  </si>
  <si>
    <t>SSM000811AS5</t>
  </si>
  <si>
    <t>P20456</t>
  </si>
  <si>
    <t>S2866</t>
  </si>
  <si>
    <t>0256-TCN18</t>
  </si>
  <si>
    <t>0257-TCN18</t>
  </si>
  <si>
    <t>0260-TCN18</t>
  </si>
  <si>
    <t>0261-TCN18</t>
  </si>
  <si>
    <t>0262-TCN18</t>
  </si>
  <si>
    <t>D  3,696</t>
  </si>
  <si>
    <t>0263-TCN18</t>
  </si>
  <si>
    <t>D  3,697</t>
  </si>
  <si>
    <t>0264-TCN18</t>
  </si>
  <si>
    <t>0265-TCN18</t>
  </si>
  <si>
    <t>1981-TCN17</t>
  </si>
  <si>
    <t>c15308</t>
  </si>
  <si>
    <t>P20487</t>
  </si>
  <si>
    <t>P20488</t>
  </si>
  <si>
    <t>GJA070420EF0</t>
  </si>
  <si>
    <t>P20575</t>
  </si>
  <si>
    <t>OFFICE DEPOT DE MEXICO</t>
  </si>
  <si>
    <t>P20574</t>
  </si>
  <si>
    <t>P20573</t>
  </si>
  <si>
    <t>P20571</t>
  </si>
  <si>
    <t>P20570</t>
  </si>
  <si>
    <t>P20569</t>
  </si>
  <si>
    <t>P20568</t>
  </si>
  <si>
    <t>P20567</t>
  </si>
  <si>
    <t>P20566</t>
  </si>
  <si>
    <t>P20565</t>
  </si>
  <si>
    <t>P20564</t>
  </si>
  <si>
    <t>R4410</t>
  </si>
  <si>
    <t>R4409</t>
  </si>
  <si>
    <t>D  3,729</t>
  </si>
  <si>
    <t>S2956</t>
  </si>
  <si>
    <t>S2950</t>
  </si>
  <si>
    <t>S2949</t>
  </si>
  <si>
    <t>S2872</t>
  </si>
  <si>
    <t>S2854</t>
  </si>
  <si>
    <t>MERF710129C74</t>
  </si>
  <si>
    <t>S2934</t>
  </si>
  <si>
    <t>D  3,736</t>
  </si>
  <si>
    <t>S2935</t>
  </si>
  <si>
    <t>D  3,737</t>
  </si>
  <si>
    <t>S2948</t>
  </si>
  <si>
    <t>D  3,738</t>
  </si>
  <si>
    <t>S2936</t>
  </si>
  <si>
    <t>D  3,739</t>
  </si>
  <si>
    <t>S2931</t>
  </si>
  <si>
    <t>D  3,740</t>
  </si>
  <si>
    <t>S2958</t>
  </si>
  <si>
    <t>D  3,741</t>
  </si>
  <si>
    <t>R4420</t>
  </si>
  <si>
    <t>D  3,742</t>
  </si>
  <si>
    <t>S2880</t>
  </si>
  <si>
    <t>LVB141009VE2</t>
  </si>
  <si>
    <t>P20572</t>
  </si>
  <si>
    <t>EME880309SK5</t>
  </si>
  <si>
    <t>P20577</t>
  </si>
  <si>
    <t>D  3,746</t>
  </si>
  <si>
    <t>P20576</t>
  </si>
  <si>
    <t>P20529</t>
  </si>
  <si>
    <t>D  3,749</t>
  </si>
  <si>
    <t>P20556</t>
  </si>
  <si>
    <t>D  3,750</t>
  </si>
  <si>
    <t>P20555</t>
  </si>
  <si>
    <t>P20534</t>
  </si>
  <si>
    <t>P20528</t>
  </si>
  <si>
    <t>RIHA691010CX0</t>
  </si>
  <si>
    <t>P20553</t>
  </si>
  <si>
    <t>P20552</t>
  </si>
  <si>
    <t>D  3,755</t>
  </si>
  <si>
    <t>P20551</t>
  </si>
  <si>
    <t>MARCAS NESTLE</t>
  </si>
  <si>
    <t>P20535</t>
  </si>
  <si>
    <t>P20527</t>
  </si>
  <si>
    <t>P20468</t>
  </si>
  <si>
    <t>P20467</t>
  </si>
  <si>
    <t>D  3,761</t>
  </si>
  <si>
    <t>P20466</t>
  </si>
  <si>
    <t>JUCR360210U13</t>
  </si>
  <si>
    <t>D  3,762</t>
  </si>
  <si>
    <t>P20465</t>
  </si>
  <si>
    <t>P20517</t>
  </si>
  <si>
    <t>P20518</t>
  </si>
  <si>
    <t>D  3,765</t>
  </si>
  <si>
    <t>P20519</t>
  </si>
  <si>
    <t>D  3,766</t>
  </si>
  <si>
    <t>P20520</t>
  </si>
  <si>
    <t>P20521</t>
  </si>
  <si>
    <t>P20522</t>
  </si>
  <si>
    <t>D  3,770</t>
  </si>
  <si>
    <t>P20538</t>
  </si>
  <si>
    <t>P20537</t>
  </si>
  <si>
    <t>P20539</t>
  </si>
  <si>
    <t>P20554</t>
  </si>
  <si>
    <t>D  3,776</t>
  </si>
  <si>
    <t>P20524</t>
  </si>
  <si>
    <t>D  3,777</t>
  </si>
  <si>
    <t>P20525</t>
  </si>
  <si>
    <t>P20530</t>
  </si>
  <si>
    <t>D  3,780</t>
  </si>
  <si>
    <t>P20514</t>
  </si>
  <si>
    <t>VESM6506113L7</t>
  </si>
  <si>
    <t>D  3,781</t>
  </si>
  <si>
    <t>P20505</t>
  </si>
  <si>
    <t>P20500</t>
  </si>
  <si>
    <t>ESC080920SC4</t>
  </si>
  <si>
    <t>P20511</t>
  </si>
  <si>
    <t>AACM4412249D2</t>
  </si>
  <si>
    <t>ASJ060127HM1</t>
  </si>
  <si>
    <t>DCO0703299B0</t>
  </si>
  <si>
    <t>GCI940209G80</t>
  </si>
  <si>
    <t>LEP140818AR1</t>
  </si>
  <si>
    <t>VADV740301GSA</t>
  </si>
  <si>
    <t>P20512</t>
  </si>
  <si>
    <t>D  3,789</t>
  </si>
  <si>
    <t>P20509</t>
  </si>
  <si>
    <t>P20502</t>
  </si>
  <si>
    <t>D  3,791</t>
  </si>
  <si>
    <t>P20492</t>
  </si>
  <si>
    <t>P20532</t>
  </si>
  <si>
    <t>D  3,793</t>
  </si>
  <si>
    <t>P20506</t>
  </si>
  <si>
    <t>D  3,806</t>
  </si>
  <si>
    <t>T-5148</t>
  </si>
  <si>
    <t>T-5149</t>
  </si>
  <si>
    <t>T-5155</t>
  </si>
  <si>
    <t>CH-18669</t>
  </si>
  <si>
    <t>CH-18670</t>
  </si>
  <si>
    <t>T-5162</t>
  </si>
  <si>
    <t>T-5163</t>
  </si>
  <si>
    <t>T-5164</t>
  </si>
  <si>
    <t>T-5165</t>
  </si>
  <si>
    <t>T-5166</t>
  </si>
  <si>
    <t>T-5167</t>
  </si>
  <si>
    <t>T-5168</t>
  </si>
  <si>
    <t>T-5169</t>
  </si>
  <si>
    <t>T-5170</t>
  </si>
  <si>
    <t>T-5172</t>
  </si>
  <si>
    <t>T-5173</t>
  </si>
  <si>
    <t>T-5174</t>
  </si>
  <si>
    <t>T-5175</t>
  </si>
  <si>
    <t>T-5176</t>
  </si>
  <si>
    <t>T-5177</t>
  </si>
  <si>
    <t>T-5178</t>
  </si>
  <si>
    <t>T-5179</t>
  </si>
  <si>
    <t>T-5180</t>
  </si>
  <si>
    <t>T-5190</t>
  </si>
  <si>
    <t>CH-18671</t>
  </si>
  <si>
    <t>T-5195</t>
  </si>
  <si>
    <t>PADILLA YAÑEZ ALEJANDRO ARTURO</t>
  </si>
  <si>
    <t>T-5196</t>
  </si>
  <si>
    <t>T-5197</t>
  </si>
  <si>
    <t>T-5198</t>
  </si>
  <si>
    <t>T-5199</t>
  </si>
  <si>
    <t>T-5203</t>
  </si>
  <si>
    <t>CHAVEZ GIRON VICTORIO</t>
  </si>
  <si>
    <t>CH-688</t>
  </si>
  <si>
    <t>T-5205</t>
  </si>
  <si>
    <t>T-5206</t>
  </si>
  <si>
    <t>T-5207</t>
  </si>
  <si>
    <t>T-5208</t>
  </si>
  <si>
    <t>T-5209</t>
  </si>
  <si>
    <t>PROFESIONALES EN LIMPIEZA E HIGIENE</t>
  </si>
  <si>
    <t>T-5210</t>
  </si>
  <si>
    <t>T-5211</t>
  </si>
  <si>
    <t>BAUMBERGER DETRAZ PEDRO</t>
  </si>
  <si>
    <t>T-5212</t>
  </si>
  <si>
    <t>T-5213</t>
  </si>
  <si>
    <t>T-5214</t>
  </si>
  <si>
    <t>CALATAYUD ESCALONA EDUADO</t>
  </si>
  <si>
    <t>T-5215</t>
  </si>
  <si>
    <t>T-5216</t>
  </si>
  <si>
    <t>T-5217</t>
  </si>
  <si>
    <t>PINTURAS ACUEDUCTO SA DE CV</t>
  </si>
  <si>
    <t>T-5218</t>
  </si>
  <si>
    <t>GARCIA DEA</t>
  </si>
  <si>
    <t>T-5219</t>
  </si>
  <si>
    <t>T-5220</t>
  </si>
  <si>
    <t>T-5221</t>
  </si>
  <si>
    <t>T-5222</t>
  </si>
  <si>
    <t>T-5225</t>
  </si>
  <si>
    <t>T-5226</t>
  </si>
  <si>
    <t>T-5227</t>
  </si>
  <si>
    <t>T-5228</t>
  </si>
  <si>
    <t>CH-690</t>
  </si>
  <si>
    <t>T-5232</t>
  </si>
  <si>
    <t>T-5233</t>
  </si>
  <si>
    <t>T-5237</t>
  </si>
  <si>
    <t>T-5238</t>
  </si>
  <si>
    <t>T-5241</t>
  </si>
  <si>
    <t>T-5242</t>
  </si>
  <si>
    <t>CH-693</t>
  </si>
  <si>
    <t>CH-18680</t>
  </si>
  <si>
    <t>CH-18681</t>
  </si>
  <si>
    <t>CH-18682</t>
  </si>
  <si>
    <t>T-5254</t>
  </si>
  <si>
    <t>T-5255</t>
  </si>
  <si>
    <t>T-5256</t>
  </si>
  <si>
    <t>T-5259</t>
  </si>
  <si>
    <t>T-5260</t>
  </si>
  <si>
    <t>T-5261</t>
  </si>
  <si>
    <t>T-5262</t>
  </si>
  <si>
    <t>T-5263</t>
  </si>
  <si>
    <t>NETWORK INFORMATION CENTER MEXICO S</t>
  </si>
  <si>
    <t>T-5264</t>
  </si>
  <si>
    <t>EDUCATIONAL AIMS SA DE CV</t>
  </si>
  <si>
    <t>T-5266</t>
  </si>
  <si>
    <t>KARCHER MEXICO SA DE CV</t>
  </si>
  <si>
    <t>T-5267</t>
  </si>
  <si>
    <t>T-5268</t>
  </si>
  <si>
    <t>T-5271</t>
  </si>
  <si>
    <t>T-5272</t>
  </si>
  <si>
    <t>T-5273</t>
  </si>
  <si>
    <t>T-5274</t>
  </si>
  <si>
    <t>CONTRERAS RAMIREZ MA ROCIO</t>
  </si>
  <si>
    <t>T-5275</t>
  </si>
  <si>
    <t>T-5276</t>
  </si>
  <si>
    <t>T-5277</t>
  </si>
  <si>
    <t>T-5278</t>
  </si>
  <si>
    <t>T-5279</t>
  </si>
  <si>
    <t>T-5280</t>
  </si>
  <si>
    <t>T-5290</t>
  </si>
  <si>
    <t>T-5291</t>
  </si>
  <si>
    <t>T-5292</t>
  </si>
  <si>
    <t>T-5293</t>
  </si>
  <si>
    <t>T-5297</t>
  </si>
  <si>
    <t>T-5299</t>
  </si>
  <si>
    <t>T-5301</t>
  </si>
  <si>
    <t>GRUPO CALETTO AUTOMOTRIZ ORIENTAL D</t>
  </si>
  <si>
    <t>T-5305</t>
  </si>
  <si>
    <t>T-5306</t>
  </si>
  <si>
    <t>T-5307</t>
  </si>
  <si>
    <t>T-5308</t>
  </si>
  <si>
    <t>T-5309</t>
  </si>
  <si>
    <t>T-5310</t>
  </si>
  <si>
    <t>T-5311</t>
  </si>
  <si>
    <t>T-5312</t>
  </si>
  <si>
    <t>T-5313</t>
  </si>
  <si>
    <t>T-5314</t>
  </si>
  <si>
    <t>T-5315</t>
  </si>
  <si>
    <t>T-5316</t>
  </si>
  <si>
    <t>T-5317</t>
  </si>
  <si>
    <t>T-5318</t>
  </si>
  <si>
    <t>T-5319</t>
  </si>
  <si>
    <t>T-5326</t>
  </si>
  <si>
    <t>LJIMENEZ:MATA ARELLANO VICENTE</t>
  </si>
  <si>
    <t>CH-695</t>
  </si>
  <si>
    <t>CH-696</t>
  </si>
  <si>
    <t>T-5333</t>
  </si>
  <si>
    <t>T-5335</t>
  </si>
  <si>
    <t>T-5336</t>
  </si>
  <si>
    <t>T-5337</t>
  </si>
  <si>
    <t>T-5338</t>
  </si>
  <si>
    <t>T-5339</t>
  </si>
  <si>
    <t>T-5340</t>
  </si>
  <si>
    <t>T-5341</t>
  </si>
  <si>
    <t>T-5342</t>
  </si>
  <si>
    <t>T-5343</t>
  </si>
  <si>
    <t>T-5344</t>
  </si>
  <si>
    <t>T-5345</t>
  </si>
  <si>
    <t>T-5346</t>
  </si>
  <si>
    <t>T-5347</t>
  </si>
  <si>
    <t>MIRAMONTES SELEM ARTURO</t>
  </si>
  <si>
    <t>T-5348</t>
  </si>
  <si>
    <t>T-5349</t>
  </si>
  <si>
    <t>T-5350</t>
  </si>
  <si>
    <t>T-5351</t>
  </si>
  <si>
    <t>T-5352</t>
  </si>
  <si>
    <t>T-5353</t>
  </si>
  <si>
    <t>T-5354</t>
  </si>
  <si>
    <t>T-5355</t>
  </si>
  <si>
    <t>T-5356</t>
  </si>
  <si>
    <t>SUPER PAPELERIA SA DE CV</t>
  </si>
  <si>
    <t>T-5357</t>
  </si>
  <si>
    <t>T-5358</t>
  </si>
  <si>
    <t>ONLINE CAREER CENTER MEXICO SA DE C</t>
  </si>
  <si>
    <t>T-5359</t>
  </si>
  <si>
    <t>T-5360</t>
  </si>
  <si>
    <t>T-5362</t>
  </si>
  <si>
    <t>T-5363</t>
  </si>
  <si>
    <t>T-5389</t>
  </si>
  <si>
    <t>S2953</t>
  </si>
  <si>
    <t>Auxiliar del 01/11/17 AL 30/11/17</t>
  </si>
  <si>
    <t>GSM010924QS2</t>
  </si>
  <si>
    <t>GRUPO STELLA MARIS SA DE C</t>
  </si>
  <si>
    <t>LOA050912GZ0</t>
  </si>
  <si>
    <t>PAYA471010RU6</t>
  </si>
  <si>
    <t>CAGV690423FJ7</t>
  </si>
  <si>
    <t>BADP590926254</t>
  </si>
  <si>
    <t>PAC830921FE5</t>
  </si>
  <si>
    <t>PROPIMEX S DE RL DE CV F-2</t>
  </si>
  <si>
    <t>EMO99060242A</t>
  </si>
  <si>
    <t>ELITE MOTORS SA DE CV</t>
  </si>
  <si>
    <t>NIC170103C64</t>
  </si>
  <si>
    <t>EAI150427AG7</t>
  </si>
  <si>
    <t>KME9312091A1</t>
  </si>
  <si>
    <t>PEDRO SERGIO AGUILA MENDEZ</t>
  </si>
  <si>
    <t>CORR6704012E5</t>
  </si>
  <si>
    <t>MISA6910179S5</t>
  </si>
  <si>
    <t>SPA86011021A</t>
  </si>
  <si>
    <t>OCC9611015V7</t>
  </si>
  <si>
    <t>MAAV531212P67</t>
  </si>
  <si>
    <t>CONSORCIO GRUPO HOTELERO T2 SA DE CV</t>
  </si>
  <si>
    <t>FRANQUICIAS CON TRADICION</t>
  </si>
  <si>
    <t>RULN821018BP5</t>
  </si>
  <si>
    <t>RUBIO LOPEZ NOE ALEJANDRO</t>
  </si>
  <si>
    <t>RESV730517CL9</t>
  </si>
  <si>
    <t>HIRE681103AN7</t>
  </si>
  <si>
    <t>PEEM8107225A1</t>
  </si>
  <si>
    <t>PME020712TD2</t>
  </si>
  <si>
    <t>PGX930217UN8</t>
  </si>
  <si>
    <t>GAGJ960424HL2</t>
  </si>
  <si>
    <t>DALTON AUTOMOTRIZ S  DE RL DE  CV</t>
  </si>
  <si>
    <t>REFACTURADAS EN DIC</t>
  </si>
  <si>
    <t>MOV ORIGEN EN MAYO</t>
  </si>
  <si>
    <t>MOV ORIGEN EN OCT</t>
  </si>
  <si>
    <t>TAU021029P94</t>
  </si>
  <si>
    <t>TOY AUTOMOTORES S.A. DE C.V.</t>
  </si>
  <si>
    <t>ZURICH COMPAÑÍA DE SEGUROS, S.A.</t>
  </si>
  <si>
    <t>ANTONIO SANCHEZ RAMOS</t>
  </si>
  <si>
    <t>GASOLINERIA LITRO MIL S.A. DE C.V.</t>
  </si>
  <si>
    <t>PROPIMEX S. DE R.L. DE C.V.</t>
  </si>
  <si>
    <t>MOSA8510169G9</t>
  </si>
  <si>
    <t>OMNIBUS DE MEXICO, S.A. DE C.V.</t>
  </si>
  <si>
    <t>HCO140408U75</t>
  </si>
  <si>
    <t>HUMANSMART CONSULTING S.C.</t>
  </si>
  <si>
    <t xml:space="preserve">CONCESIONARIA DE INFRAESTRUCTURA DEL BAJIO </t>
  </si>
  <si>
    <t>CCE090505CXA</t>
  </si>
  <si>
    <t>COMBUSTIBLES CENTAURO SA DE CV</t>
  </si>
  <si>
    <t>AUTOPISTA MORELIOA SALAMANCA</t>
  </si>
  <si>
    <t>IND130529II8</t>
  </si>
  <si>
    <t>INDIRCO SA DE CV</t>
  </si>
  <si>
    <t>STA9903032E9</t>
  </si>
  <si>
    <t>STAR TAPATIA SA DE CV</t>
  </si>
  <si>
    <t>DHA130531H50</t>
  </si>
  <si>
    <t>LA ARROLLADORA HOTELERA ACUEDUCTO</t>
  </si>
  <si>
    <t>FONDO NACIONAL DE INFRAESTRUCURA</t>
  </si>
  <si>
    <t>RED DE CARRETERAS DE OCCIDENTA</t>
  </si>
  <si>
    <t>HOTEL LA POSADA POTOSINA SA DE CCV</t>
  </si>
  <si>
    <t>CHA170313M86</t>
  </si>
  <si>
    <t>CAZADORES DE HAMBRE SA DECV</t>
  </si>
  <si>
    <t>CAZADORES DE HAMBRE SA DE CV</t>
  </si>
  <si>
    <t>AUTOVIA QUERETARO, S.A. DE C.V.</t>
  </si>
  <si>
    <t>XA06002-0000823</t>
  </si>
  <si>
    <t>COMPRA VEHICULOS A A</t>
  </si>
  <si>
    <t>NWD0002786</t>
  </si>
  <si>
    <t>XA15001-0016885</t>
  </si>
  <si>
    <t>NWD0035520</t>
  </si>
  <si>
    <t>XA12011-P021414</t>
  </si>
  <si>
    <t>AM00000115</t>
  </si>
  <si>
    <t>XA15001-0016883</t>
  </si>
  <si>
    <t>D  3,811</t>
  </si>
  <si>
    <t>COMPRAS</t>
  </si>
  <si>
    <t>NA21001-0035397</t>
  </si>
  <si>
    <t>BAJA 0229</t>
  </si>
  <si>
    <t>NA21001-0035412</t>
  </si>
  <si>
    <t>INVERSIONES POTOSINAS SA DECV</t>
  </si>
  <si>
    <t>RESTAURANTE LA PARROQUIA</t>
  </si>
  <si>
    <t>SUPER SERVICIO LAJA BAJIO SA DECV</t>
  </si>
  <si>
    <t>CONCESIONARIA MEXIQUESENSE</t>
  </si>
  <si>
    <t>CAEE580104DC6</t>
  </si>
  <si>
    <t>D    195</t>
  </si>
  <si>
    <t>0258-TCN18</t>
  </si>
  <si>
    <t>XA06002-0000792</t>
  </si>
  <si>
    <t>D    269</t>
  </si>
  <si>
    <t>0259-TCN18</t>
  </si>
  <si>
    <t>XA06002-0000793</t>
  </si>
  <si>
    <t>D    278</t>
  </si>
  <si>
    <t>1980-TCN17</t>
  </si>
  <si>
    <t>XA06002-0000794</t>
  </si>
  <si>
    <t>D    330</t>
  </si>
  <si>
    <t>0266-TCN18</t>
  </si>
  <si>
    <t>XA06001-0012334</t>
  </si>
  <si>
    <t>D    331</t>
  </si>
  <si>
    <t>0267-TCN18</t>
  </si>
  <si>
    <t>XA06001-0012335</t>
  </si>
  <si>
    <t>D    332</t>
  </si>
  <si>
    <t>0268-TCN18</t>
  </si>
  <si>
    <t>XA06001-0012336</t>
  </si>
  <si>
    <t>0269-TCN18</t>
  </si>
  <si>
    <t>XA06001-0012337</t>
  </si>
  <si>
    <t>0270-TCN18</t>
  </si>
  <si>
    <t>XA06001-0012338</t>
  </si>
  <si>
    <t>D    340</t>
  </si>
  <si>
    <t>0271-TCN18</t>
  </si>
  <si>
    <t>XA06001-0012339</t>
  </si>
  <si>
    <t>D    341</t>
  </si>
  <si>
    <t>0272-TCN18</t>
  </si>
  <si>
    <t>XA06001-0012340</t>
  </si>
  <si>
    <t>D    342</t>
  </si>
  <si>
    <t>0273-TCN18</t>
  </si>
  <si>
    <t>XA06001-0012341</t>
  </si>
  <si>
    <t>D    344</t>
  </si>
  <si>
    <t>0274-TCN18</t>
  </si>
  <si>
    <t>XA06001-0012342</t>
  </si>
  <si>
    <t>D    346</t>
  </si>
  <si>
    <t>0275-TCN18</t>
  </si>
  <si>
    <t>XA06001-0012343</t>
  </si>
  <si>
    <t>D    348</t>
  </si>
  <si>
    <t>0276-TCN18</t>
  </si>
  <si>
    <t>XA06001-0012344</t>
  </si>
  <si>
    <t>D    349</t>
  </si>
  <si>
    <t>0277-TCN18</t>
  </si>
  <si>
    <t>XA06001-0012345</t>
  </si>
  <si>
    <t>0278-TCN18</t>
  </si>
  <si>
    <t>XA06001-0012346</t>
  </si>
  <si>
    <t>D    357</t>
  </si>
  <si>
    <t>0279-TCN18</t>
  </si>
  <si>
    <t>XA06001-0012347</t>
  </si>
  <si>
    <t>D    358</t>
  </si>
  <si>
    <t>0280-TCN18</t>
  </si>
  <si>
    <t>XA06001-0012348</t>
  </si>
  <si>
    <t>D    359</t>
  </si>
  <si>
    <t>0281-TCN18</t>
  </si>
  <si>
    <t>XA06001-0012349</t>
  </si>
  <si>
    <t>D    361</t>
  </si>
  <si>
    <t>0282-TCN18</t>
  </si>
  <si>
    <t>XA06001-0012350</t>
  </si>
  <si>
    <t>D    362</t>
  </si>
  <si>
    <t>0283-TCN18</t>
  </si>
  <si>
    <t>XA06001-0012351</t>
  </si>
  <si>
    <t>0284-TCN18</t>
  </si>
  <si>
    <t>XA06001-0012352</t>
  </si>
  <si>
    <t>D    364</t>
  </si>
  <si>
    <t>0285-TCN18</t>
  </si>
  <si>
    <t>XA06001-0012353</t>
  </si>
  <si>
    <t>D    385</t>
  </si>
  <si>
    <t>1982-TCN17</t>
  </si>
  <si>
    <t>XA06002-0000795</t>
  </si>
  <si>
    <t>D    387</t>
  </si>
  <si>
    <t>0286-TCN18</t>
  </si>
  <si>
    <t>XA06002-0000796</t>
  </si>
  <si>
    <t>0287-TCN18</t>
  </si>
  <si>
    <t>XA06002-0000797</t>
  </si>
  <si>
    <t>D    611</t>
  </si>
  <si>
    <t>0288-TCN18</t>
  </si>
  <si>
    <t>XA06002-0000798</t>
  </si>
  <si>
    <t>D    616</t>
  </si>
  <si>
    <t>0289-TCN18</t>
  </si>
  <si>
    <t>XA06002-0000799</t>
  </si>
  <si>
    <t>D    620</t>
  </si>
  <si>
    <t>0290-TCN18</t>
  </si>
  <si>
    <t>XA06002-0000800</t>
  </si>
  <si>
    <t>0291-TCN18</t>
  </si>
  <si>
    <t>XA06002-0000801</t>
  </si>
  <si>
    <t>0292-TCN18</t>
  </si>
  <si>
    <t>XA06002-0000802</t>
  </si>
  <si>
    <t>ALECSA PACHUCA, S. DE R.L. DE C.V.</t>
  </si>
  <si>
    <t>D    795</t>
  </si>
  <si>
    <t>0293-TCN18</t>
  </si>
  <si>
    <t>XA06002-0000803</t>
  </si>
  <si>
    <t>D    831</t>
  </si>
  <si>
    <t>0294-TCN18</t>
  </si>
  <si>
    <t>XA06001-0012354</t>
  </si>
  <si>
    <t>D  1,023</t>
  </si>
  <si>
    <t>0295-TCN18</t>
  </si>
  <si>
    <t>XA06001-0012355</t>
  </si>
  <si>
    <t>D  1,024</t>
  </si>
  <si>
    <t>0296-TCN18</t>
  </si>
  <si>
    <t>XA06001-0012356</t>
  </si>
  <si>
    <t>0302-TCN18</t>
  </si>
  <si>
    <t>XA06001-0012357</t>
  </si>
  <si>
    <t>D  1,034</t>
  </si>
  <si>
    <t>0297-TCN18</t>
  </si>
  <si>
    <t>XA06001-0012358</t>
  </si>
  <si>
    <t>D  1,035</t>
  </si>
  <si>
    <t>0298-TCN18</t>
  </si>
  <si>
    <t>XA06001-0012359</t>
  </si>
  <si>
    <t>D  1,036</t>
  </si>
  <si>
    <t>0299-TCN18</t>
  </si>
  <si>
    <t>XA06001-0012360</t>
  </si>
  <si>
    <t>D  1,037</t>
  </si>
  <si>
    <t>0300-TCN18</t>
  </si>
  <si>
    <t>XA06001-0012361</t>
  </si>
  <si>
    <t>0301-TCN18</t>
  </si>
  <si>
    <t>XA06001-0012362</t>
  </si>
  <si>
    <t>0303-TCN18</t>
  </si>
  <si>
    <t>XA06001-0012363</t>
  </si>
  <si>
    <t>D  1,040</t>
  </si>
  <si>
    <t>0304-TCN18</t>
  </si>
  <si>
    <t>XA06001-0012364</t>
  </si>
  <si>
    <t>0305-TCN18</t>
  </si>
  <si>
    <t>XA06001-0012365</t>
  </si>
  <si>
    <t>D  1,055</t>
  </si>
  <si>
    <t>0306-TCN18</t>
  </si>
  <si>
    <t>XA06001-0012366</t>
  </si>
  <si>
    <t>D  1,056</t>
  </si>
  <si>
    <t>0307-TCN18</t>
  </si>
  <si>
    <t>XA06001-0012367</t>
  </si>
  <si>
    <t>D  1,057</t>
  </si>
  <si>
    <t>0308-TCN18</t>
  </si>
  <si>
    <t>XA06001-0012368</t>
  </si>
  <si>
    <t>0309-TCN18</t>
  </si>
  <si>
    <t>XA06001-0012369</t>
  </si>
  <si>
    <t>0310-TCN18</t>
  </si>
  <si>
    <t>XA06001-0012370</t>
  </si>
  <si>
    <t>D  1,061</t>
  </si>
  <si>
    <t>0311-TCN18</t>
  </si>
  <si>
    <t>XA06001-0012371</t>
  </si>
  <si>
    <t>D  1,062</t>
  </si>
  <si>
    <t>0312-TCN18</t>
  </si>
  <si>
    <t>XA06001-0012372</t>
  </si>
  <si>
    <t>1983-TCN17</t>
  </si>
  <si>
    <t>XA06001-0012373</t>
  </si>
  <si>
    <t>1984-TCN17</t>
  </si>
  <si>
    <t>XA06001-0012374</t>
  </si>
  <si>
    <t>1985-TCN17</t>
  </si>
  <si>
    <t>XA06001-0012375</t>
  </si>
  <si>
    <t>D  1,066</t>
  </si>
  <si>
    <t>1986-TCN17</t>
  </si>
  <si>
    <t>XA06001-0012376</t>
  </si>
  <si>
    <t>D  1,069</t>
  </si>
  <si>
    <t>1987-TCN17</t>
  </si>
  <si>
    <t>XA06001-0012377</t>
  </si>
  <si>
    <t>1988-TCN17</t>
  </si>
  <si>
    <t>XA06001-0012378</t>
  </si>
  <si>
    <t>1989-TCN17</t>
  </si>
  <si>
    <t>XA06001-0012379</t>
  </si>
  <si>
    <t>D  1,086</t>
  </si>
  <si>
    <t>1990-TCN17</t>
  </si>
  <si>
    <t>XA06001-0012380</t>
  </si>
  <si>
    <t>D  1,090</t>
  </si>
  <si>
    <t>XA12005-P021430</t>
  </si>
  <si>
    <t>D  1,091</t>
  </si>
  <si>
    <t>1991-TCN17</t>
  </si>
  <si>
    <t>XA06001-0012381</t>
  </si>
  <si>
    <t>LJIMENEZ:AGUILA MENDEZ PEDRO SERGIO</t>
  </si>
  <si>
    <t>D  1,093</t>
  </si>
  <si>
    <t>1992-TCN17</t>
  </si>
  <si>
    <t>XA06001-0012382</t>
  </si>
  <si>
    <t>D  1,094</t>
  </si>
  <si>
    <t>1993-TCN17</t>
  </si>
  <si>
    <t>XA06001-0012383</t>
  </si>
  <si>
    <t>1994-TCN17</t>
  </si>
  <si>
    <t>XA06001-0012384</t>
  </si>
  <si>
    <t>D  1,098</t>
  </si>
  <si>
    <t>1995-TCN17</t>
  </si>
  <si>
    <t>XA06001-0012385</t>
  </si>
  <si>
    <t>1996-TCN17</t>
  </si>
  <si>
    <t>XA06001-0012386</t>
  </si>
  <si>
    <t>1997-TCN17</t>
  </si>
  <si>
    <t>XA06001-0012387</t>
  </si>
  <si>
    <t>1998-TCN17</t>
  </si>
  <si>
    <t>XA06001-0012388</t>
  </si>
  <si>
    <t>1999-TCN17</t>
  </si>
  <si>
    <t>XA06001-0012389</t>
  </si>
  <si>
    <t>2000-TCN17</t>
  </si>
  <si>
    <t>XA06001-0012390</t>
  </si>
  <si>
    <t>D  1,106</t>
  </si>
  <si>
    <t>2001-TCN17</t>
  </si>
  <si>
    <t>XA06001-0012391</t>
  </si>
  <si>
    <t>D  1,108</t>
  </si>
  <si>
    <t>2002-TCN17</t>
  </si>
  <si>
    <t>XA06001-0012392</t>
  </si>
  <si>
    <t>D  1,110</t>
  </si>
  <si>
    <t>2003-TCN17</t>
  </si>
  <si>
    <t>XA06001-0012393</t>
  </si>
  <si>
    <t>2004-TCN17</t>
  </si>
  <si>
    <t>XA06001-0012394</t>
  </si>
  <si>
    <t>D  1,113</t>
  </si>
  <si>
    <t>2005-TCN17</t>
  </si>
  <si>
    <t>XA06001-0012395</t>
  </si>
  <si>
    <t>D  1,154</t>
  </si>
  <si>
    <t>P000021444</t>
  </si>
  <si>
    <t>XA12005-P021444</t>
  </si>
  <si>
    <t>D  1,167</t>
  </si>
  <si>
    <t>0313-TCN18</t>
  </si>
  <si>
    <t>XA06001-0012396</t>
  </si>
  <si>
    <t>D  1,193</t>
  </si>
  <si>
    <t>0315-TCN18</t>
  </si>
  <si>
    <t>XA06002-0000805</t>
  </si>
  <si>
    <t>0316-TCN18</t>
  </si>
  <si>
    <t>XA06002-0000806</t>
  </si>
  <si>
    <t>0317-TCN18</t>
  </si>
  <si>
    <t>XA06002-0000807</t>
  </si>
  <si>
    <t>D  1,219</t>
  </si>
  <si>
    <t>NA21001-0035358</t>
  </si>
  <si>
    <t>PATL700121T30</t>
  </si>
  <si>
    <t>PAG PROVE</t>
  </si>
  <si>
    <t>NA21001-0035359</t>
  </si>
  <si>
    <t>D  1,318</t>
  </si>
  <si>
    <t>0318-TCN18</t>
  </si>
  <si>
    <t>XA06002-0000808</t>
  </si>
  <si>
    <t>0319-TCN18</t>
  </si>
  <si>
    <t>XA06001-0012398</t>
  </si>
  <si>
    <t>D  1,414</t>
  </si>
  <si>
    <t>0320-TCN18</t>
  </si>
  <si>
    <t>XA06002-0000809</t>
  </si>
  <si>
    <t>P0000207</t>
  </si>
  <si>
    <t>XA12005-0020761</t>
  </si>
  <si>
    <t>D  1,432</t>
  </si>
  <si>
    <t>2007-TCN17</t>
  </si>
  <si>
    <t>XA06002-0000810</t>
  </si>
  <si>
    <t>D  1,576</t>
  </si>
  <si>
    <t>0321-TCN18</t>
  </si>
  <si>
    <t>XA06002-0000811</t>
  </si>
  <si>
    <t>D  1,669</t>
  </si>
  <si>
    <t>2008-TCN17</t>
  </si>
  <si>
    <t>XA06002-0000812</t>
  </si>
  <si>
    <t>D  1,688</t>
  </si>
  <si>
    <t>0322-TCN18</t>
  </si>
  <si>
    <t>XA06001-0012400</t>
  </si>
  <si>
    <t>D  1,689</t>
  </si>
  <si>
    <t>0323-TCN18</t>
  </si>
  <si>
    <t>XA06001-0012401</t>
  </si>
  <si>
    <t>D  1,690</t>
  </si>
  <si>
    <t>0324-TCN18</t>
  </si>
  <si>
    <t>XA06001-0012402</t>
  </si>
  <si>
    <t>D  1,692</t>
  </si>
  <si>
    <t>0325-TCN18</t>
  </si>
  <si>
    <t>XA06001-0012403</t>
  </si>
  <si>
    <t>D  1,693</t>
  </si>
  <si>
    <t>0326-TCN18</t>
  </si>
  <si>
    <t>XA06001-0012404</t>
  </si>
  <si>
    <t>0327-TCN18</t>
  </si>
  <si>
    <t>XA06001-0012405</t>
  </si>
  <si>
    <t>D  1,696</t>
  </si>
  <si>
    <t>0328-TCN18</t>
  </si>
  <si>
    <t>XA06001-0012406</t>
  </si>
  <si>
    <t>D  1,697</t>
  </si>
  <si>
    <t>0329-TCN18</t>
  </si>
  <si>
    <t>XA06001-0012407</t>
  </si>
  <si>
    <t>D  1,698</t>
  </si>
  <si>
    <t>0330-TCN18</t>
  </si>
  <si>
    <t>XA06001-0012408</t>
  </si>
  <si>
    <t>0331-TCN18</t>
  </si>
  <si>
    <t>XA06001-0012409</t>
  </si>
  <si>
    <t>D  1,702</t>
  </si>
  <si>
    <t>0332-TCN18</t>
  </si>
  <si>
    <t>XA06001-0012410</t>
  </si>
  <si>
    <t>D  1,723</t>
  </si>
  <si>
    <t>0333-TCN18</t>
  </si>
  <si>
    <t>XA06001-0012411</t>
  </si>
  <si>
    <t>0334-TCN18</t>
  </si>
  <si>
    <t>XA06001-0012412</t>
  </si>
  <si>
    <t>2009-TCN17</t>
  </si>
  <si>
    <t>XA06001-0012413</t>
  </si>
  <si>
    <t>2010-TCN17</t>
  </si>
  <si>
    <t>XA06001-0012414</t>
  </si>
  <si>
    <t>0335-TCN18</t>
  </si>
  <si>
    <t>XA06002-0000813</t>
  </si>
  <si>
    <t>D  1,953</t>
  </si>
  <si>
    <t>0336-TCN18</t>
  </si>
  <si>
    <t>XA06002-0000814</t>
  </si>
  <si>
    <t>2011-TCN17</t>
  </si>
  <si>
    <t>XA06002-0000815</t>
  </si>
  <si>
    <t>0337-TCN18</t>
  </si>
  <si>
    <t>XA06001-0012418</t>
  </si>
  <si>
    <t>0338-TCN18</t>
  </si>
  <si>
    <t>XA06001-0012420</t>
  </si>
  <si>
    <t>D  2,043</t>
  </si>
  <si>
    <t>0339-TCN18</t>
  </si>
  <si>
    <t>XA06001-0012421</t>
  </si>
  <si>
    <t>0340-TCN18</t>
  </si>
  <si>
    <t>XA06001-0012422</t>
  </si>
  <si>
    <t>D  2,045</t>
  </si>
  <si>
    <t>0341-TCN18</t>
  </si>
  <si>
    <t>XA06001-0012423</t>
  </si>
  <si>
    <t>0342-TCN18</t>
  </si>
  <si>
    <t>XA06001-0012424</t>
  </si>
  <si>
    <t>0343-TCN18</t>
  </si>
  <si>
    <t>XA06002-0000816</t>
  </si>
  <si>
    <t>0344-TCN18</t>
  </si>
  <si>
    <t>XA06002-0000817</t>
  </si>
  <si>
    <t>0345-TCN18</t>
  </si>
  <si>
    <t>XA06002-0000818</t>
  </si>
  <si>
    <t>XD06001-0001430</t>
  </si>
  <si>
    <t>2012-TCN17</t>
  </si>
  <si>
    <t>XA06001-0012425</t>
  </si>
  <si>
    <t>D  2,090</t>
  </si>
  <si>
    <t>0348-TCN18</t>
  </si>
  <si>
    <t>XA06001-0012426</t>
  </si>
  <si>
    <t>D  2,093</t>
  </si>
  <si>
    <t>0349-TCN18</t>
  </si>
  <si>
    <t>XA06001-0012427</t>
  </si>
  <si>
    <t>0350-TCN18</t>
  </si>
  <si>
    <t>XA06001-0012428</t>
  </si>
  <si>
    <t>D  2,096</t>
  </si>
  <si>
    <t>0351-TCN18</t>
  </si>
  <si>
    <t>XA06001-0012429</t>
  </si>
  <si>
    <t>0352-TCN18</t>
  </si>
  <si>
    <t>XA06001-0012430</t>
  </si>
  <si>
    <t>0353-TCN18</t>
  </si>
  <si>
    <t>XA06001-0012431</t>
  </si>
  <si>
    <t>D  2,105</t>
  </si>
  <si>
    <t>0354-TCN18</t>
  </si>
  <si>
    <t>XA06002-0000819</t>
  </si>
  <si>
    <t>D  2,108</t>
  </si>
  <si>
    <t>0355-TCN18</t>
  </si>
  <si>
    <t>XA06002-0000820</t>
  </si>
  <si>
    <t>D  2,113</t>
  </si>
  <si>
    <t>2013-TCN17</t>
  </si>
  <si>
    <t>XA06002-0000821</t>
  </si>
  <si>
    <t>0356-TCN18</t>
  </si>
  <si>
    <t>XA06002-0000822</t>
  </si>
  <si>
    <t>P000021388</t>
  </si>
  <si>
    <t>XA12005-P021388</t>
  </si>
  <si>
    <t>D  2,494</t>
  </si>
  <si>
    <t>XA12005-P021409</t>
  </si>
  <si>
    <t>D  2,498</t>
  </si>
  <si>
    <t>XA12005-P021410</t>
  </si>
  <si>
    <t>XA12005-P021411</t>
  </si>
  <si>
    <t>0357-TCN18</t>
  </si>
  <si>
    <t>XA06001-0012433</t>
  </si>
  <si>
    <t>0358-TCN18</t>
  </si>
  <si>
    <t>XA06001-0012434</t>
  </si>
  <si>
    <t>0359-TCN18</t>
  </si>
  <si>
    <t>XA06001-0012435</t>
  </si>
  <si>
    <t>D  2,573</t>
  </si>
  <si>
    <t>2014-TCN17</t>
  </si>
  <si>
    <t>XA06002-0000825</t>
  </si>
  <si>
    <t>0360-TCN18</t>
  </si>
  <si>
    <t>XA06001-0012437</t>
  </si>
  <si>
    <t>D  2,640</t>
  </si>
  <si>
    <t>0361-TCN18</t>
  </si>
  <si>
    <t>XA06001-0012438</t>
  </si>
  <si>
    <t>0362-TCN18</t>
  </si>
  <si>
    <t>XA06001-0012439</t>
  </si>
  <si>
    <t>0363-TCN18</t>
  </si>
  <si>
    <t>XA06001-0012440</t>
  </si>
  <si>
    <t>D  2,646</t>
  </si>
  <si>
    <t>0364-TCN18</t>
  </si>
  <si>
    <t>XA06001-0012441</t>
  </si>
  <si>
    <t>D  2,651</t>
  </si>
  <si>
    <t>0365-TCN18</t>
  </si>
  <si>
    <t>XA06001-0012442</t>
  </si>
  <si>
    <t>0366-TCN18</t>
  </si>
  <si>
    <t>XA06001-0012443</t>
  </si>
  <si>
    <t>0367-TCN18</t>
  </si>
  <si>
    <t>XA06001-0012444</t>
  </si>
  <si>
    <t>0368-TCN18</t>
  </si>
  <si>
    <t>XA06001-0012445</t>
  </si>
  <si>
    <t>0369-TCN18</t>
  </si>
  <si>
    <t>XA06001-0012446</t>
  </si>
  <si>
    <t>0370-TCN18</t>
  </si>
  <si>
    <t>XA06001-0012447</t>
  </si>
  <si>
    <t>D  2,682</t>
  </si>
  <si>
    <t>0371-TCN18</t>
  </si>
  <si>
    <t>XA06001-0012448</t>
  </si>
  <si>
    <t>0372-TCN18</t>
  </si>
  <si>
    <t>XA06001-0012449</t>
  </si>
  <si>
    <t>D  2,690</t>
  </si>
  <si>
    <t>0373-TCN18</t>
  </si>
  <si>
    <t>XA06001-0012450</t>
  </si>
  <si>
    <t>D  2,692</t>
  </si>
  <si>
    <t>0374-TCN18</t>
  </si>
  <si>
    <t>XA06001-0012451</t>
  </si>
  <si>
    <t>D  2,693</t>
  </si>
  <si>
    <t>0375-TCN18</t>
  </si>
  <si>
    <t>XA06001-0012452</t>
  </si>
  <si>
    <t>D  2,694</t>
  </si>
  <si>
    <t>0376-TCN18</t>
  </si>
  <si>
    <t>XA06001-0012453</t>
  </si>
  <si>
    <t>0377-TCN18</t>
  </si>
  <si>
    <t>XA06001-0012454</t>
  </si>
  <si>
    <t>D  2,701</t>
  </si>
  <si>
    <t>0378-TCN18</t>
  </si>
  <si>
    <t>XA06001-0012455</t>
  </si>
  <si>
    <t>D  2,703</t>
  </si>
  <si>
    <t>0379-TCN18</t>
  </si>
  <si>
    <t>XA06001-0012456</t>
  </si>
  <si>
    <t>D  2,714</t>
  </si>
  <si>
    <t>XD06001-0001435</t>
  </si>
  <si>
    <t>D  2,716</t>
  </si>
  <si>
    <t>XA06001-0012457</t>
  </si>
  <si>
    <t>D  2,720</t>
  </si>
  <si>
    <t>0380-TCN18</t>
  </si>
  <si>
    <t>XA06001-0012458</t>
  </si>
  <si>
    <t>0381-TCN18</t>
  </si>
  <si>
    <t>XA06001-0012459</t>
  </si>
  <si>
    <t>D  2,758</t>
  </si>
  <si>
    <t>XD06001-0001437</t>
  </si>
  <si>
    <t>0382-TCN18</t>
  </si>
  <si>
    <t>XA06001-0012461</t>
  </si>
  <si>
    <t>D  2,978</t>
  </si>
  <si>
    <t>0383-TCN18</t>
  </si>
  <si>
    <t>XA06001-0012465</t>
  </si>
  <si>
    <t>0346-TCN18</t>
  </si>
  <si>
    <t>XA06001-0012469</t>
  </si>
  <si>
    <t>0347-TCN18</t>
  </si>
  <si>
    <t>XA06001-0012470</t>
  </si>
  <si>
    <t>0384-TCN18</t>
  </si>
  <si>
    <t>XA06001-0012471</t>
  </si>
  <si>
    <t>0385-TCN18</t>
  </si>
  <si>
    <t>XA06001-0012472</t>
  </si>
  <si>
    <t>0386-TCN18</t>
  </si>
  <si>
    <t>XA06001-0012473</t>
  </si>
  <si>
    <t>0387-TCN18</t>
  </si>
  <si>
    <t>XA06001-0012474</t>
  </si>
  <si>
    <t>0388-TCN18</t>
  </si>
  <si>
    <t>XA06001-0012475</t>
  </si>
  <si>
    <t>0389-TCN18</t>
  </si>
  <si>
    <t>XA06001-0012476</t>
  </si>
  <si>
    <t>0390-TCN18</t>
  </si>
  <si>
    <t>XA06001-0012477</t>
  </si>
  <si>
    <t>XD06001-0001444</t>
  </si>
  <si>
    <t>XA06002-0000826</t>
  </si>
  <si>
    <t>0391-TCN18</t>
  </si>
  <si>
    <t>XA06001-0012478</t>
  </si>
  <si>
    <t>P000021368</t>
  </si>
  <si>
    <t>XA12005-0021368</t>
  </si>
  <si>
    <t>D  3,217</t>
  </si>
  <si>
    <t>P000021367</t>
  </si>
  <si>
    <t>XA12005-0021367</t>
  </si>
  <si>
    <t>P000021366</t>
  </si>
  <si>
    <t>XA12005-0021366</t>
  </si>
  <si>
    <t>0393-TCN18</t>
  </si>
  <si>
    <t>XA06002-0000828</t>
  </si>
  <si>
    <t>0394-TCN18</t>
  </si>
  <si>
    <t>XA06002-0000829</t>
  </si>
  <si>
    <t>0396-TCN18</t>
  </si>
  <si>
    <t>XA06002-0000830</t>
  </si>
  <si>
    <t>0395-TCN18</t>
  </si>
  <si>
    <t>XA06002-0000831</t>
  </si>
  <si>
    <t>0397-TCN18</t>
  </si>
  <si>
    <t>XA06002-0000832</t>
  </si>
  <si>
    <t>0398-TCN18</t>
  </si>
  <si>
    <t>XA06002-0000833</t>
  </si>
  <si>
    <t>0392-TCN18</t>
  </si>
  <si>
    <t>0399-TCN18</t>
  </si>
  <si>
    <t>XA06002-0000835</t>
  </si>
  <si>
    <t>P000021353</t>
  </si>
  <si>
    <t>XA12005-0021374</t>
  </si>
  <si>
    <t>2015-TCN17</t>
  </si>
  <si>
    <t>XA06002-0000836</t>
  </si>
  <si>
    <t>NA21001-0035458</t>
  </si>
  <si>
    <t>0400-TCN18</t>
  </si>
  <si>
    <t>XA06002-0000837</t>
  </si>
  <si>
    <t>NA21001-0035478</t>
  </si>
  <si>
    <t>XA06002-0000843</t>
  </si>
  <si>
    <t>NA21001-0035487</t>
  </si>
  <si>
    <t>NA21001-0035488</t>
  </si>
  <si>
    <t>NWD0002878</t>
  </si>
  <si>
    <t>XA12001-0021408</t>
  </si>
  <si>
    <t>NWD0002865</t>
  </si>
  <si>
    <t>XA12001-0021409</t>
  </si>
  <si>
    <t>NWD0002871</t>
  </si>
  <si>
    <t>XA12001-0021410</t>
  </si>
  <si>
    <t>NWD0002881</t>
  </si>
  <si>
    <t>XA12001-0021411</t>
  </si>
  <si>
    <t>P000021324</t>
  </si>
  <si>
    <t>XA12005-0021412</t>
  </si>
  <si>
    <t>NWD0002884</t>
  </si>
  <si>
    <t>XA12001-0021413</t>
  </si>
  <si>
    <t>B000024064</t>
  </si>
  <si>
    <t>XA12001-0021415</t>
  </si>
  <si>
    <t>NA21001-0035489</t>
  </si>
  <si>
    <t>AO245</t>
  </si>
  <si>
    <t>NA21001-0035495</t>
  </si>
  <si>
    <t>MCDA 243</t>
  </si>
  <si>
    <t>NA21001-0035496</t>
  </si>
  <si>
    <t>AM119</t>
  </si>
  <si>
    <t>NA21001-0035497</t>
  </si>
  <si>
    <t>0409-TCN18</t>
  </si>
  <si>
    <t>XA06002-0000846</t>
  </si>
  <si>
    <t>s3065</t>
  </si>
  <si>
    <t>NA21001-0035536</t>
  </si>
  <si>
    <t>S3054</t>
  </si>
  <si>
    <t>NA21001-0035537</t>
  </si>
  <si>
    <t>S3061</t>
  </si>
  <si>
    <t>NA21001-0035538</t>
  </si>
  <si>
    <t>S3031</t>
  </si>
  <si>
    <t>NA21001-0035539</t>
  </si>
  <si>
    <t>S4639</t>
  </si>
  <si>
    <t>NA21001-0035540</t>
  </si>
  <si>
    <t>S4674</t>
  </si>
  <si>
    <t>NA21001-0035541</t>
  </si>
  <si>
    <t>S4637</t>
  </si>
  <si>
    <t>NA21001-0035542</t>
  </si>
  <si>
    <t>S4638</t>
  </si>
  <si>
    <t>NA21001-0035543</t>
  </si>
  <si>
    <t>S4675</t>
  </si>
  <si>
    <t>NA21001-0035544</t>
  </si>
  <si>
    <t>R4467</t>
  </si>
  <si>
    <t>NA21001-0035545</t>
  </si>
  <si>
    <t>S2986</t>
  </si>
  <si>
    <t>NA21001-0035546</t>
  </si>
  <si>
    <t>S3049</t>
  </si>
  <si>
    <t>NA21001-0035547</t>
  </si>
  <si>
    <t>S2943</t>
  </si>
  <si>
    <t>NA21001-0035548</t>
  </si>
  <si>
    <t>S2941</t>
  </si>
  <si>
    <t>NA21001-0035549</t>
  </si>
  <si>
    <t>S4680</t>
  </si>
  <si>
    <t>NA21001-0035550</t>
  </si>
  <si>
    <t>S4679</t>
  </si>
  <si>
    <t>NA21001-0035551</t>
  </si>
  <si>
    <t>S4678</t>
  </si>
  <si>
    <t>NA21001-0035552</t>
  </si>
  <si>
    <t>S4677</t>
  </si>
  <si>
    <t>NA21001-0035560</t>
  </si>
  <si>
    <t>S2951</t>
  </si>
  <si>
    <t>NA21001-0035561</t>
  </si>
  <si>
    <t>S4503</t>
  </si>
  <si>
    <t>NA21001-0035562</t>
  </si>
  <si>
    <t>P20597</t>
  </si>
  <si>
    <t>NA21001-0035563</t>
  </si>
  <si>
    <t>P20599</t>
  </si>
  <si>
    <t>NA21001-0035567</t>
  </si>
  <si>
    <t>P20596</t>
  </si>
  <si>
    <t>NA21001-0035570</t>
  </si>
  <si>
    <t>P20595</t>
  </si>
  <si>
    <t>NA21001-0035571</t>
  </si>
  <si>
    <t>FASC810520DZ5</t>
  </si>
  <si>
    <t>P20594</t>
  </si>
  <si>
    <t>NA21001-0035572</t>
  </si>
  <si>
    <t>P20592</t>
  </si>
  <si>
    <t>NA21001-0035573</t>
  </si>
  <si>
    <t>P20542</t>
  </si>
  <si>
    <t>NA21001-0035575</t>
  </si>
  <si>
    <t>P20546</t>
  </si>
  <si>
    <t>NA21001-0035576</t>
  </si>
  <si>
    <t>P20548</t>
  </si>
  <si>
    <t>NA21001-0035577</t>
  </si>
  <si>
    <t>P20544</t>
  </si>
  <si>
    <t>NA21001-0035579</t>
  </si>
  <si>
    <t>CMA831005SG1</t>
  </si>
  <si>
    <t>p20640</t>
  </si>
  <si>
    <t>NA21001-0035582</t>
  </si>
  <si>
    <t>P20639</t>
  </si>
  <si>
    <t>NA21001-0035583</t>
  </si>
  <si>
    <t>P20626</t>
  </si>
  <si>
    <t>NA21001-0035584</t>
  </si>
  <si>
    <t>P20627</t>
  </si>
  <si>
    <t>NA21001-0035586</t>
  </si>
  <si>
    <t>D  3,622</t>
  </si>
  <si>
    <t>P20625</t>
  </si>
  <si>
    <t>NA21001-0035587</t>
  </si>
  <si>
    <t>D  3,623</t>
  </si>
  <si>
    <t>P20624</t>
  </si>
  <si>
    <t>NA21001-0035589</t>
  </si>
  <si>
    <t>P20623</t>
  </si>
  <si>
    <t>NA21001-0035591</t>
  </si>
  <si>
    <t>CFI920113KZ8</t>
  </si>
  <si>
    <t>P20622</t>
  </si>
  <si>
    <t>NA21001-0035596</t>
  </si>
  <si>
    <t>P20621</t>
  </si>
  <si>
    <t>NA21001-0035597</t>
  </si>
  <si>
    <t>P20620</t>
  </si>
  <si>
    <t>NA21001-0035598</t>
  </si>
  <si>
    <t>P20619</t>
  </si>
  <si>
    <t>NA21001-0035599</t>
  </si>
  <si>
    <t>P20618</t>
  </si>
  <si>
    <t>NA21001-0035600</t>
  </si>
  <si>
    <t>P20617</t>
  </si>
  <si>
    <t>NA21001-0035601</t>
  </si>
  <si>
    <t>P20616</t>
  </si>
  <si>
    <t>NA21001-0035602</t>
  </si>
  <si>
    <t>P20615</t>
  </si>
  <si>
    <t>NA21001-0035603</t>
  </si>
  <si>
    <t>P20614</t>
  </si>
  <si>
    <t>NA21001-0035604</t>
  </si>
  <si>
    <t>P20637</t>
  </si>
  <si>
    <t>NA21001-0035606</t>
  </si>
  <si>
    <t>P20636</t>
  </si>
  <si>
    <t>NA21001-0035607</t>
  </si>
  <si>
    <t>P20634</t>
  </si>
  <si>
    <t>NA21001-0035608</t>
  </si>
  <si>
    <t>P20632</t>
  </si>
  <si>
    <t>NA21001-0035609</t>
  </si>
  <si>
    <t>P20630</t>
  </si>
  <si>
    <t>NA21001-0035610</t>
  </si>
  <si>
    <t>P20629</t>
  </si>
  <si>
    <t>NA21001-0035611</t>
  </si>
  <si>
    <t>P20612</t>
  </si>
  <si>
    <t>NA21001-0035612</t>
  </si>
  <si>
    <t>P20613</t>
  </si>
  <si>
    <t>NA21001-0035613</t>
  </si>
  <si>
    <t>P20635</t>
  </si>
  <si>
    <t>NA21001-0035617</t>
  </si>
  <si>
    <t>P20631</t>
  </si>
  <si>
    <t>NA21001-0035618</t>
  </si>
  <si>
    <t>P20504</t>
  </si>
  <si>
    <t>NA21001-0035619</t>
  </si>
  <si>
    <t>p20608</t>
  </si>
  <si>
    <t>NA21001-0035621</t>
  </si>
  <si>
    <t>C94123</t>
  </si>
  <si>
    <t>NA21001-0035631</t>
  </si>
  <si>
    <t>0407-TCN18</t>
  </si>
  <si>
    <t>0396N/18</t>
  </si>
  <si>
    <t>NA21001-0035635</t>
  </si>
  <si>
    <t>S2959</t>
  </si>
  <si>
    <t>NA21001-0035654</t>
  </si>
  <si>
    <t>S3132</t>
  </si>
  <si>
    <t>NA21001-0035655</t>
  </si>
  <si>
    <t>S3133</t>
  </si>
  <si>
    <t>NA21001-0035656</t>
  </si>
  <si>
    <t>S4662</t>
  </si>
  <si>
    <t>NA21001-0035657</t>
  </si>
  <si>
    <t>S4504</t>
  </si>
  <si>
    <t>NA21001-0035659</t>
  </si>
  <si>
    <t>NA21001-0035670</t>
  </si>
  <si>
    <t>NA21001-0035671</t>
  </si>
  <si>
    <t>NA21001-0035675</t>
  </si>
  <si>
    <t>AM00000129</t>
  </si>
  <si>
    <t>XA15001-0016927</t>
  </si>
  <si>
    <t>XA12001-0021506</t>
  </si>
  <si>
    <t>XA12001-0021507</t>
  </si>
  <si>
    <t>XA12011-0021509</t>
  </si>
  <si>
    <t>COMPLEMENT</t>
  </si>
  <si>
    <t>NA21001-0035700</t>
  </si>
  <si>
    <t>WS00037128</t>
  </si>
  <si>
    <t>XA12001-0021540</t>
  </si>
  <si>
    <t>WS00037129</t>
  </si>
  <si>
    <t>XA12011-0021541</t>
  </si>
  <si>
    <t>XA12011-0021542</t>
  </si>
  <si>
    <t>NA21001-0035762</t>
  </si>
  <si>
    <t>PERIFERICA</t>
  </si>
  <si>
    <t>NA21001-0035861</t>
  </si>
  <si>
    <t>ORDAZ SANCHEZ JOSE CESAR</t>
  </si>
  <si>
    <t>NA21001-0035862</t>
  </si>
  <si>
    <t>P20653</t>
  </si>
  <si>
    <t>NA21001-0035881</t>
  </si>
  <si>
    <t>P20654</t>
  </si>
  <si>
    <t>NA21001-0035882</t>
  </si>
  <si>
    <t>P20646</t>
  </si>
  <si>
    <t>NA21001-0035883</t>
  </si>
  <si>
    <t>P20650</t>
  </si>
  <si>
    <t>NA21001-0035884</t>
  </si>
  <si>
    <t>D  3,795</t>
  </si>
  <si>
    <t>P20648</t>
  </si>
  <si>
    <t>NA21001-0035885</t>
  </si>
  <si>
    <t>IAGG590103P18</t>
  </si>
  <si>
    <t>D  3,796</t>
  </si>
  <si>
    <t>P20688</t>
  </si>
  <si>
    <t>NA21001-0035886</t>
  </si>
  <si>
    <t>VEDJ790907UJ0</t>
  </si>
  <si>
    <t>p20694</t>
  </si>
  <si>
    <t>NA21001-0035888</t>
  </si>
  <si>
    <t>P20695</t>
  </si>
  <si>
    <t>NA21001-0035889</t>
  </si>
  <si>
    <t>P20696</t>
  </si>
  <si>
    <t>NA21001-0035890</t>
  </si>
  <si>
    <t>EKE011009716</t>
  </si>
  <si>
    <t>P20697</t>
  </si>
  <si>
    <t>NA21001-0035891</t>
  </si>
  <si>
    <t>P20790</t>
  </si>
  <si>
    <t>NA21001-0035892</t>
  </si>
  <si>
    <t>P20792</t>
  </si>
  <si>
    <t>NA21001-0035893</t>
  </si>
  <si>
    <t>P20796</t>
  </si>
  <si>
    <t>NA21001-0035897</t>
  </si>
  <si>
    <t>D  3,832</t>
  </si>
  <si>
    <t>P20655</t>
  </si>
  <si>
    <t>NA21001-0035898</t>
  </si>
  <si>
    <t>WECD890613DP8</t>
  </si>
  <si>
    <t>D  3,855</t>
  </si>
  <si>
    <t>XA12001-0021657</t>
  </si>
  <si>
    <t>D  3,858</t>
  </si>
  <si>
    <t>AS00081382</t>
  </si>
  <si>
    <t>XA12001-0021660</t>
  </si>
  <si>
    <t>D  3,865</t>
  </si>
  <si>
    <t>p20798</t>
  </si>
  <si>
    <t>NA21001-0035934</t>
  </si>
  <si>
    <t>CAGX670427M98</t>
  </si>
  <si>
    <t>D  3,866</t>
  </si>
  <si>
    <t>P20799</t>
  </si>
  <si>
    <t>NA21001-0035935</t>
  </si>
  <si>
    <t>D  3,867</t>
  </si>
  <si>
    <t>P20800</t>
  </si>
  <si>
    <t>NA21001-0035936</t>
  </si>
  <si>
    <t>D  3,868</t>
  </si>
  <si>
    <t>P20801</t>
  </si>
  <si>
    <t>NA21001-0035937</t>
  </si>
  <si>
    <t>D  3,869</t>
  </si>
  <si>
    <t>P20802</t>
  </si>
  <si>
    <t>NA21001-0035938</t>
  </si>
  <si>
    <t>D  3,870</t>
  </si>
  <si>
    <t>P20803</t>
  </si>
  <si>
    <t>NA21001-0035939</t>
  </si>
  <si>
    <t>JILJ720828V81</t>
  </si>
  <si>
    <t>D  3,871</t>
  </si>
  <si>
    <t>P20804</t>
  </si>
  <si>
    <t>NA21001-0035940</t>
  </si>
  <si>
    <t>D  3,872</t>
  </si>
  <si>
    <t>P20805</t>
  </si>
  <si>
    <t>NA21001-0035941</t>
  </si>
  <si>
    <t>AAMR4807318X9</t>
  </si>
  <si>
    <t>D  3,873</t>
  </si>
  <si>
    <t>P20806</t>
  </si>
  <si>
    <t>NA21001-0035942</t>
  </si>
  <si>
    <t>D  3,874</t>
  </si>
  <si>
    <t>P20807</t>
  </si>
  <si>
    <t>NA21001-0035943</t>
  </si>
  <si>
    <t>D  3,875</t>
  </si>
  <si>
    <t>P20808</t>
  </si>
  <si>
    <t>NA21001-0035944</t>
  </si>
  <si>
    <t>BAL950906G67</t>
  </si>
  <si>
    <t>D  3,877</t>
  </si>
  <si>
    <t>P20811</t>
  </si>
  <si>
    <t>NA21001-0035946</t>
  </si>
  <si>
    <t>CAM120131RD7</t>
  </si>
  <si>
    <t>D  3,878</t>
  </si>
  <si>
    <t>P20812</t>
  </si>
  <si>
    <t>NA21001-0035947</t>
  </si>
  <si>
    <t>D  3,879</t>
  </si>
  <si>
    <t>P20813</t>
  </si>
  <si>
    <t>NA21001-0035948</t>
  </si>
  <si>
    <t>D  3,880</t>
  </si>
  <si>
    <t>P20814</t>
  </si>
  <si>
    <t>NA21001-0035949</t>
  </si>
  <si>
    <t>D  3,881</t>
  </si>
  <si>
    <t>P20815</t>
  </si>
  <si>
    <t>NA21001-0035950</t>
  </si>
  <si>
    <t>D  3,882</t>
  </si>
  <si>
    <t>P20816</t>
  </si>
  <si>
    <t>NA21001-0035951</t>
  </si>
  <si>
    <t>D  3,883</t>
  </si>
  <si>
    <t>P20835</t>
  </si>
  <si>
    <t>NA21001-0035952</t>
  </si>
  <si>
    <t>D  3,884</t>
  </si>
  <si>
    <t>P20837</t>
  </si>
  <si>
    <t>NA21001-0035953</t>
  </si>
  <si>
    <t>D  3,885</t>
  </si>
  <si>
    <t>P20817</t>
  </si>
  <si>
    <t>NA21001-0035954</t>
  </si>
  <si>
    <t>D  3,886</t>
  </si>
  <si>
    <t>P20819</t>
  </si>
  <si>
    <t>NA21001-0035955</t>
  </si>
  <si>
    <t>D  3,887</t>
  </si>
  <si>
    <t>P20821</t>
  </si>
  <si>
    <t>NA21001-0035956</t>
  </si>
  <si>
    <t>GIOC011116VA9</t>
  </si>
  <si>
    <t>D  3,888</t>
  </si>
  <si>
    <t>O20823</t>
  </si>
  <si>
    <t>NA21001-0035957</t>
  </si>
  <si>
    <t>D  3,889</t>
  </si>
  <si>
    <t>P20826</t>
  </si>
  <si>
    <t>NA21001-0035958</t>
  </si>
  <si>
    <t>D  3,890</t>
  </si>
  <si>
    <t>p20831</t>
  </si>
  <si>
    <t>NA21001-0035959</t>
  </si>
  <si>
    <t>D  3,891</t>
  </si>
  <si>
    <t>P20833</t>
  </si>
  <si>
    <t>NA21001-0035960</t>
  </si>
  <si>
    <t>SCO7404174M0</t>
  </si>
  <si>
    <t>D  3,892</t>
  </si>
  <si>
    <t>S2881</t>
  </si>
  <si>
    <t>NA21001-0035961</t>
  </si>
  <si>
    <t>D  3,893</t>
  </si>
  <si>
    <t>R4453</t>
  </si>
  <si>
    <t>NA21001-0035962</t>
  </si>
  <si>
    <t>D  3,894</t>
  </si>
  <si>
    <t>R4514</t>
  </si>
  <si>
    <t>NA21001-0035963</t>
  </si>
  <si>
    <t>D  3,895</t>
  </si>
  <si>
    <t>NA21001-0035964</t>
  </si>
  <si>
    <t>D  3,901</t>
  </si>
  <si>
    <t>p20628</t>
  </si>
  <si>
    <t>NA21001-0035968</t>
  </si>
  <si>
    <t>GQL941129CY5</t>
  </si>
  <si>
    <t>D  3,904</t>
  </si>
  <si>
    <t>P20690</t>
  </si>
  <si>
    <t>NA21001-0035971</t>
  </si>
  <si>
    <t>D  3,906</t>
  </si>
  <si>
    <t>P20791</t>
  </si>
  <si>
    <t>NA21001-0035973</t>
  </si>
  <si>
    <t>D  3,908</t>
  </si>
  <si>
    <t>P20827</t>
  </si>
  <si>
    <t>NA21001-0035983</t>
  </si>
  <si>
    <t>D  3,909</t>
  </si>
  <si>
    <t>P20829</t>
  </si>
  <si>
    <t>NA21001-0035986</t>
  </si>
  <si>
    <t>D  3,911</t>
  </si>
  <si>
    <t>p20692</t>
  </si>
  <si>
    <t>NA21001-0035988</t>
  </si>
  <si>
    <t>D  3,916</t>
  </si>
  <si>
    <t>P20841</t>
  </si>
  <si>
    <t>NA21001-0035992</t>
  </si>
  <si>
    <t>apu640930kv9</t>
  </si>
  <si>
    <t>ASC090914UP4</t>
  </si>
  <si>
    <t>CMA120421M71</t>
  </si>
  <si>
    <t>GRI9905197V4</t>
  </si>
  <si>
    <t>SIN0301246J6</t>
  </si>
  <si>
    <t>D  3,917</t>
  </si>
  <si>
    <t>P20843</t>
  </si>
  <si>
    <t>NA21001-0035993</t>
  </si>
  <si>
    <t>D  3,918</t>
  </si>
  <si>
    <t>P20847</t>
  </si>
  <si>
    <t>NA21001-0035994</t>
  </si>
  <si>
    <t>D  3,919</t>
  </si>
  <si>
    <t>P20849</t>
  </si>
  <si>
    <t>NA21001-0000046</t>
  </si>
  <si>
    <t>D  3,920</t>
  </si>
  <si>
    <t>P20851</t>
  </si>
  <si>
    <t>NA21001-0035995</t>
  </si>
  <si>
    <t>D  3,921</t>
  </si>
  <si>
    <t>P20853</t>
  </si>
  <si>
    <t>NA21001-0035996</t>
  </si>
  <si>
    <t>D  3,922</t>
  </si>
  <si>
    <t>NA21001-0035997</t>
  </si>
  <si>
    <t>D  3,923</t>
  </si>
  <si>
    <t>P20839</t>
  </si>
  <si>
    <t>NA21001-0000047</t>
  </si>
  <si>
    <t>D  3,924</t>
  </si>
  <si>
    <t>P20845</t>
  </si>
  <si>
    <t>NA21001-0035998</t>
  </si>
  <si>
    <t>D  3,925</t>
  </si>
  <si>
    <t>P20670</t>
  </si>
  <si>
    <t>NA21001-0035999</t>
  </si>
  <si>
    <t>TES060519QN9</t>
  </si>
  <si>
    <t>D  3,926</t>
  </si>
  <si>
    <t>P20644</t>
  </si>
  <si>
    <t>NA21001-0036000</t>
  </si>
  <si>
    <t>D  3,929</t>
  </si>
  <si>
    <t>P20858</t>
  </si>
  <si>
    <t>NA21001-0036003</t>
  </si>
  <si>
    <t>D  3,945</t>
  </si>
  <si>
    <t>P20904</t>
  </si>
  <si>
    <t>NA21001-0036023</t>
  </si>
  <si>
    <t>SGI140703AN8</t>
  </si>
  <si>
    <t>D  3,946</t>
  </si>
  <si>
    <t>NA21001-0036024</t>
  </si>
  <si>
    <t>D  3,947</t>
  </si>
  <si>
    <t>NA21001-0036025</t>
  </si>
  <si>
    <t>TORRES MARTIN</t>
  </si>
  <si>
    <t>D  3,953</t>
  </si>
  <si>
    <t>P20913</t>
  </si>
  <si>
    <t>NA21001-0036037</t>
  </si>
  <si>
    <t>TSC070907QS7</t>
  </si>
  <si>
    <t>D  3,954</t>
  </si>
  <si>
    <t>P20901</t>
  </si>
  <si>
    <t>NA21001-0036038</t>
  </si>
  <si>
    <t>GOCP7508052V3</t>
  </si>
  <si>
    <t>D  3,957</t>
  </si>
  <si>
    <t>R4529</t>
  </si>
  <si>
    <t>NA21001-0036041</t>
  </si>
  <si>
    <t>D  3,970</t>
  </si>
  <si>
    <t>P20945</t>
  </si>
  <si>
    <t>NA21001-0036042</t>
  </si>
  <si>
    <t>D  3,971</t>
  </si>
  <si>
    <t>P20944</t>
  </si>
  <si>
    <t>NA21001-0000061</t>
  </si>
  <si>
    <t>D  3,974</t>
  </si>
  <si>
    <t>P20949</t>
  </si>
  <si>
    <t>NA21001-0036045</t>
  </si>
  <si>
    <t>D  3,975</t>
  </si>
  <si>
    <t>P20950</t>
  </si>
  <si>
    <t>NA21001-0036046</t>
  </si>
  <si>
    <t>LRG140701LA4</t>
  </si>
  <si>
    <t>D  3,976</t>
  </si>
  <si>
    <t>P20946</t>
  </si>
  <si>
    <t>NA21001-0036047</t>
  </si>
  <si>
    <t>D  3,977</t>
  </si>
  <si>
    <t>P20947</t>
  </si>
  <si>
    <t>NA21001-0036048</t>
  </si>
  <si>
    <t>T-5369</t>
  </si>
  <si>
    <t>XD31011-0005369</t>
  </si>
  <si>
    <t>T-5370</t>
  </si>
  <si>
    <t>XD31011-0005370</t>
  </si>
  <si>
    <t>T-5371</t>
  </si>
  <si>
    <t>XD31011-0005371</t>
  </si>
  <si>
    <t>ROJAS ALVAREZ DULCE MONSERRAT</t>
  </si>
  <si>
    <t>T-5365</t>
  </si>
  <si>
    <t>XD31011-0005365</t>
  </si>
  <si>
    <t>T-5398</t>
  </si>
  <si>
    <t>XD31011-0005398</t>
  </si>
  <si>
    <t>T-5399</t>
  </si>
  <si>
    <t>XD31011-0005399</t>
  </si>
  <si>
    <t>VEHICULOS JAPONESES ZAPATA SA DE CV</t>
  </si>
  <si>
    <t>T-5400</t>
  </si>
  <si>
    <t>XD31011-0005400</t>
  </si>
  <si>
    <t>T-5403</t>
  </si>
  <si>
    <t>XD31011-0005403</t>
  </si>
  <si>
    <t>T-5405</t>
  </si>
  <si>
    <t>XD31011-0005405</t>
  </si>
  <si>
    <t>T-5406</t>
  </si>
  <si>
    <t>XD31011-0005406</t>
  </si>
  <si>
    <t>T-5407</t>
  </si>
  <si>
    <t>XD31011-0005407</t>
  </si>
  <si>
    <t>T-5408</t>
  </si>
  <si>
    <t>XD31011-0005408</t>
  </si>
  <si>
    <t>REZA DIAZ JUAN JOSE</t>
  </si>
  <si>
    <t>T-5409</t>
  </si>
  <si>
    <t>XD31011-0005409</t>
  </si>
  <si>
    <t>FORMAS GENERALES SA DE CV</t>
  </si>
  <si>
    <t>T-5410</t>
  </si>
  <si>
    <t>XD31011-0005410</t>
  </si>
  <si>
    <t>T-5411</t>
  </si>
  <si>
    <t>XD31011-0005411</t>
  </si>
  <si>
    <t>T-5412</t>
  </si>
  <si>
    <t>XD31011-0005412</t>
  </si>
  <si>
    <t>T-5413</t>
  </si>
  <si>
    <t>XD31011-0005413</t>
  </si>
  <si>
    <t>T-5415</t>
  </si>
  <si>
    <t>XD31011-0005415</t>
  </si>
  <si>
    <t>T-5416</t>
  </si>
  <si>
    <t>XD31011-0005416</t>
  </si>
  <si>
    <t>T-5417</t>
  </si>
  <si>
    <t>XD31011-0005417</t>
  </si>
  <si>
    <t>T-5418</t>
  </si>
  <si>
    <t>XD31011-0005418</t>
  </si>
  <si>
    <t>T-5419</t>
  </si>
  <si>
    <t>XD31011-0005419</t>
  </si>
  <si>
    <t>T-5420</t>
  </si>
  <si>
    <t>XD31011-0005420</t>
  </si>
  <si>
    <t>T-5421</t>
  </si>
  <si>
    <t>XD31011-0005421</t>
  </si>
  <si>
    <t>XD31011-0005422</t>
  </si>
  <si>
    <t>T-5423</t>
  </si>
  <si>
    <t>XD31011-0005423</t>
  </si>
  <si>
    <t>T-5431</t>
  </si>
  <si>
    <t>XD31011-0005431</t>
  </si>
  <si>
    <t>T-5432</t>
  </si>
  <si>
    <t>XD31011-0005432</t>
  </si>
  <si>
    <t>T-5438</t>
  </si>
  <si>
    <t>XD31011-0005438</t>
  </si>
  <si>
    <t>VELARDE PORRAS MIGUEL</t>
  </si>
  <si>
    <t>T-5439</t>
  </si>
  <si>
    <t>XD31011-0005439</t>
  </si>
  <si>
    <t>T-5440</t>
  </si>
  <si>
    <t>XD31011-0005440</t>
  </si>
  <si>
    <t>T-5441</t>
  </si>
  <si>
    <t>XD31011-0005441</t>
  </si>
  <si>
    <t>T-5442</t>
  </si>
  <si>
    <t>XD31011-0005442</t>
  </si>
  <si>
    <t>T-5443</t>
  </si>
  <si>
    <t>XD31011-0005443</t>
  </si>
  <si>
    <t>T-5447</t>
  </si>
  <si>
    <t>XD31011-0005447</t>
  </si>
  <si>
    <t>RODRIGUEZ MEDINA CESAR</t>
  </si>
  <si>
    <t>T-5448</t>
  </si>
  <si>
    <t>XD31011-0005448</t>
  </si>
  <si>
    <t>CH-18699</t>
  </si>
  <si>
    <t>XD31001-0018699</t>
  </si>
  <si>
    <t>CH-18700</t>
  </si>
  <si>
    <t>XD31001-0018700</t>
  </si>
  <si>
    <t>CH-706</t>
  </si>
  <si>
    <t>ND17002-0000706</t>
  </si>
  <si>
    <t>CH TRANSFERENCIA BAN</t>
  </si>
  <si>
    <t>T-5455</t>
  </si>
  <si>
    <t>XD31011-0005455</t>
  </si>
  <si>
    <t>T-5456</t>
  </si>
  <si>
    <t>XD31011-0005456</t>
  </si>
  <si>
    <t>T-5457</t>
  </si>
  <si>
    <t>XD31011-0005457</t>
  </si>
  <si>
    <t>T-5458</t>
  </si>
  <si>
    <t>XD31011-0005458</t>
  </si>
  <si>
    <t>T-5459</t>
  </si>
  <si>
    <t>XD31011-0005459</t>
  </si>
  <si>
    <t>DIAZ CASTILLO CARLOS FELIX</t>
  </si>
  <si>
    <t>T-5460</t>
  </si>
  <si>
    <t>XD31011-0005460</t>
  </si>
  <si>
    <t>T-5461</t>
  </si>
  <si>
    <t>XD31011-0005461</t>
  </si>
  <si>
    <t>T-5462</t>
  </si>
  <si>
    <t>XD31011-0005462</t>
  </si>
  <si>
    <t>T-5463</t>
  </si>
  <si>
    <t>XD31011-0005463</t>
  </si>
  <si>
    <t>T-5464</t>
  </si>
  <si>
    <t>XD31011-0005464</t>
  </si>
  <si>
    <t>T-5465</t>
  </si>
  <si>
    <t>XD31011-0005465</t>
  </si>
  <si>
    <t>T-5466</t>
  </si>
  <si>
    <t>XD31011-0005466</t>
  </si>
  <si>
    <t>T-5467</t>
  </si>
  <si>
    <t>XD31011-0005467</t>
  </si>
  <si>
    <t>T-5468</t>
  </si>
  <si>
    <t>XD31011-0005468</t>
  </si>
  <si>
    <t>T-5469</t>
  </si>
  <si>
    <t>XD31011-0005469</t>
  </si>
  <si>
    <t>COMERCIALIZADORA APSEV SA DE CV</t>
  </si>
  <si>
    <t>T-5470</t>
  </si>
  <si>
    <t>XD31011-0005470</t>
  </si>
  <si>
    <t>T-5471</t>
  </si>
  <si>
    <t>XD31011-0005471</t>
  </si>
  <si>
    <t>T-5472</t>
  </si>
  <si>
    <t>XD31011-0005472</t>
  </si>
  <si>
    <t>T-5473</t>
  </si>
  <si>
    <t>XD31011-0005473</t>
  </si>
  <si>
    <t>T-5474</t>
  </si>
  <si>
    <t>XD31011-0005474</t>
  </si>
  <si>
    <t>T-5475</t>
  </si>
  <si>
    <t>XD31011-0005475</t>
  </si>
  <si>
    <t>T-5476</t>
  </si>
  <si>
    <t>XD31011-0005476</t>
  </si>
  <si>
    <t>T-5477</t>
  </si>
  <si>
    <t>XD31011-0005477</t>
  </si>
  <si>
    <t>T-5478</t>
  </si>
  <si>
    <t>XD31011-0005478</t>
  </si>
  <si>
    <t>T-5479</t>
  </si>
  <si>
    <t>XD31011-0005479</t>
  </si>
  <si>
    <t>T-5480</t>
  </si>
  <si>
    <t>XD31011-0005480</t>
  </si>
  <si>
    <t>T-5481</t>
  </si>
  <si>
    <t>XD31011-0005481</t>
  </si>
  <si>
    <t>VAZQUEZ ROJAS ANA LAURA</t>
  </si>
  <si>
    <t>T-5482</t>
  </si>
  <si>
    <t>XD31011-0005482</t>
  </si>
  <si>
    <t>T-5483</t>
  </si>
  <si>
    <t>XD31011-0005483</t>
  </si>
  <si>
    <t>T-5484</t>
  </si>
  <si>
    <t>XD31011-0005484</t>
  </si>
  <si>
    <t>T-5485</t>
  </si>
  <si>
    <t>XD31011-0005485</t>
  </si>
  <si>
    <t>CH-710</t>
  </si>
  <si>
    <t>ND17002-0000710</t>
  </si>
  <si>
    <t>CH-711</t>
  </si>
  <si>
    <t>ND17002-0000711</t>
  </si>
  <si>
    <t>T-5504</t>
  </si>
  <si>
    <t>XD31011-0005504</t>
  </si>
  <si>
    <t>T-5505</t>
  </si>
  <si>
    <t>XD31011-0005505</t>
  </si>
  <si>
    <t>T-5506</t>
  </si>
  <si>
    <t>XD31011-0005506</t>
  </si>
  <si>
    <t>T-5507</t>
  </si>
  <si>
    <t>XD31011-0005507</t>
  </si>
  <si>
    <t>CH-712</t>
  </si>
  <si>
    <t>ND17002-0000712</t>
  </si>
  <si>
    <t>T-5510</t>
  </si>
  <si>
    <t>XD31011-0005510</t>
  </si>
  <si>
    <t>T-5511</t>
  </si>
  <si>
    <t>XD31011-0005511</t>
  </si>
  <si>
    <t>T-5512</t>
  </si>
  <si>
    <t>XD31011-0005512</t>
  </si>
  <si>
    <t>T-5513</t>
  </si>
  <si>
    <t>XD31011-0005513</t>
  </si>
  <si>
    <t>LLANTAS VEGA BOULEVARD SA DE CV</t>
  </si>
  <si>
    <t>T-5525</t>
  </si>
  <si>
    <t>XD31011-0005525</t>
  </si>
  <si>
    <t>T-5526</t>
  </si>
  <si>
    <t>XD31011-0005526</t>
  </si>
  <si>
    <t>T-5527</t>
  </si>
  <si>
    <t>XD31011-0005527</t>
  </si>
  <si>
    <t>T-5528</t>
  </si>
  <si>
    <t>XD31011-0005528</t>
  </si>
  <si>
    <t>T-5529</t>
  </si>
  <si>
    <t>XD31011-0005529</t>
  </si>
  <si>
    <t>T-5530</t>
  </si>
  <si>
    <t>XD31011-0005530</t>
  </si>
  <si>
    <t>CH-18704</t>
  </si>
  <si>
    <t>XD31001-0018704</t>
  </si>
  <si>
    <t>CH-18705</t>
  </si>
  <si>
    <t>XD31001-0018705</t>
  </si>
  <si>
    <t>T-5531</t>
  </si>
  <si>
    <t>XD31011-0005531</t>
  </si>
  <si>
    <t>T-5532</t>
  </si>
  <si>
    <t>XD31011-0005532</t>
  </si>
  <si>
    <t>T-5533</t>
  </si>
  <si>
    <t>XD31011-0005533</t>
  </si>
  <si>
    <t>T-5534</t>
  </si>
  <si>
    <t>XD31011-0005534</t>
  </si>
  <si>
    <t>T-5535</t>
  </si>
  <si>
    <t>XD31011-0005535</t>
  </si>
  <si>
    <t>T-5536</t>
  </si>
  <si>
    <t>XD31011-0005536</t>
  </si>
  <si>
    <t>T-5537</t>
  </si>
  <si>
    <t>XD31011-0005537</t>
  </si>
  <si>
    <t>T-5538</t>
  </si>
  <si>
    <t>XD31011-0005538</t>
  </si>
  <si>
    <t>T-5540</t>
  </si>
  <si>
    <t>XD31011-0005540</t>
  </si>
  <si>
    <t>T-5541</t>
  </si>
  <si>
    <t>XD31011-0005541</t>
  </si>
  <si>
    <t>T-5545</t>
  </si>
  <si>
    <t>XD31011-0005545</t>
  </si>
  <si>
    <t>T-5548</t>
  </si>
  <si>
    <t>XD31011-0005548</t>
  </si>
  <si>
    <t>T-5549</t>
  </si>
  <si>
    <t>XD31011-0005549</t>
  </si>
  <si>
    <t>T-5550</t>
  </si>
  <si>
    <t>XD31011-0005550</t>
  </si>
  <si>
    <t>CH-18710</t>
  </si>
  <si>
    <t>XD31001-0018710</t>
  </si>
  <si>
    <t>CH-715</t>
  </si>
  <si>
    <t>ND17002-0000715</t>
  </si>
  <si>
    <t>T-5551</t>
  </si>
  <si>
    <t>XD31011-0005551</t>
  </si>
  <si>
    <t>T-5552</t>
  </si>
  <si>
    <t>XD31011-0005552</t>
  </si>
  <si>
    <t>T-5553</t>
  </si>
  <si>
    <t>XD31011-0005553</t>
  </si>
  <si>
    <t>T-5572</t>
  </si>
  <si>
    <t>XD31011-0005572</t>
  </si>
  <si>
    <t>T-5573</t>
  </si>
  <si>
    <t>XD31011-0005573</t>
  </si>
  <si>
    <t>T-5574</t>
  </si>
  <si>
    <t>XD31011-0005574</t>
  </si>
  <si>
    <t>T-5576</t>
  </si>
  <si>
    <t>NA21003-0035498</t>
  </si>
  <si>
    <t>E    284</t>
  </si>
  <si>
    <t>T-5578</t>
  </si>
  <si>
    <t>NA21003-0035502</t>
  </si>
  <si>
    <t>T-5579</t>
  </si>
  <si>
    <t>NA21003-0035503</t>
  </si>
  <si>
    <t>T-5580</t>
  </si>
  <si>
    <t>NA21003-0035504</t>
  </si>
  <si>
    <t>T-5581</t>
  </si>
  <si>
    <t>NA21003-0035505</t>
  </si>
  <si>
    <t>T-5582</t>
  </si>
  <si>
    <t>NA21003-0035506</t>
  </si>
  <si>
    <t>T-5583</t>
  </si>
  <si>
    <t>NA21003-0035507</t>
  </si>
  <si>
    <t>T-5584</t>
  </si>
  <si>
    <t>NA21003-0035508</t>
  </si>
  <si>
    <t>T-5585</t>
  </si>
  <si>
    <t>NA21003-0035514</t>
  </si>
  <si>
    <t>T-5588</t>
  </si>
  <si>
    <t>NA21003-0035517</t>
  </si>
  <si>
    <t>PAGO F-1281 GASTOS LEGALES</t>
  </si>
  <si>
    <t>E    295</t>
  </si>
  <si>
    <t>T-5589</t>
  </si>
  <si>
    <t>NA21003-0035518</t>
  </si>
  <si>
    <t>E    296</t>
  </si>
  <si>
    <t>T-5590</t>
  </si>
  <si>
    <t>NA21003-0035519</t>
  </si>
  <si>
    <t>T-5591</t>
  </si>
  <si>
    <t>NA21003-0035521</t>
  </si>
  <si>
    <t>E    298</t>
  </si>
  <si>
    <t>T-5592</t>
  </si>
  <si>
    <t>NA21003-0035522</t>
  </si>
  <si>
    <t>PAGO F-645 REMODELACION AGENCI</t>
  </si>
  <si>
    <t>E    299</t>
  </si>
  <si>
    <t>T-5593</t>
  </si>
  <si>
    <t>NA21003-0035523</t>
  </si>
  <si>
    <t>E    300</t>
  </si>
  <si>
    <t>T-5594</t>
  </si>
  <si>
    <t>NA21003-0035524</t>
  </si>
  <si>
    <t>E    302</t>
  </si>
  <si>
    <t>CH-716</t>
  </si>
  <si>
    <t>NA21003-0035526</t>
  </si>
  <si>
    <t>E    306</t>
  </si>
  <si>
    <t>T-5598</t>
  </si>
  <si>
    <t>NA21003-0035530</t>
  </si>
  <si>
    <t>E    307</t>
  </si>
  <si>
    <t>T-5599</t>
  </si>
  <si>
    <t>NA21003-0035531</t>
  </si>
  <si>
    <t>E    315</t>
  </si>
  <si>
    <t>T-5644</t>
  </si>
  <si>
    <t>NA21003-0035747</t>
  </si>
  <si>
    <t>E-21</t>
  </si>
  <si>
    <t>T-5386</t>
  </si>
  <si>
    <t>CLQ080519DQ4</t>
  </si>
  <si>
    <t>CENTRAL DE LAMINAS QUERETARO</t>
  </si>
  <si>
    <t>REDJ880321NC7</t>
  </si>
  <si>
    <t>FGE8202044Q7</t>
  </si>
  <si>
    <t>E-58</t>
  </si>
  <si>
    <t>T-5414</t>
  </si>
  <si>
    <t>PRO840423SG3</t>
  </si>
  <si>
    <t>VEPM851015NKA</t>
  </si>
  <si>
    <t>ROMC8904254B7</t>
  </si>
  <si>
    <t>EUN1504099J7</t>
  </si>
  <si>
    <t>FECC6411165R0</t>
  </si>
  <si>
    <t>NPM070124M2A</t>
  </si>
  <si>
    <t>DIT6112029T3</t>
  </si>
  <si>
    <t>CAP1607275J3</t>
  </si>
  <si>
    <t>CRV SERVICIOS INTEGRALES S DE RL DE CV</t>
  </si>
  <si>
    <t>RICARDO DE LARRACOECHEA IBARRECHE</t>
  </si>
  <si>
    <t>REWEB FACTURE MAS CON INTERNET</t>
  </si>
  <si>
    <t>ALARMAS IES DE QUERETARO</t>
  </si>
  <si>
    <t>E303</t>
  </si>
  <si>
    <t>RAU010709725</t>
  </si>
  <si>
    <t>RONDA AUTOMOTRIZ</t>
  </si>
  <si>
    <t>T-5595</t>
  </si>
  <si>
    <t>MAAJ541210198</t>
  </si>
  <si>
    <t>MARTINEZ AGUILAR J JESUS</t>
  </si>
  <si>
    <t>AUDATEX LTN S DE RL DE CV</t>
  </si>
  <si>
    <t>EMR8708267V7</t>
  </si>
  <si>
    <t>EQUIPOS MAQUINARIA Y REPUE</t>
  </si>
  <si>
    <t>SJR721118GT7</t>
  </si>
  <si>
    <t>SAN JUAN DEL RIO MOTORS SA DE CV</t>
  </si>
  <si>
    <t>CFE COMISION FEDERAL -CONS</t>
  </si>
  <si>
    <t>POP591001E92</t>
  </si>
  <si>
    <t>PRECISION OPTICA SA</t>
  </si>
  <si>
    <t>GASOLINERA LITRO MIL SA C2</t>
  </si>
  <si>
    <t>SERVICIO AUDITORIO SA DE C</t>
  </si>
  <si>
    <t>FHO121005EFA</t>
  </si>
  <si>
    <t>FIBRA HOTELERA SC 312769</t>
  </si>
  <si>
    <t>GASOLINERA LITRO MIL</t>
  </si>
  <si>
    <t>LA CASA DE LOS ABUELOS ZON</t>
  </si>
  <si>
    <t>CAMINO DEL SOL AUTOMOTRIZ DE TIJUANA, S DE RL DE CV</t>
  </si>
  <si>
    <t>CEVER LOMAS VERDES SDE RLDE CV</t>
  </si>
  <si>
    <t xml:space="preserve">BAJA EN ENERO </t>
  </si>
  <si>
    <t>CME000407SU9</t>
  </si>
  <si>
    <t>OES930222UMA</t>
  </si>
  <si>
    <t>CSR170213TE8</t>
  </si>
  <si>
    <t>LLANTAS VEGA BOULEVARD, S.A. DE C.V.</t>
  </si>
  <si>
    <t>NUEVA WAL MART DE MÉXICO, S. DE R. L. DE C.V.</t>
  </si>
  <si>
    <t>ELECTROCOMPONENTES S.A. DE C.V.</t>
  </si>
  <si>
    <t>LPM110608NV6</t>
  </si>
  <si>
    <t>LAMINAS PERFILES Y MANUFACTURAS S DE RL DE CV</t>
  </si>
  <si>
    <t>NUGC610217CXA</t>
  </si>
  <si>
    <t>CARLOS SALVADOR NUNEZ GUDIÑO</t>
  </si>
  <si>
    <t>CAM040719547</t>
  </si>
  <si>
    <t>MOLE750127KM7</t>
  </si>
  <si>
    <t>SUS000505BP0</t>
  </si>
  <si>
    <t>SERVICIO PAN AMERICANO DE PROTECCION SA DE CV</t>
  </si>
  <si>
    <t>INVERSIONES POTOSINA SA DECV</t>
  </si>
  <si>
    <t>HSH6905238BA</t>
  </si>
  <si>
    <t>SHERATON S DE RL DE CV</t>
  </si>
  <si>
    <t>RCO120307M9A</t>
  </si>
  <si>
    <t>RESTOTAL CONSULTORIA SA DE CV</t>
  </si>
  <si>
    <t>OAP08050277A</t>
  </si>
  <si>
    <t>OPERADORA ALAMEDA PARK SA DE CV</t>
  </si>
  <si>
    <t>MAHR7004188F5</t>
  </si>
  <si>
    <t>MARTINEZ HERNANDEZ RICARDO</t>
  </si>
  <si>
    <t>AUTOZONE DE MEXICO S DE RL DE CV</t>
  </si>
  <si>
    <t>BALEROS Y RETENES SUAREZ SA DE CV</t>
  </si>
  <si>
    <t>IMPULSORA DE TRANSPORTES MEXICANOS SA DE CV</t>
  </si>
  <si>
    <t>ROTO CRISTALES Y PARTES SA DE CV</t>
  </si>
  <si>
    <t>OASC730520HG6</t>
  </si>
  <si>
    <t>GRUPO NOCAREMI SA DE CV</t>
  </si>
  <si>
    <t>MOBILIARIA EMAR SA DE CV</t>
  </si>
  <si>
    <t>FACTURA PENDIENTE RICARDO</t>
  </si>
  <si>
    <t>Auxiliar del 01/12/17 AL 31/12/17</t>
  </si>
  <si>
    <t>ED EN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</si>
</sst>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P_t_s_-;\-* #,##0.00\ _P_t_s_-;_-* &quot;-&quot;??\ _P_t_s_-;_-@_-"/>
    <numFmt numFmtId="165" formatCode="0.00000000000"/>
    <numFmt numFmtId="166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  <xf numFmtId="43" fontId="2" fillId="0" borderId="0" applyFont="0" applyFill="0" applyBorder="0" applyAlignment="0" applyProtection="0"/>
    <xf numFmtId="0" fontId="2" fillId="23" borderId="4" applyNumberFormat="0" applyFont="0" applyAlignment="0" applyProtection="0"/>
    <xf numFmtId="43" fontId="1" fillId="0" borderId="0" applyFont="0" applyFill="0" applyBorder="0" applyAlignment="0" applyProtection="0"/>
    <xf numFmtId="0" fontId="2" fillId="23" borderId="4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3" borderId="4" applyNumberFormat="0" applyFont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2" fillId="0" borderId="0" xfId="1" applyBorder="1"/>
    <xf numFmtId="164" fontId="2" fillId="0" borderId="0" xfId="33" applyNumberFormat="1" applyFont="1"/>
    <xf numFmtId="0" fontId="2" fillId="0" borderId="0" xfId="1" applyBorder="1" applyAlignment="1">
      <alignment horizontal="left"/>
    </xf>
    <xf numFmtId="0" fontId="20" fillId="0" borderId="0" xfId="0" applyFont="1" applyProtection="1">
      <protection locked="0"/>
    </xf>
    <xf numFmtId="14" fontId="0" fillId="0" borderId="0" xfId="0" applyNumberFormat="1"/>
    <xf numFmtId="4" fontId="0" fillId="0" borderId="0" xfId="0" applyNumberFormat="1"/>
    <xf numFmtId="0" fontId="21" fillId="24" borderId="10" xfId="1" applyFont="1" applyFill="1" applyBorder="1"/>
    <xf numFmtId="0" fontId="21" fillId="24" borderId="10" xfId="33" applyNumberFormat="1" applyFont="1" applyFill="1" applyBorder="1" applyAlignment="1" applyProtection="1">
      <alignment horizontal="left" vertical="center"/>
    </xf>
    <xf numFmtId="0" fontId="21" fillId="24" borderId="10" xfId="1" applyNumberFormat="1" applyFont="1" applyFill="1" applyBorder="1" applyAlignment="1" applyProtection="1">
      <alignment horizontal="center" vertical="center"/>
    </xf>
    <xf numFmtId="4" fontId="21" fillId="24" borderId="10" xfId="33" applyNumberFormat="1" applyFont="1" applyFill="1" applyBorder="1" applyAlignment="1" applyProtection="1">
      <alignment horizontal="center"/>
    </xf>
    <xf numFmtId="4" fontId="21" fillId="24" borderId="10" xfId="33" applyNumberFormat="1" applyFont="1" applyFill="1" applyBorder="1" applyAlignment="1" applyProtection="1">
      <alignment horizontal="center" vertical="center"/>
    </xf>
    <xf numFmtId="0" fontId="22" fillId="0" borderId="0" xfId="1" applyFont="1"/>
    <xf numFmtId="0" fontId="23" fillId="0" borderId="0" xfId="0" applyFont="1" applyAlignment="1" applyProtection="1">
      <alignment horizontal="left"/>
      <protection locked="0"/>
    </xf>
    <xf numFmtId="0" fontId="24" fillId="0" borderId="0" xfId="0" applyNumberFormat="1" applyFont="1" applyFill="1"/>
    <xf numFmtId="0" fontId="24" fillId="0" borderId="0" xfId="0" applyFont="1" applyFill="1"/>
    <xf numFmtId="0" fontId="25" fillId="0" borderId="11" xfId="0" applyFont="1" applyBorder="1"/>
    <xf numFmtId="0" fontId="25" fillId="0" borderId="0" xfId="0" applyFont="1" applyBorder="1"/>
    <xf numFmtId="0" fontId="25" fillId="0" borderId="0" xfId="0" applyFont="1"/>
    <xf numFmtId="0" fontId="2" fillId="0" borderId="0" xfId="0" quotePrefix="1" applyFont="1" applyFill="1"/>
    <xf numFmtId="0" fontId="0" fillId="0" borderId="0" xfId="0" applyFill="1" applyAlignment="1">
      <alignment horizontal="right"/>
    </xf>
    <xf numFmtId="0" fontId="0" fillId="0" borderId="0" xfId="0" quotePrefix="1" applyFill="1" applyAlignment="1">
      <alignment horizontal="right"/>
    </xf>
    <xf numFmtId="4" fontId="0" fillId="0" borderId="11" xfId="0" applyNumberFormat="1" applyBorder="1"/>
    <xf numFmtId="0" fontId="26" fillId="0" borderId="0" xfId="0" applyFont="1"/>
    <xf numFmtId="0" fontId="0" fillId="0" borderId="0" xfId="0" applyFill="1"/>
    <xf numFmtId="0" fontId="27" fillId="0" borderId="0" xfId="0" applyFont="1"/>
    <xf numFmtId="0" fontId="0" fillId="25" borderId="0" xfId="0" applyFill="1"/>
    <xf numFmtId="14" fontId="0" fillId="0" borderId="0" xfId="0" applyNumberFormat="1" applyFill="1"/>
    <xf numFmtId="0" fontId="20" fillId="0" borderId="0" xfId="0" applyFont="1" applyFill="1" applyProtection="1">
      <protection locked="0"/>
    </xf>
    <xf numFmtId="4" fontId="0" fillId="0" borderId="0" xfId="0" applyNumberFormat="1" applyFill="1"/>
    <xf numFmtId="2" fontId="0" fillId="0" borderId="0" xfId="0" applyNumberFormat="1"/>
    <xf numFmtId="43" fontId="20" fillId="0" borderId="0" xfId="48" applyFont="1" applyProtection="1">
      <protection locked="0"/>
    </xf>
    <xf numFmtId="4" fontId="25" fillId="0" borderId="0" xfId="0" applyNumberFormat="1" applyFont="1" applyBorder="1"/>
    <xf numFmtId="0" fontId="28" fillId="0" borderId="0" xfId="0" applyFont="1" applyFill="1"/>
    <xf numFmtId="2" fontId="25" fillId="0" borderId="11" xfId="0" applyNumberFormat="1" applyFont="1" applyBorder="1"/>
    <xf numFmtId="4" fontId="25" fillId="0" borderId="11" xfId="0" applyNumberFormat="1" applyFont="1" applyBorder="1"/>
    <xf numFmtId="0" fontId="20" fillId="26" borderId="0" xfId="0" applyFont="1" applyFill="1" applyProtection="1">
      <protection locked="0"/>
    </xf>
    <xf numFmtId="165" fontId="0" fillId="0" borderId="0" xfId="0" applyNumberFormat="1"/>
    <xf numFmtId="16" fontId="0" fillId="0" borderId="0" xfId="0" applyNumberFormat="1"/>
    <xf numFmtId="166" fontId="20" fillId="26" borderId="0" xfId="33" applyNumberFormat="1" applyFont="1" applyFill="1" applyProtection="1">
      <protection locked="0"/>
    </xf>
    <xf numFmtId="0" fontId="0" fillId="0" borderId="0" xfId="0" applyBorder="1"/>
    <xf numFmtId="2" fontId="25" fillId="0" borderId="0" xfId="0" applyNumberFormat="1" applyFont="1" applyBorder="1"/>
    <xf numFmtId="0" fontId="29" fillId="0" borderId="0" xfId="0" applyFont="1"/>
    <xf numFmtId="4" fontId="29" fillId="0" borderId="0" xfId="0" applyNumberFormat="1" applyFont="1"/>
    <xf numFmtId="165" fontId="29" fillId="0" borderId="0" xfId="0" applyNumberFormat="1" applyFont="1"/>
    <xf numFmtId="14" fontId="29" fillId="0" borderId="0" xfId="0" applyNumberFormat="1" applyFont="1"/>
    <xf numFmtId="0" fontId="30" fillId="0" borderId="0" xfId="0" applyFont="1" applyProtection="1">
      <protection locked="0"/>
    </xf>
    <xf numFmtId="2" fontId="29" fillId="0" borderId="0" xfId="0" applyNumberFormat="1" applyFont="1"/>
    <xf numFmtId="0" fontId="30" fillId="26" borderId="0" xfId="0" applyFont="1" applyFill="1" applyProtection="1">
      <protection locked="0"/>
    </xf>
    <xf numFmtId="0" fontId="29" fillId="0" borderId="0" xfId="0" applyFont="1" applyBorder="1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Fill="1"/>
    <xf numFmtId="0" fontId="20" fillId="0" borderId="0" xfId="0" applyFont="1"/>
    <xf numFmtId="0" fontId="20" fillId="27" borderId="0" xfId="0" applyFont="1" applyFill="1" applyProtection="1">
      <protection locked="0"/>
    </xf>
    <xf numFmtId="0" fontId="23" fillId="0" borderId="0" xfId="0" applyFont="1" applyFill="1" applyProtection="1">
      <protection locked="0"/>
    </xf>
    <xf numFmtId="4" fontId="0" fillId="0" borderId="0" xfId="0" applyNumberFormat="1"/>
    <xf numFmtId="0" fontId="31" fillId="0" borderId="0" xfId="0" applyFont="1" applyProtection="1">
      <protection locked="0"/>
    </xf>
    <xf numFmtId="0" fontId="0" fillId="0" borderId="0" xfId="0" applyFill="1" applyBorder="1"/>
    <xf numFmtId="43" fontId="20" fillId="0" borderId="0" xfId="53" applyFont="1" applyProtection="1">
      <protection locked="0"/>
    </xf>
    <xf numFmtId="166" fontId="20" fillId="0" borderId="0" xfId="33" applyNumberFormat="1" applyFont="1" applyFill="1" applyProtection="1">
      <protection locked="0"/>
    </xf>
    <xf numFmtId="0" fontId="0" fillId="0" borderId="0" xfId="0"/>
    <xf numFmtId="4" fontId="0" fillId="0" borderId="0" xfId="0" applyNumberFormat="1" applyFont="1"/>
    <xf numFmtId="166" fontId="20" fillId="29" borderId="0" xfId="33" applyNumberFormat="1" applyFont="1" applyFill="1" applyProtection="1">
      <protection locked="0"/>
    </xf>
    <xf numFmtId="0" fontId="0" fillId="29" borderId="0" xfId="0" applyFill="1"/>
    <xf numFmtId="0" fontId="20" fillId="28" borderId="0" xfId="0" applyFont="1" applyFill="1" applyProtection="1">
      <protection locked="0"/>
    </xf>
    <xf numFmtId="4" fontId="25" fillId="0" borderId="0" xfId="0" applyNumberFormat="1" applyFont="1"/>
    <xf numFmtId="4" fontId="29" fillId="0" borderId="0" xfId="0" applyNumberFormat="1" applyFont="1" applyFill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8" borderId="0" xfId="0" applyFill="1"/>
    <xf numFmtId="43" fontId="20" fillId="0" borderId="0" xfId="33" applyFont="1" applyProtection="1">
      <protection locked="0"/>
    </xf>
    <xf numFmtId="0" fontId="29" fillId="0" borderId="0" xfId="0" applyFont="1" applyFill="1"/>
  </cellXfs>
  <cellStyles count="5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Millares 2" xfId="34"/>
    <cellStyle name="Millares 2 2" xfId="46"/>
    <cellStyle name="Millares 2 3" xfId="51"/>
    <cellStyle name="Millares 2 4" xfId="50"/>
    <cellStyle name="Millares 3" xfId="33"/>
    <cellStyle name="Millares 3 2" xfId="48"/>
    <cellStyle name="Millares 5" xfId="53"/>
    <cellStyle name="Neutral 2" xfId="35"/>
    <cellStyle name="Normal" xfId="0" builtinId="0"/>
    <cellStyle name="Normal 2" xfId="36"/>
    <cellStyle name="Normal 3" xfId="1"/>
    <cellStyle name="Notas 2" xfId="37"/>
    <cellStyle name="Notas 2 2" xfId="47"/>
    <cellStyle name="Notas 2 3" xfId="52"/>
    <cellStyle name="Notas 2 4" xfId="49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266702</xdr:colOff>
      <xdr:row>0</xdr:row>
      <xdr:rowOff>66675</xdr:rowOff>
    </xdr:from>
    <xdr:to>
      <xdr:col>2</xdr:col>
      <xdr:colOff>657226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2" y="66675"/>
          <a:ext cx="1152524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266702</xdr:colOff>
      <xdr:row>0</xdr:row>
      <xdr:rowOff>66675</xdr:rowOff>
    </xdr:from>
    <xdr:to>
      <xdr:col>2</xdr:col>
      <xdr:colOff>657226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2" y="66675"/>
          <a:ext cx="1152524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266702</xdr:colOff>
      <xdr:row>0</xdr:row>
      <xdr:rowOff>66675</xdr:rowOff>
    </xdr:from>
    <xdr:to>
      <xdr:col>2</xdr:col>
      <xdr:colOff>657226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2" y="66675"/>
          <a:ext cx="1152524" cy="581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266702</xdr:colOff>
      <xdr:row>0</xdr:row>
      <xdr:rowOff>66675</xdr:rowOff>
    </xdr:from>
    <xdr:to>
      <xdr:col>2</xdr:col>
      <xdr:colOff>657226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2" y="66675"/>
          <a:ext cx="1152524" cy="581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266702</xdr:colOff>
      <xdr:row>0</xdr:row>
      <xdr:rowOff>66675</xdr:rowOff>
    </xdr:from>
    <xdr:to>
      <xdr:col>2</xdr:col>
      <xdr:colOff>657226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2" y="66675"/>
          <a:ext cx="1152524" cy="5810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266702</xdr:colOff>
      <xdr:row>0</xdr:row>
      <xdr:rowOff>66675</xdr:rowOff>
    </xdr:from>
    <xdr:to>
      <xdr:col>2</xdr:col>
      <xdr:colOff>657226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2" y="66675"/>
          <a:ext cx="1152524" cy="5810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266702</xdr:colOff>
      <xdr:row>0</xdr:row>
      <xdr:rowOff>66675</xdr:rowOff>
    </xdr:from>
    <xdr:to>
      <xdr:col>2</xdr:col>
      <xdr:colOff>657226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2" y="66675"/>
          <a:ext cx="1152524" cy="5810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266702</xdr:colOff>
      <xdr:row>0</xdr:row>
      <xdr:rowOff>66675</xdr:rowOff>
    </xdr:from>
    <xdr:to>
      <xdr:col>2</xdr:col>
      <xdr:colOff>657226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2" y="66675"/>
          <a:ext cx="1152524" cy="5810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266702</xdr:colOff>
      <xdr:row>0</xdr:row>
      <xdr:rowOff>66675</xdr:rowOff>
    </xdr:from>
    <xdr:to>
      <xdr:col>2</xdr:col>
      <xdr:colOff>657226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2" y="66675"/>
          <a:ext cx="1152524" cy="5810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266702</xdr:colOff>
      <xdr:row>0</xdr:row>
      <xdr:rowOff>66675</xdr:rowOff>
    </xdr:from>
    <xdr:to>
      <xdr:col>6</xdr:col>
      <xdr:colOff>457201</xdr:colOff>
      <xdr:row>3</xdr:row>
      <xdr:rowOff>76200</xdr:rowOff>
    </xdr:to>
    <xdr:pic>
      <xdr:nvPicPr>
        <xdr:cNvPr id="3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2" y="66675"/>
          <a:ext cx="1152524" cy="5810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266702</xdr:colOff>
      <xdr:row>0</xdr:row>
      <xdr:rowOff>66675</xdr:rowOff>
    </xdr:from>
    <xdr:to>
      <xdr:col>6</xdr:col>
      <xdr:colOff>876300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2" y="66675"/>
          <a:ext cx="1495423" cy="5810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600077</xdr:colOff>
      <xdr:row>0</xdr:row>
      <xdr:rowOff>161925</xdr:rowOff>
    </xdr:from>
    <xdr:to>
      <xdr:col>5</xdr:col>
      <xdr:colOff>47625</xdr:colOff>
      <xdr:row>3</xdr:row>
      <xdr:rowOff>171450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2077" y="161925"/>
          <a:ext cx="1209673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787"/>
  <sheetViews>
    <sheetView topLeftCell="A592" workbookViewId="0">
      <selection activeCell="K760" sqref="K760"/>
    </sheetView>
  </sheetViews>
  <sheetFormatPr baseColWidth="10" defaultRowHeight="15" x14ac:dyDescent="0.25"/>
  <cols>
    <col min="4" max="6" width="1.28515625" customWidth="1"/>
    <col min="7" max="7" width="18.28515625" customWidth="1"/>
    <col min="8" max="8" width="40.140625" bestFit="1" customWidth="1"/>
  </cols>
  <sheetData>
    <row r="1" spans="1:11" s="1" customFormat="1" x14ac:dyDescent="0.25">
      <c r="B1" s="2"/>
      <c r="C1" s="2"/>
      <c r="D1" s="2"/>
      <c r="E1" s="2"/>
      <c r="F1" s="2"/>
      <c r="G1" s="15" t="s">
        <v>1396</v>
      </c>
      <c r="H1" s="2"/>
      <c r="I1" s="2"/>
      <c r="J1" s="5"/>
    </row>
    <row r="2" spans="1:11" s="1" customFormat="1" x14ac:dyDescent="0.25">
      <c r="B2" s="2"/>
      <c r="C2" s="2"/>
      <c r="D2" s="2"/>
      <c r="E2" s="2"/>
      <c r="F2" s="2"/>
      <c r="G2" s="15" t="s">
        <v>1413</v>
      </c>
      <c r="H2" s="2"/>
      <c r="I2" s="2"/>
      <c r="J2" s="5"/>
    </row>
    <row r="3" spans="1:11" s="1" customFormat="1" x14ac:dyDescent="0.25">
      <c r="B3" s="2"/>
      <c r="C3" s="2"/>
      <c r="D3" s="2"/>
      <c r="E3" s="2"/>
      <c r="F3" s="2"/>
      <c r="G3" s="15" t="s">
        <v>0</v>
      </c>
      <c r="H3" s="2"/>
      <c r="I3" s="2"/>
      <c r="J3" s="5"/>
    </row>
    <row r="4" spans="1:11" s="1" customFormat="1" x14ac:dyDescent="0.25">
      <c r="B4" s="2"/>
      <c r="C4" s="2"/>
      <c r="D4" s="2"/>
      <c r="E4" s="2"/>
      <c r="F4" s="2"/>
      <c r="G4" s="3"/>
      <c r="H4" s="2"/>
      <c r="I4" s="2"/>
      <c r="J4" s="2"/>
    </row>
    <row r="5" spans="1:11" s="1" customFormat="1" x14ac:dyDescent="0.25">
      <c r="B5" s="2"/>
      <c r="C5" s="2"/>
      <c r="D5" s="2"/>
      <c r="E5" s="2"/>
      <c r="F5" s="2"/>
      <c r="G5" s="6"/>
      <c r="H5" s="4"/>
      <c r="I5" s="4"/>
      <c r="J5" s="4"/>
    </row>
    <row r="6" spans="1:11" s="1" customFormat="1" ht="17.25" thickBot="1" x14ac:dyDescent="0.35">
      <c r="A6" s="10" t="s">
        <v>1397</v>
      </c>
      <c r="B6" s="10" t="s">
        <v>1398</v>
      </c>
      <c r="C6" s="10" t="s">
        <v>1399</v>
      </c>
      <c r="D6" s="10"/>
      <c r="E6" s="10"/>
      <c r="F6" s="10"/>
      <c r="G6" s="11" t="s">
        <v>1400</v>
      </c>
      <c r="H6" s="12" t="s">
        <v>1401</v>
      </c>
      <c r="I6" s="13" t="s">
        <v>1402</v>
      </c>
      <c r="J6" s="13" t="s">
        <v>1403</v>
      </c>
      <c r="K6" s="14" t="s">
        <v>1404</v>
      </c>
    </row>
    <row r="7" spans="1:11" s="1" customFormat="1" x14ac:dyDescent="0.25">
      <c r="A7" s="1" t="s">
        <v>146</v>
      </c>
      <c r="B7" s="8">
        <v>42747</v>
      </c>
      <c r="C7" s="1">
        <v>2473773</v>
      </c>
      <c r="D7" s="1">
        <v>1</v>
      </c>
      <c r="E7" s="1" t="s">
        <v>147</v>
      </c>
      <c r="F7" s="1" t="s">
        <v>1407</v>
      </c>
      <c r="G7" s="1" t="s">
        <v>1417</v>
      </c>
      <c r="H7" s="1" t="s">
        <v>1071</v>
      </c>
      <c r="I7" s="1">
        <v>890.69</v>
      </c>
      <c r="J7" s="1">
        <f>+I7/0.16</f>
        <v>5566.8125</v>
      </c>
    </row>
    <row r="8" spans="1:11" x14ac:dyDescent="0.25">
      <c r="A8" t="s">
        <v>1</v>
      </c>
      <c r="B8" s="8">
        <v>42737</v>
      </c>
      <c r="C8" t="s">
        <v>2</v>
      </c>
      <c r="D8">
        <v>1</v>
      </c>
      <c r="E8" t="s">
        <v>3</v>
      </c>
      <c r="F8" t="s">
        <v>1405</v>
      </c>
      <c r="G8" s="7" t="s">
        <v>1498</v>
      </c>
      <c r="H8" s="7" t="s">
        <v>1494</v>
      </c>
      <c r="I8" s="9">
        <v>52591.89</v>
      </c>
      <c r="J8" s="1">
        <f t="shared" ref="J8:J71" si="0">+I8/0.16</f>
        <v>328699.3125</v>
      </c>
    </row>
    <row r="9" spans="1:11" x14ac:dyDescent="0.25">
      <c r="A9" t="s">
        <v>4</v>
      </c>
      <c r="B9" s="8">
        <v>42737</v>
      </c>
      <c r="C9" t="s">
        <v>5</v>
      </c>
      <c r="D9">
        <v>1</v>
      </c>
      <c r="E9" t="s">
        <v>6</v>
      </c>
      <c r="F9" t="s">
        <v>1405</v>
      </c>
      <c r="G9" s="7" t="s">
        <v>1463</v>
      </c>
      <c r="H9" s="7" t="s">
        <v>1464</v>
      </c>
      <c r="I9" s="9">
        <v>42187.040000000001</v>
      </c>
      <c r="J9" s="1">
        <f t="shared" si="0"/>
        <v>263669</v>
      </c>
    </row>
    <row r="10" spans="1:11" x14ac:dyDescent="0.25">
      <c r="A10" t="s">
        <v>7</v>
      </c>
      <c r="B10" s="8">
        <v>42737</v>
      </c>
      <c r="C10" t="s">
        <v>8</v>
      </c>
      <c r="D10">
        <v>1</v>
      </c>
      <c r="E10" t="s">
        <v>9</v>
      </c>
      <c r="F10" t="s">
        <v>1405</v>
      </c>
      <c r="G10" s="7" t="s">
        <v>1463</v>
      </c>
      <c r="H10" s="7" t="s">
        <v>1464</v>
      </c>
      <c r="I10" s="9">
        <v>40708.300000000003</v>
      </c>
      <c r="J10" s="1">
        <f t="shared" si="0"/>
        <v>254426.875</v>
      </c>
    </row>
    <row r="11" spans="1:11" x14ac:dyDescent="0.25">
      <c r="A11" t="s">
        <v>10</v>
      </c>
      <c r="B11" s="8">
        <v>42737</v>
      </c>
      <c r="C11" t="s">
        <v>11</v>
      </c>
      <c r="D11">
        <v>1</v>
      </c>
      <c r="E11" t="s">
        <v>12</v>
      </c>
      <c r="F11" t="s">
        <v>1405</v>
      </c>
      <c r="G11" s="7" t="s">
        <v>1463</v>
      </c>
      <c r="H11" s="7" t="s">
        <v>1464</v>
      </c>
      <c r="I11" s="9">
        <v>25038.13</v>
      </c>
      <c r="J11" s="1">
        <f t="shared" si="0"/>
        <v>156488.3125</v>
      </c>
    </row>
    <row r="12" spans="1:11" x14ac:dyDescent="0.25">
      <c r="A12" t="s">
        <v>13</v>
      </c>
      <c r="B12" s="8">
        <v>42737</v>
      </c>
      <c r="C12" t="s">
        <v>14</v>
      </c>
      <c r="D12">
        <v>1</v>
      </c>
      <c r="E12" t="s">
        <v>15</v>
      </c>
      <c r="F12" t="s">
        <v>1405</v>
      </c>
      <c r="G12" s="7" t="s">
        <v>1463</v>
      </c>
      <c r="H12" s="7" t="s">
        <v>1464</v>
      </c>
      <c r="I12" s="9">
        <v>43412.18</v>
      </c>
      <c r="J12" s="1">
        <f t="shared" si="0"/>
        <v>271326.125</v>
      </c>
    </row>
    <row r="13" spans="1:11" x14ac:dyDescent="0.25">
      <c r="A13" t="s">
        <v>16</v>
      </c>
      <c r="B13" s="8">
        <v>42738</v>
      </c>
      <c r="C13" t="s">
        <v>17</v>
      </c>
      <c r="D13">
        <v>1</v>
      </c>
      <c r="E13" t="s">
        <v>18</v>
      </c>
      <c r="F13" t="s">
        <v>1405</v>
      </c>
      <c r="G13" s="7" t="s">
        <v>1479</v>
      </c>
      <c r="H13" s="7" t="s">
        <v>1480</v>
      </c>
      <c r="I13" s="9">
        <v>33908.089999999997</v>
      </c>
      <c r="J13" s="1">
        <f t="shared" si="0"/>
        <v>211925.56249999997</v>
      </c>
    </row>
    <row r="14" spans="1:11" x14ac:dyDescent="0.25">
      <c r="A14" t="s">
        <v>19</v>
      </c>
      <c r="B14" s="8">
        <v>42738</v>
      </c>
      <c r="C14" t="s">
        <v>20</v>
      </c>
      <c r="D14">
        <v>1</v>
      </c>
      <c r="E14" t="s">
        <v>21</v>
      </c>
      <c r="F14" t="s">
        <v>1405</v>
      </c>
      <c r="G14" s="7" t="s">
        <v>1463</v>
      </c>
      <c r="H14" s="7" t="s">
        <v>1464</v>
      </c>
      <c r="I14" s="9">
        <v>32669.279999999999</v>
      </c>
      <c r="J14" s="1">
        <f t="shared" si="0"/>
        <v>204183</v>
      </c>
    </row>
    <row r="15" spans="1:11" x14ac:dyDescent="0.25">
      <c r="A15" t="s">
        <v>22</v>
      </c>
      <c r="B15" s="8">
        <v>42738</v>
      </c>
      <c r="C15" t="s">
        <v>23</v>
      </c>
      <c r="D15">
        <v>1</v>
      </c>
      <c r="E15" t="s">
        <v>24</v>
      </c>
      <c r="F15" t="s">
        <v>1405</v>
      </c>
      <c r="G15" s="7" t="s">
        <v>1463</v>
      </c>
      <c r="H15" s="7" t="s">
        <v>1464</v>
      </c>
      <c r="I15" s="9">
        <v>32669.279999999999</v>
      </c>
      <c r="J15" s="1">
        <f t="shared" si="0"/>
        <v>204183</v>
      </c>
    </row>
    <row r="16" spans="1:11" x14ac:dyDescent="0.25">
      <c r="A16" t="s">
        <v>25</v>
      </c>
      <c r="B16" s="8">
        <v>42738</v>
      </c>
      <c r="C16" t="s">
        <v>26</v>
      </c>
      <c r="D16">
        <v>1</v>
      </c>
      <c r="E16" t="s">
        <v>27</v>
      </c>
      <c r="F16" t="s">
        <v>1405</v>
      </c>
      <c r="G16" s="7" t="s">
        <v>1463</v>
      </c>
      <c r="H16" s="7" t="s">
        <v>1464</v>
      </c>
      <c r="I16" s="9">
        <v>40708.300000000003</v>
      </c>
      <c r="J16" s="1">
        <f t="shared" si="0"/>
        <v>254426.875</v>
      </c>
    </row>
    <row r="17" spans="1:10" x14ac:dyDescent="0.25">
      <c r="A17" t="s">
        <v>28</v>
      </c>
      <c r="B17" s="8">
        <v>42738</v>
      </c>
      <c r="C17" t="s">
        <v>29</v>
      </c>
      <c r="D17">
        <v>1</v>
      </c>
      <c r="E17" t="s">
        <v>30</v>
      </c>
      <c r="F17" t="s">
        <v>1405</v>
      </c>
      <c r="G17" s="7" t="s">
        <v>1463</v>
      </c>
      <c r="H17" s="7" t="s">
        <v>1464</v>
      </c>
      <c r="I17" s="9">
        <v>50658.19</v>
      </c>
      <c r="J17" s="1">
        <f t="shared" si="0"/>
        <v>316613.6875</v>
      </c>
    </row>
    <row r="18" spans="1:10" x14ac:dyDescent="0.25">
      <c r="A18" t="s">
        <v>31</v>
      </c>
      <c r="B18" s="8">
        <v>42738</v>
      </c>
      <c r="C18" t="s">
        <v>32</v>
      </c>
      <c r="D18">
        <v>1</v>
      </c>
      <c r="E18" t="s">
        <v>33</v>
      </c>
      <c r="F18" t="s">
        <v>1405</v>
      </c>
      <c r="G18" s="7" t="s">
        <v>1463</v>
      </c>
      <c r="H18" s="7" t="s">
        <v>1464</v>
      </c>
      <c r="I18" s="9">
        <v>25038.13</v>
      </c>
      <c r="J18" s="1">
        <f t="shared" si="0"/>
        <v>156488.3125</v>
      </c>
    </row>
    <row r="19" spans="1:10" x14ac:dyDescent="0.25">
      <c r="A19" t="s">
        <v>37</v>
      </c>
      <c r="B19" s="8">
        <v>42738</v>
      </c>
      <c r="C19" t="s">
        <v>38</v>
      </c>
      <c r="D19">
        <v>1</v>
      </c>
      <c r="E19" t="s">
        <v>39</v>
      </c>
      <c r="F19" t="s">
        <v>1405</v>
      </c>
      <c r="G19" s="7" t="s">
        <v>1463</v>
      </c>
      <c r="H19" s="7" t="s">
        <v>1464</v>
      </c>
      <c r="I19" s="9">
        <v>28886</v>
      </c>
      <c r="J19" s="1">
        <f t="shared" si="0"/>
        <v>180537.5</v>
      </c>
    </row>
    <row r="20" spans="1:10" x14ac:dyDescent="0.25">
      <c r="A20" t="s">
        <v>34</v>
      </c>
      <c r="B20" s="8">
        <v>42738</v>
      </c>
      <c r="C20" t="s">
        <v>35</v>
      </c>
      <c r="D20">
        <v>1</v>
      </c>
      <c r="E20" t="s">
        <v>36</v>
      </c>
      <c r="F20" t="s">
        <v>1405</v>
      </c>
      <c r="G20" s="7" t="s">
        <v>1488</v>
      </c>
      <c r="H20" s="7" t="s">
        <v>1489</v>
      </c>
      <c r="I20" s="9">
        <v>32886.160000000003</v>
      </c>
      <c r="J20" s="1">
        <f t="shared" si="0"/>
        <v>205538.50000000003</v>
      </c>
    </row>
    <row r="21" spans="1:10" x14ac:dyDescent="0.25">
      <c r="A21" t="s">
        <v>40</v>
      </c>
      <c r="B21" s="8">
        <v>42738</v>
      </c>
      <c r="C21" t="s">
        <v>41</v>
      </c>
      <c r="D21">
        <v>1</v>
      </c>
      <c r="E21" t="s">
        <v>42</v>
      </c>
      <c r="F21" t="s">
        <v>1405</v>
      </c>
      <c r="G21" s="7" t="s">
        <v>1463</v>
      </c>
      <c r="H21" s="7" t="s">
        <v>1464</v>
      </c>
      <c r="I21" s="9">
        <v>32669.279999999999</v>
      </c>
      <c r="J21" s="1">
        <f t="shared" si="0"/>
        <v>204183</v>
      </c>
    </row>
    <row r="22" spans="1:10" x14ac:dyDescent="0.25">
      <c r="A22" t="s">
        <v>43</v>
      </c>
      <c r="B22" s="8">
        <v>42738</v>
      </c>
      <c r="C22" t="s">
        <v>44</v>
      </c>
      <c r="D22">
        <v>1</v>
      </c>
      <c r="E22" t="s">
        <v>45</v>
      </c>
      <c r="F22" t="s">
        <v>1405</v>
      </c>
      <c r="G22" s="7" t="s">
        <v>1467</v>
      </c>
      <c r="H22" s="7" t="s">
        <v>1468</v>
      </c>
      <c r="I22" s="9">
        <v>57350.87</v>
      </c>
      <c r="J22" s="1">
        <f t="shared" si="0"/>
        <v>358442.9375</v>
      </c>
    </row>
    <row r="23" spans="1:10" x14ac:dyDescent="0.25">
      <c r="A23" t="s">
        <v>46</v>
      </c>
      <c r="B23" s="8">
        <v>42738</v>
      </c>
      <c r="C23" t="s">
        <v>47</v>
      </c>
      <c r="D23">
        <v>1</v>
      </c>
      <c r="E23" t="s">
        <v>48</v>
      </c>
      <c r="F23" t="s">
        <v>1405</v>
      </c>
      <c r="G23" s="7" t="s">
        <v>1467</v>
      </c>
      <c r="H23" s="7" t="s">
        <v>1468</v>
      </c>
      <c r="I23" s="9">
        <v>70204.87</v>
      </c>
      <c r="J23" s="1">
        <f t="shared" si="0"/>
        <v>438780.43749999994</v>
      </c>
    </row>
    <row r="24" spans="1:10" x14ac:dyDescent="0.25">
      <c r="A24" t="s">
        <v>52</v>
      </c>
      <c r="B24" s="8">
        <v>42739</v>
      </c>
      <c r="C24" t="s">
        <v>53</v>
      </c>
      <c r="D24">
        <v>1</v>
      </c>
      <c r="E24" t="s">
        <v>54</v>
      </c>
      <c r="F24" t="s">
        <v>1405</v>
      </c>
      <c r="G24" s="7" t="s">
        <v>1496</v>
      </c>
      <c r="H24" t="s">
        <v>55</v>
      </c>
      <c r="I24" s="9">
        <v>28140.12</v>
      </c>
      <c r="J24" s="1">
        <f t="shared" si="0"/>
        <v>175875.75</v>
      </c>
    </row>
    <row r="25" spans="1:10" x14ac:dyDescent="0.25">
      <c r="A25" t="s">
        <v>56</v>
      </c>
      <c r="B25" s="8">
        <v>42739</v>
      </c>
      <c r="C25" t="s">
        <v>57</v>
      </c>
      <c r="D25">
        <v>1</v>
      </c>
      <c r="E25" t="s">
        <v>58</v>
      </c>
      <c r="F25" t="s">
        <v>1405</v>
      </c>
      <c r="G25" s="7" t="s">
        <v>1482</v>
      </c>
      <c r="H25" s="7" t="s">
        <v>1481</v>
      </c>
      <c r="I25" s="9">
        <v>43111.93</v>
      </c>
      <c r="J25" s="1">
        <f t="shared" si="0"/>
        <v>269449.5625</v>
      </c>
    </row>
    <row r="26" spans="1:10" x14ac:dyDescent="0.25">
      <c r="A26" t="s">
        <v>59</v>
      </c>
      <c r="B26" s="8">
        <v>42741</v>
      </c>
      <c r="C26" t="s">
        <v>60</v>
      </c>
      <c r="D26">
        <v>1</v>
      </c>
      <c r="E26" t="s">
        <v>61</v>
      </c>
      <c r="F26" t="s">
        <v>1405</v>
      </c>
      <c r="G26" s="7" t="s">
        <v>1463</v>
      </c>
      <c r="H26" s="7" t="s">
        <v>1464</v>
      </c>
      <c r="I26" s="9">
        <v>40708.300000000003</v>
      </c>
      <c r="J26" s="1">
        <f t="shared" si="0"/>
        <v>254426.875</v>
      </c>
    </row>
    <row r="27" spans="1:10" x14ac:dyDescent="0.25">
      <c r="A27" t="s">
        <v>62</v>
      </c>
      <c r="B27" s="8">
        <v>42741</v>
      </c>
      <c r="C27" t="s">
        <v>63</v>
      </c>
      <c r="D27">
        <v>1</v>
      </c>
      <c r="E27" t="s">
        <v>64</v>
      </c>
      <c r="F27" t="s">
        <v>1405</v>
      </c>
      <c r="G27" s="7" t="s">
        <v>1463</v>
      </c>
      <c r="H27" s="7" t="s">
        <v>1464</v>
      </c>
      <c r="I27" s="9">
        <v>28146.58</v>
      </c>
      <c r="J27" s="1">
        <f t="shared" si="0"/>
        <v>175916.125</v>
      </c>
    </row>
    <row r="28" spans="1:10" x14ac:dyDescent="0.25">
      <c r="A28" t="s">
        <v>65</v>
      </c>
      <c r="B28" s="8">
        <v>42741</v>
      </c>
      <c r="C28" t="s">
        <v>66</v>
      </c>
      <c r="D28">
        <v>1</v>
      </c>
      <c r="E28" t="s">
        <v>67</v>
      </c>
      <c r="F28" t="s">
        <v>1405</v>
      </c>
      <c r="G28" s="7" t="s">
        <v>1463</v>
      </c>
      <c r="H28" s="7" t="s">
        <v>1464</v>
      </c>
      <c r="I28" s="9">
        <v>62148.27</v>
      </c>
      <c r="J28" s="1">
        <f t="shared" si="0"/>
        <v>388426.6875</v>
      </c>
    </row>
    <row r="29" spans="1:10" x14ac:dyDescent="0.25">
      <c r="A29" t="s">
        <v>68</v>
      </c>
      <c r="B29" s="8">
        <v>42741</v>
      </c>
      <c r="C29" t="s">
        <v>69</v>
      </c>
      <c r="D29">
        <v>1</v>
      </c>
      <c r="E29" t="s">
        <v>70</v>
      </c>
      <c r="F29" t="s">
        <v>1405</v>
      </c>
      <c r="G29" s="7" t="s">
        <v>1463</v>
      </c>
      <c r="H29" s="7" t="s">
        <v>1464</v>
      </c>
      <c r="I29" s="9">
        <v>53396.44</v>
      </c>
      <c r="J29" s="1">
        <f t="shared" si="0"/>
        <v>333727.75</v>
      </c>
    </row>
    <row r="30" spans="1:10" x14ac:dyDescent="0.25">
      <c r="A30" t="s">
        <v>80</v>
      </c>
      <c r="B30" s="8">
        <v>42744</v>
      </c>
      <c r="C30" t="s">
        <v>81</v>
      </c>
      <c r="D30">
        <v>1</v>
      </c>
      <c r="E30" t="s">
        <v>82</v>
      </c>
      <c r="F30" t="s">
        <v>1405</v>
      </c>
      <c r="G30" s="7" t="s">
        <v>1463</v>
      </c>
      <c r="H30" s="7" t="s">
        <v>1464</v>
      </c>
      <c r="I30" s="9">
        <v>29264.1</v>
      </c>
      <c r="J30" s="1">
        <f t="shared" si="0"/>
        <v>182900.625</v>
      </c>
    </row>
    <row r="31" spans="1:10" x14ac:dyDescent="0.25">
      <c r="A31" t="s">
        <v>83</v>
      </c>
      <c r="B31" s="8">
        <v>42744</v>
      </c>
      <c r="C31" t="s">
        <v>84</v>
      </c>
      <c r="D31">
        <v>1</v>
      </c>
      <c r="E31" t="s">
        <v>85</v>
      </c>
      <c r="F31" t="s">
        <v>1405</v>
      </c>
      <c r="G31" s="7" t="s">
        <v>1463</v>
      </c>
      <c r="H31" s="7" t="s">
        <v>1464</v>
      </c>
      <c r="I31" s="9">
        <v>40875.360000000001</v>
      </c>
      <c r="J31" s="1">
        <f t="shared" si="0"/>
        <v>255471</v>
      </c>
    </row>
    <row r="32" spans="1:10" x14ac:dyDescent="0.25">
      <c r="A32" t="s">
        <v>507</v>
      </c>
      <c r="B32" s="8">
        <v>42760</v>
      </c>
      <c r="C32" t="s">
        <v>86</v>
      </c>
      <c r="D32">
        <v>1</v>
      </c>
      <c r="E32" t="s">
        <v>508</v>
      </c>
      <c r="F32" t="s">
        <v>1405</v>
      </c>
      <c r="G32" s="7" t="s">
        <v>1463</v>
      </c>
      <c r="H32" s="7" t="s">
        <v>1464</v>
      </c>
      <c r="I32" s="9">
        <v>40708.300000000003</v>
      </c>
      <c r="J32" s="1">
        <f t="shared" si="0"/>
        <v>254426.875</v>
      </c>
    </row>
    <row r="33" spans="1:10" x14ac:dyDescent="0.25">
      <c r="A33" t="s">
        <v>87</v>
      </c>
      <c r="B33" s="8">
        <v>42744</v>
      </c>
      <c r="C33" t="s">
        <v>88</v>
      </c>
      <c r="D33">
        <v>1</v>
      </c>
      <c r="E33" t="s">
        <v>89</v>
      </c>
      <c r="F33" t="s">
        <v>1405</v>
      </c>
      <c r="G33" s="7" t="s">
        <v>1463</v>
      </c>
      <c r="H33" s="7" t="s">
        <v>1464</v>
      </c>
      <c r="I33" s="9">
        <v>40875.360000000001</v>
      </c>
      <c r="J33" s="1">
        <f t="shared" si="0"/>
        <v>255471</v>
      </c>
    </row>
    <row r="34" spans="1:10" x14ac:dyDescent="0.25">
      <c r="A34" t="s">
        <v>110</v>
      </c>
      <c r="B34" s="8">
        <v>42744</v>
      </c>
      <c r="C34" t="s">
        <v>90</v>
      </c>
      <c r="D34">
        <v>1</v>
      </c>
      <c r="E34" t="s">
        <v>111</v>
      </c>
      <c r="F34" t="s">
        <v>1405</v>
      </c>
      <c r="G34" s="7" t="s">
        <v>1463</v>
      </c>
      <c r="H34" s="7" t="s">
        <v>1464</v>
      </c>
      <c r="I34" s="9">
        <v>40708.300000000003</v>
      </c>
      <c r="J34" s="1">
        <f t="shared" si="0"/>
        <v>254426.875</v>
      </c>
    </row>
    <row r="35" spans="1:10" x14ac:dyDescent="0.25">
      <c r="A35" t="s">
        <v>91</v>
      </c>
      <c r="B35" s="8">
        <v>42744</v>
      </c>
      <c r="C35" t="s">
        <v>92</v>
      </c>
      <c r="D35">
        <v>1</v>
      </c>
      <c r="E35" t="s">
        <v>93</v>
      </c>
      <c r="F35" t="s">
        <v>1405</v>
      </c>
      <c r="G35" s="7" t="s">
        <v>1463</v>
      </c>
      <c r="H35" s="7" t="s">
        <v>1464</v>
      </c>
      <c r="I35" s="9">
        <v>30989.62</v>
      </c>
      <c r="J35" s="1">
        <f t="shared" si="0"/>
        <v>193685.125</v>
      </c>
    </row>
    <row r="36" spans="1:10" x14ac:dyDescent="0.25">
      <c r="A36" t="s">
        <v>471</v>
      </c>
      <c r="B36" s="8">
        <v>42759</v>
      </c>
      <c r="C36" t="s">
        <v>94</v>
      </c>
      <c r="D36">
        <v>1</v>
      </c>
      <c r="E36" t="s">
        <v>472</v>
      </c>
      <c r="F36" t="s">
        <v>1405</v>
      </c>
      <c r="G36" s="7" t="s">
        <v>1463</v>
      </c>
      <c r="H36" s="7" t="s">
        <v>1464</v>
      </c>
      <c r="I36" s="9">
        <v>40708.300000000003</v>
      </c>
      <c r="J36" s="1">
        <f t="shared" si="0"/>
        <v>254426.875</v>
      </c>
    </row>
    <row r="37" spans="1:10" x14ac:dyDescent="0.25">
      <c r="A37" t="s">
        <v>74</v>
      </c>
      <c r="B37" s="8">
        <v>42742</v>
      </c>
      <c r="C37" t="s">
        <v>75</v>
      </c>
      <c r="D37">
        <v>1</v>
      </c>
      <c r="E37" t="s">
        <v>76</v>
      </c>
      <c r="F37" t="s">
        <v>1405</v>
      </c>
      <c r="G37" s="7" t="s">
        <v>1463</v>
      </c>
      <c r="H37" s="7" t="s">
        <v>1464</v>
      </c>
      <c r="I37" s="9">
        <v>40875.360000000001</v>
      </c>
      <c r="J37" s="1">
        <f t="shared" si="0"/>
        <v>255471</v>
      </c>
    </row>
    <row r="38" spans="1:10" x14ac:dyDescent="0.25">
      <c r="A38" t="s">
        <v>473</v>
      </c>
      <c r="B38" s="8">
        <v>42759</v>
      </c>
      <c r="C38" t="s">
        <v>95</v>
      </c>
      <c r="D38">
        <v>1</v>
      </c>
      <c r="E38" t="s">
        <v>474</v>
      </c>
      <c r="F38" t="s">
        <v>1405</v>
      </c>
      <c r="G38" s="7" t="s">
        <v>1463</v>
      </c>
      <c r="H38" s="7" t="s">
        <v>1464</v>
      </c>
      <c r="I38" s="9">
        <v>40708.300000000003</v>
      </c>
      <c r="J38" s="1">
        <f t="shared" si="0"/>
        <v>254426.875</v>
      </c>
    </row>
    <row r="39" spans="1:10" x14ac:dyDescent="0.25">
      <c r="A39" t="s">
        <v>96</v>
      </c>
      <c r="B39" s="8">
        <v>42744</v>
      </c>
      <c r="C39" t="s">
        <v>97</v>
      </c>
      <c r="D39">
        <v>1</v>
      </c>
      <c r="E39" t="s">
        <v>98</v>
      </c>
      <c r="F39" t="s">
        <v>1405</v>
      </c>
      <c r="G39" s="7" t="s">
        <v>1463</v>
      </c>
      <c r="H39" s="7" t="s">
        <v>1464</v>
      </c>
      <c r="I39" s="9">
        <v>40875.360000000001</v>
      </c>
      <c r="J39" s="1">
        <f t="shared" si="0"/>
        <v>255471</v>
      </c>
    </row>
    <row r="40" spans="1:10" x14ac:dyDescent="0.25">
      <c r="A40" t="s">
        <v>106</v>
      </c>
      <c r="B40" s="8">
        <v>42744</v>
      </c>
      <c r="C40" t="s">
        <v>107</v>
      </c>
      <c r="D40">
        <v>1</v>
      </c>
      <c r="E40" t="s">
        <v>108</v>
      </c>
      <c r="F40" t="s">
        <v>1405</v>
      </c>
      <c r="G40" s="7" t="s">
        <v>1463</v>
      </c>
      <c r="H40" s="7" t="s">
        <v>1464</v>
      </c>
      <c r="I40" s="9">
        <v>40875.360000000001</v>
      </c>
      <c r="J40" s="1">
        <f t="shared" si="0"/>
        <v>255471</v>
      </c>
    </row>
    <row r="41" spans="1:10" x14ac:dyDescent="0.25">
      <c r="A41" t="s">
        <v>112</v>
      </c>
      <c r="B41" s="8">
        <v>42744</v>
      </c>
      <c r="C41" t="s">
        <v>113</v>
      </c>
      <c r="D41">
        <v>1</v>
      </c>
      <c r="E41" t="s">
        <v>114</v>
      </c>
      <c r="F41" t="s">
        <v>1405</v>
      </c>
      <c r="G41" s="7" t="s">
        <v>1463</v>
      </c>
      <c r="H41" s="7" t="s">
        <v>1464</v>
      </c>
      <c r="I41" s="9">
        <v>39572.75</v>
      </c>
      <c r="J41" s="1">
        <f t="shared" si="0"/>
        <v>247329.6875</v>
      </c>
    </row>
    <row r="42" spans="1:10" x14ac:dyDescent="0.25">
      <c r="A42" t="s">
        <v>115</v>
      </c>
      <c r="B42" s="8">
        <v>42744</v>
      </c>
      <c r="C42" t="s">
        <v>116</v>
      </c>
      <c r="D42">
        <v>1</v>
      </c>
      <c r="E42" t="s">
        <v>117</v>
      </c>
      <c r="F42" t="s">
        <v>1405</v>
      </c>
      <c r="G42" s="7" t="s">
        <v>1463</v>
      </c>
      <c r="H42" s="7" t="s">
        <v>1464</v>
      </c>
      <c r="I42" s="9">
        <v>29053.07</v>
      </c>
      <c r="J42" s="1">
        <f t="shared" si="0"/>
        <v>181581.6875</v>
      </c>
    </row>
    <row r="43" spans="1:10" x14ac:dyDescent="0.25">
      <c r="A43" t="s">
        <v>118</v>
      </c>
      <c r="B43" s="8">
        <v>42744</v>
      </c>
      <c r="C43" t="s">
        <v>119</v>
      </c>
      <c r="D43">
        <v>1</v>
      </c>
      <c r="E43" t="s">
        <v>120</v>
      </c>
      <c r="F43" t="s">
        <v>1405</v>
      </c>
      <c r="G43" s="7" t="s">
        <v>1463</v>
      </c>
      <c r="H43" s="7" t="s">
        <v>1464</v>
      </c>
      <c r="I43" s="9">
        <v>28631</v>
      </c>
      <c r="J43" s="1">
        <f t="shared" si="0"/>
        <v>178943.75</v>
      </c>
    </row>
    <row r="44" spans="1:10" x14ac:dyDescent="0.25">
      <c r="A44" t="s">
        <v>121</v>
      </c>
      <c r="B44" s="8">
        <v>42744</v>
      </c>
      <c r="C44" t="s">
        <v>122</v>
      </c>
      <c r="D44">
        <v>1</v>
      </c>
      <c r="E44" t="s">
        <v>123</v>
      </c>
      <c r="F44" t="s">
        <v>1405</v>
      </c>
      <c r="G44" s="7" t="s">
        <v>1463</v>
      </c>
      <c r="H44" s="7" t="s">
        <v>1464</v>
      </c>
      <c r="I44" s="9">
        <v>29264.1</v>
      </c>
      <c r="J44" s="1">
        <f t="shared" si="0"/>
        <v>182900.625</v>
      </c>
    </row>
    <row r="45" spans="1:10" x14ac:dyDescent="0.25">
      <c r="A45" t="s">
        <v>124</v>
      </c>
      <c r="B45" s="8">
        <v>42744</v>
      </c>
      <c r="C45" t="s">
        <v>125</v>
      </c>
      <c r="D45">
        <v>1</v>
      </c>
      <c r="E45" t="s">
        <v>126</v>
      </c>
      <c r="F45" t="s">
        <v>1405</v>
      </c>
      <c r="G45" s="7" t="s">
        <v>1463</v>
      </c>
      <c r="H45" s="7" t="s">
        <v>1464</v>
      </c>
      <c r="I45" s="9">
        <v>32836.339999999997</v>
      </c>
      <c r="J45" s="1">
        <f t="shared" si="0"/>
        <v>205227.12499999997</v>
      </c>
    </row>
    <row r="46" spans="1:10" x14ac:dyDescent="0.25">
      <c r="A46" t="s">
        <v>475</v>
      </c>
      <c r="B46" s="8">
        <v>42759</v>
      </c>
      <c r="C46" t="s">
        <v>139</v>
      </c>
      <c r="D46">
        <v>1</v>
      </c>
      <c r="E46" t="s">
        <v>476</v>
      </c>
      <c r="F46" t="s">
        <v>1405</v>
      </c>
      <c r="G46" s="7" t="s">
        <v>1463</v>
      </c>
      <c r="H46" s="7" t="s">
        <v>1464</v>
      </c>
      <c r="I46" s="9">
        <v>40708.300000000003</v>
      </c>
      <c r="J46" s="1">
        <f t="shared" si="0"/>
        <v>254426.875</v>
      </c>
    </row>
    <row r="47" spans="1:10" x14ac:dyDescent="0.25">
      <c r="A47" t="s">
        <v>77</v>
      </c>
      <c r="B47" s="8">
        <v>42744</v>
      </c>
      <c r="C47" t="s">
        <v>78</v>
      </c>
      <c r="D47">
        <v>1</v>
      </c>
      <c r="E47" t="s">
        <v>79</v>
      </c>
      <c r="F47" t="s">
        <v>1405</v>
      </c>
      <c r="G47" s="7" t="s">
        <v>1463</v>
      </c>
      <c r="H47" s="7" t="s">
        <v>1464</v>
      </c>
      <c r="I47" s="9">
        <v>40875.360000000001</v>
      </c>
      <c r="J47" s="1">
        <f t="shared" si="0"/>
        <v>255471</v>
      </c>
    </row>
    <row r="48" spans="1:10" x14ac:dyDescent="0.25">
      <c r="A48" t="s">
        <v>140</v>
      </c>
      <c r="B48" s="8">
        <v>42746</v>
      </c>
      <c r="C48" t="s">
        <v>141</v>
      </c>
      <c r="D48">
        <v>1</v>
      </c>
      <c r="E48" t="s">
        <v>142</v>
      </c>
      <c r="F48" t="s">
        <v>1405</v>
      </c>
      <c r="G48" s="7" t="s">
        <v>1463</v>
      </c>
      <c r="H48" s="7" t="s">
        <v>1464</v>
      </c>
      <c r="I48" s="9">
        <v>40875.360000000001</v>
      </c>
      <c r="J48" s="1">
        <f t="shared" si="0"/>
        <v>255471</v>
      </c>
    </row>
    <row r="49" spans="1:10" x14ac:dyDescent="0.25">
      <c r="A49" t="s">
        <v>143</v>
      </c>
      <c r="B49" s="8">
        <v>42746</v>
      </c>
      <c r="C49" t="s">
        <v>144</v>
      </c>
      <c r="D49">
        <v>1</v>
      </c>
      <c r="E49" t="s">
        <v>145</v>
      </c>
      <c r="F49" t="s">
        <v>1405</v>
      </c>
      <c r="G49" s="7" t="s">
        <v>1463</v>
      </c>
      <c r="H49" s="7" t="s">
        <v>1464</v>
      </c>
      <c r="I49" s="9">
        <v>40875.360000000001</v>
      </c>
      <c r="J49" s="1">
        <f t="shared" si="0"/>
        <v>255471</v>
      </c>
    </row>
    <row r="50" spans="1:10" x14ac:dyDescent="0.25">
      <c r="A50" t="s">
        <v>499</v>
      </c>
      <c r="B50" s="8">
        <v>42760</v>
      </c>
      <c r="C50" t="s">
        <v>160</v>
      </c>
      <c r="D50">
        <v>1</v>
      </c>
      <c r="E50" t="s">
        <v>500</v>
      </c>
      <c r="F50" t="s">
        <v>1405</v>
      </c>
      <c r="G50" s="7" t="s">
        <v>1463</v>
      </c>
      <c r="H50" s="7" t="s">
        <v>1464</v>
      </c>
      <c r="I50" s="9">
        <v>40708.300000000003</v>
      </c>
      <c r="J50" s="1">
        <f t="shared" si="0"/>
        <v>254426.875</v>
      </c>
    </row>
    <row r="51" spans="1:10" x14ac:dyDescent="0.25">
      <c r="A51" t="s">
        <v>161</v>
      </c>
      <c r="B51" s="8">
        <v>42749</v>
      </c>
      <c r="C51" t="s">
        <v>162</v>
      </c>
      <c r="D51">
        <v>1</v>
      </c>
      <c r="E51" t="s">
        <v>163</v>
      </c>
      <c r="F51" t="s">
        <v>1405</v>
      </c>
      <c r="G51" s="7" t="s">
        <v>1463</v>
      </c>
      <c r="H51" s="7" t="s">
        <v>1464</v>
      </c>
      <c r="I51" s="9">
        <v>40875.360000000001</v>
      </c>
      <c r="J51" s="1">
        <f t="shared" si="0"/>
        <v>255471</v>
      </c>
    </row>
    <row r="52" spans="1:10" x14ac:dyDescent="0.25">
      <c r="A52" t="s">
        <v>491</v>
      </c>
      <c r="B52" s="8">
        <v>42759</v>
      </c>
      <c r="C52" t="s">
        <v>164</v>
      </c>
      <c r="D52">
        <v>1</v>
      </c>
      <c r="E52" t="s">
        <v>492</v>
      </c>
      <c r="F52" t="s">
        <v>1405</v>
      </c>
      <c r="G52" s="7" t="s">
        <v>1463</v>
      </c>
      <c r="H52" s="7" t="s">
        <v>1464</v>
      </c>
      <c r="I52" s="9">
        <v>40708.300000000003</v>
      </c>
      <c r="J52" s="1">
        <f t="shared" si="0"/>
        <v>254426.875</v>
      </c>
    </row>
    <row r="53" spans="1:10" x14ac:dyDescent="0.25">
      <c r="A53" t="s">
        <v>165</v>
      </c>
      <c r="B53" s="8">
        <v>42749</v>
      </c>
      <c r="C53" t="s">
        <v>166</v>
      </c>
      <c r="D53">
        <v>1</v>
      </c>
      <c r="E53" t="s">
        <v>167</v>
      </c>
      <c r="F53" t="s">
        <v>1405</v>
      </c>
      <c r="G53" s="7" t="s">
        <v>1463</v>
      </c>
      <c r="H53" s="7" t="s">
        <v>1464</v>
      </c>
      <c r="I53" s="9">
        <v>40875.360000000001</v>
      </c>
      <c r="J53" s="1">
        <f t="shared" si="0"/>
        <v>255471</v>
      </c>
    </row>
    <row r="54" spans="1:10" x14ac:dyDescent="0.25">
      <c r="A54" t="s">
        <v>136</v>
      </c>
      <c r="B54" s="8">
        <v>42746</v>
      </c>
      <c r="C54" t="s">
        <v>137</v>
      </c>
      <c r="D54">
        <v>1</v>
      </c>
      <c r="E54" t="s">
        <v>138</v>
      </c>
      <c r="F54" t="s">
        <v>1405</v>
      </c>
      <c r="G54" s="7" t="s">
        <v>1463</v>
      </c>
      <c r="H54" s="7" t="s">
        <v>1464</v>
      </c>
      <c r="I54" s="9">
        <v>40875.360000000001</v>
      </c>
      <c r="J54" s="1">
        <f t="shared" si="0"/>
        <v>255471</v>
      </c>
    </row>
    <row r="55" spans="1:10" x14ac:dyDescent="0.25">
      <c r="A55" t="s">
        <v>528</v>
      </c>
      <c r="B55" s="8">
        <v>42762</v>
      </c>
      <c r="C55" t="s">
        <v>168</v>
      </c>
      <c r="D55">
        <v>1</v>
      </c>
      <c r="E55" t="s">
        <v>529</v>
      </c>
      <c r="F55" t="s">
        <v>1405</v>
      </c>
      <c r="G55" s="7" t="s">
        <v>1463</v>
      </c>
      <c r="H55" s="7" t="s">
        <v>1464</v>
      </c>
      <c r="I55" s="9">
        <v>40708.300000000003</v>
      </c>
      <c r="J55" s="1">
        <f t="shared" si="0"/>
        <v>254426.875</v>
      </c>
    </row>
    <row r="56" spans="1:10" x14ac:dyDescent="0.25">
      <c r="A56" t="s">
        <v>170</v>
      </c>
      <c r="B56" s="8">
        <v>42749</v>
      </c>
      <c r="C56" t="s">
        <v>169</v>
      </c>
      <c r="D56">
        <v>1</v>
      </c>
      <c r="E56" t="s">
        <v>171</v>
      </c>
      <c r="F56" t="s">
        <v>1405</v>
      </c>
      <c r="G56" s="7" t="s">
        <v>1463</v>
      </c>
      <c r="H56" s="7" t="s">
        <v>1464</v>
      </c>
      <c r="I56" s="9">
        <v>40875.360000000001</v>
      </c>
      <c r="J56" s="1">
        <f t="shared" si="0"/>
        <v>255471</v>
      </c>
    </row>
    <row r="57" spans="1:10" x14ac:dyDescent="0.25">
      <c r="A57" t="s">
        <v>530</v>
      </c>
      <c r="B57" s="8">
        <v>42762</v>
      </c>
      <c r="C57" t="s">
        <v>172</v>
      </c>
      <c r="D57">
        <v>1</v>
      </c>
      <c r="E57" t="s">
        <v>531</v>
      </c>
      <c r="F57" t="s">
        <v>1405</v>
      </c>
      <c r="G57" s="7" t="s">
        <v>1463</v>
      </c>
      <c r="H57" s="7" t="s">
        <v>1464</v>
      </c>
      <c r="I57" s="9">
        <v>39405.69</v>
      </c>
      <c r="J57" s="1">
        <f t="shared" si="0"/>
        <v>246285.5625</v>
      </c>
    </row>
    <row r="58" spans="1:10" x14ac:dyDescent="0.25">
      <c r="A58" t="s">
        <v>148</v>
      </c>
      <c r="B58" s="8">
        <v>42747</v>
      </c>
      <c r="C58" t="s">
        <v>149</v>
      </c>
      <c r="D58">
        <v>1</v>
      </c>
      <c r="E58" t="s">
        <v>150</v>
      </c>
      <c r="F58" t="s">
        <v>1405</v>
      </c>
      <c r="G58" s="7" t="s">
        <v>1463</v>
      </c>
      <c r="H58" s="7" t="s">
        <v>1464</v>
      </c>
      <c r="I58" s="9">
        <v>39572.75</v>
      </c>
      <c r="J58" s="1">
        <f t="shared" si="0"/>
        <v>247329.6875</v>
      </c>
    </row>
    <row r="59" spans="1:10" x14ac:dyDescent="0.25">
      <c r="A59" t="s">
        <v>173</v>
      </c>
      <c r="B59" s="8">
        <v>42749</v>
      </c>
      <c r="C59" t="s">
        <v>174</v>
      </c>
      <c r="D59">
        <v>1</v>
      </c>
      <c r="E59" t="s">
        <v>175</v>
      </c>
      <c r="F59" t="s">
        <v>1405</v>
      </c>
      <c r="G59" s="7" t="s">
        <v>1463</v>
      </c>
      <c r="H59" s="7" t="s">
        <v>1464</v>
      </c>
      <c r="I59" s="9">
        <v>39572.75</v>
      </c>
      <c r="J59" s="1">
        <f t="shared" si="0"/>
        <v>247329.6875</v>
      </c>
    </row>
    <row r="60" spans="1:10" x14ac:dyDescent="0.25">
      <c r="A60" t="s">
        <v>176</v>
      </c>
      <c r="B60" s="8">
        <v>42749</v>
      </c>
      <c r="C60" t="s">
        <v>177</v>
      </c>
      <c r="D60">
        <v>1</v>
      </c>
      <c r="E60" t="s">
        <v>178</v>
      </c>
      <c r="F60" t="s">
        <v>1405</v>
      </c>
      <c r="G60" s="7" t="s">
        <v>1463</v>
      </c>
      <c r="H60" s="7" t="s">
        <v>1464</v>
      </c>
      <c r="I60" s="9">
        <v>39572.75</v>
      </c>
      <c r="J60" s="1">
        <f t="shared" si="0"/>
        <v>247329.6875</v>
      </c>
    </row>
    <row r="61" spans="1:10" x14ac:dyDescent="0.25">
      <c r="A61" t="s">
        <v>179</v>
      </c>
      <c r="B61" s="8">
        <v>42749</v>
      </c>
      <c r="C61" t="s">
        <v>180</v>
      </c>
      <c r="D61">
        <v>1</v>
      </c>
      <c r="E61" t="s">
        <v>181</v>
      </c>
      <c r="F61" t="s">
        <v>1405</v>
      </c>
      <c r="G61" s="7" t="s">
        <v>1463</v>
      </c>
      <c r="H61" s="7" t="s">
        <v>1464</v>
      </c>
      <c r="I61" s="9">
        <v>39572.75</v>
      </c>
      <c r="J61" s="1">
        <f t="shared" si="0"/>
        <v>247329.6875</v>
      </c>
    </row>
    <row r="62" spans="1:10" x14ac:dyDescent="0.25">
      <c r="A62" t="s">
        <v>71</v>
      </c>
      <c r="B62" s="8">
        <v>42742</v>
      </c>
      <c r="C62" t="s">
        <v>72</v>
      </c>
      <c r="D62">
        <v>1</v>
      </c>
      <c r="E62" t="s">
        <v>73</v>
      </c>
      <c r="F62" t="s">
        <v>1405</v>
      </c>
      <c r="G62" s="7" t="s">
        <v>1463</v>
      </c>
      <c r="H62" s="7" t="s">
        <v>1464</v>
      </c>
      <c r="I62" s="9">
        <v>25586.5</v>
      </c>
      <c r="J62" s="1">
        <f t="shared" si="0"/>
        <v>159915.625</v>
      </c>
    </row>
    <row r="63" spans="1:10" x14ac:dyDescent="0.25">
      <c r="A63" t="s">
        <v>103</v>
      </c>
      <c r="B63" s="8">
        <v>42744</v>
      </c>
      <c r="C63" t="s">
        <v>104</v>
      </c>
      <c r="D63">
        <v>1</v>
      </c>
      <c r="E63" t="s">
        <v>105</v>
      </c>
      <c r="F63" t="s">
        <v>1405</v>
      </c>
      <c r="G63" s="7" t="s">
        <v>1479</v>
      </c>
      <c r="H63" s="7" t="s">
        <v>1480</v>
      </c>
      <c r="I63" s="9">
        <v>33908.089999999997</v>
      </c>
      <c r="J63" s="1">
        <f t="shared" si="0"/>
        <v>211925.56249999997</v>
      </c>
    </row>
    <row r="64" spans="1:10" x14ac:dyDescent="0.25">
      <c r="A64" t="s">
        <v>299</v>
      </c>
      <c r="B64" s="8">
        <v>42758</v>
      </c>
      <c r="C64" t="s">
        <v>99</v>
      </c>
      <c r="D64">
        <v>1</v>
      </c>
      <c r="E64" t="s">
        <v>300</v>
      </c>
      <c r="F64" t="s">
        <v>1405</v>
      </c>
      <c r="G64" s="7" t="s">
        <v>1495</v>
      </c>
      <c r="H64" t="s">
        <v>301</v>
      </c>
      <c r="I64" s="9">
        <v>28680.65</v>
      </c>
      <c r="J64" s="1">
        <f t="shared" si="0"/>
        <v>179254.0625</v>
      </c>
    </row>
    <row r="65" spans="1:10" x14ac:dyDescent="0.25">
      <c r="A65" t="s">
        <v>188</v>
      </c>
      <c r="B65" s="8">
        <v>42749</v>
      </c>
      <c r="C65" t="s">
        <v>189</v>
      </c>
      <c r="D65">
        <v>1</v>
      </c>
      <c r="E65" t="s">
        <v>190</v>
      </c>
      <c r="F65" t="s">
        <v>1405</v>
      </c>
      <c r="G65" s="7" t="s">
        <v>1473</v>
      </c>
      <c r="H65" s="7" t="s">
        <v>1474</v>
      </c>
      <c r="I65" s="9">
        <v>52220.17</v>
      </c>
      <c r="J65" s="1">
        <f t="shared" si="0"/>
        <v>326376.0625</v>
      </c>
    </row>
    <row r="66" spans="1:10" x14ac:dyDescent="0.25">
      <c r="A66" t="s">
        <v>100</v>
      </c>
      <c r="B66" s="8">
        <v>42744</v>
      </c>
      <c r="C66" t="s">
        <v>101</v>
      </c>
      <c r="D66">
        <v>1</v>
      </c>
      <c r="E66" t="s">
        <v>102</v>
      </c>
      <c r="F66" t="s">
        <v>1405</v>
      </c>
      <c r="G66" s="7" t="s">
        <v>1477</v>
      </c>
      <c r="H66" s="7" t="s">
        <v>1478</v>
      </c>
      <c r="I66" s="9">
        <v>28680.81</v>
      </c>
      <c r="J66" s="1">
        <f t="shared" si="0"/>
        <v>179255.0625</v>
      </c>
    </row>
    <row r="67" spans="1:10" x14ac:dyDescent="0.25">
      <c r="A67" t="s">
        <v>571</v>
      </c>
      <c r="B67" s="8">
        <v>42766</v>
      </c>
      <c r="C67" t="s">
        <v>109</v>
      </c>
      <c r="D67">
        <v>1</v>
      </c>
      <c r="E67" t="s">
        <v>572</v>
      </c>
      <c r="F67" t="s">
        <v>1405</v>
      </c>
      <c r="G67" s="7" t="s">
        <v>1463</v>
      </c>
      <c r="H67" s="7" t="s">
        <v>1464</v>
      </c>
      <c r="I67" s="9">
        <v>86685.97</v>
      </c>
      <c r="J67" s="1">
        <f t="shared" si="0"/>
        <v>541787.3125</v>
      </c>
    </row>
    <row r="68" spans="1:10" x14ac:dyDescent="0.25">
      <c r="A68" t="s">
        <v>130</v>
      </c>
      <c r="B68" s="8">
        <v>42745</v>
      </c>
      <c r="C68" t="s">
        <v>131</v>
      </c>
      <c r="D68">
        <v>1</v>
      </c>
      <c r="E68" t="s">
        <v>132</v>
      </c>
      <c r="F68" t="s">
        <v>1405</v>
      </c>
      <c r="G68" s="7" t="s">
        <v>1463</v>
      </c>
      <c r="H68" s="7" t="s">
        <v>1464</v>
      </c>
      <c r="I68" s="9">
        <v>32836.339999999997</v>
      </c>
      <c r="J68" s="1">
        <f t="shared" si="0"/>
        <v>205227.12499999997</v>
      </c>
    </row>
    <row r="69" spans="1:10" x14ac:dyDescent="0.25">
      <c r="A69" t="s">
        <v>133</v>
      </c>
      <c r="B69" s="8">
        <v>42746</v>
      </c>
      <c r="C69" t="s">
        <v>134</v>
      </c>
      <c r="D69">
        <v>1</v>
      </c>
      <c r="E69" t="s">
        <v>135</v>
      </c>
      <c r="F69" t="s">
        <v>1405</v>
      </c>
      <c r="G69" s="7" t="s">
        <v>1463</v>
      </c>
      <c r="H69" s="7" t="s">
        <v>1464</v>
      </c>
      <c r="I69" s="9">
        <v>40875.360000000001</v>
      </c>
      <c r="J69" s="1">
        <f t="shared" si="0"/>
        <v>255471</v>
      </c>
    </row>
    <row r="70" spans="1:10" x14ac:dyDescent="0.25">
      <c r="A70" t="s">
        <v>151</v>
      </c>
      <c r="B70" s="8">
        <v>42747</v>
      </c>
      <c r="C70" t="s">
        <v>152</v>
      </c>
      <c r="D70">
        <v>1</v>
      </c>
      <c r="E70" t="s">
        <v>153</v>
      </c>
      <c r="F70" t="s">
        <v>1405</v>
      </c>
      <c r="G70" s="7" t="s">
        <v>1467</v>
      </c>
      <c r="H70" s="7" t="s">
        <v>1468</v>
      </c>
      <c r="I70" s="9">
        <v>42403.76</v>
      </c>
      <c r="J70" s="1">
        <f t="shared" si="0"/>
        <v>265023.5</v>
      </c>
    </row>
    <row r="71" spans="1:10" x14ac:dyDescent="0.25">
      <c r="A71" t="s">
        <v>154</v>
      </c>
      <c r="B71" s="8">
        <v>42747</v>
      </c>
      <c r="C71" t="s">
        <v>155</v>
      </c>
      <c r="D71">
        <v>1</v>
      </c>
      <c r="E71" t="s">
        <v>156</v>
      </c>
      <c r="F71" t="s">
        <v>1405</v>
      </c>
      <c r="G71" s="7" t="s">
        <v>1463</v>
      </c>
      <c r="H71" s="7" t="s">
        <v>1464</v>
      </c>
      <c r="I71" s="9">
        <v>66663.820000000007</v>
      </c>
      <c r="J71" s="1">
        <f t="shared" si="0"/>
        <v>416648.87500000006</v>
      </c>
    </row>
    <row r="72" spans="1:10" x14ac:dyDescent="0.25">
      <c r="A72" t="s">
        <v>157</v>
      </c>
      <c r="B72" s="8">
        <v>42748</v>
      </c>
      <c r="C72" t="s">
        <v>158</v>
      </c>
      <c r="D72">
        <v>1</v>
      </c>
      <c r="E72" t="s">
        <v>159</v>
      </c>
      <c r="F72" t="s">
        <v>1405</v>
      </c>
      <c r="G72" s="7" t="s">
        <v>1463</v>
      </c>
      <c r="H72" s="7" t="s">
        <v>1464</v>
      </c>
      <c r="I72" s="9">
        <v>67569.88</v>
      </c>
      <c r="J72" s="1">
        <f t="shared" ref="J72:J135" si="1">+I72/0.16</f>
        <v>422311.75</v>
      </c>
    </row>
    <row r="73" spans="1:10" x14ac:dyDescent="0.25">
      <c r="A73" t="s">
        <v>182</v>
      </c>
      <c r="B73" s="8">
        <v>42749</v>
      </c>
      <c r="C73" t="s">
        <v>183</v>
      </c>
      <c r="D73">
        <v>1</v>
      </c>
      <c r="E73" t="s">
        <v>184</v>
      </c>
      <c r="F73" t="s">
        <v>1405</v>
      </c>
      <c r="G73" s="7" t="s">
        <v>1482</v>
      </c>
      <c r="H73" s="7" t="s">
        <v>1481</v>
      </c>
      <c r="I73" s="9">
        <v>32802.19</v>
      </c>
      <c r="J73" s="1">
        <f t="shared" si="1"/>
        <v>205013.6875</v>
      </c>
    </row>
    <row r="74" spans="1:10" x14ac:dyDescent="0.25">
      <c r="A74" t="s">
        <v>185</v>
      </c>
      <c r="B74" s="8">
        <v>42749</v>
      </c>
      <c r="C74" t="s">
        <v>186</v>
      </c>
      <c r="D74">
        <v>1</v>
      </c>
      <c r="E74" t="s">
        <v>187</v>
      </c>
      <c r="F74" t="s">
        <v>1405</v>
      </c>
      <c r="G74" s="7" t="s">
        <v>1463</v>
      </c>
      <c r="H74" s="7" t="s">
        <v>1464</v>
      </c>
      <c r="I74" s="9">
        <v>43062.27</v>
      </c>
      <c r="J74" s="1">
        <f t="shared" si="1"/>
        <v>269139.1875</v>
      </c>
    </row>
    <row r="75" spans="1:10" x14ac:dyDescent="0.25">
      <c r="A75" t="s">
        <v>191</v>
      </c>
      <c r="B75" s="8">
        <v>42749</v>
      </c>
      <c r="C75" t="s">
        <v>192</v>
      </c>
      <c r="D75">
        <v>1</v>
      </c>
      <c r="E75" t="s">
        <v>193</v>
      </c>
      <c r="F75" t="s">
        <v>1405</v>
      </c>
      <c r="G75" s="7" t="s">
        <v>1472</v>
      </c>
      <c r="H75" t="s">
        <v>194</v>
      </c>
      <c r="I75" s="9">
        <v>53766.23</v>
      </c>
      <c r="J75" s="1">
        <f t="shared" si="1"/>
        <v>336038.9375</v>
      </c>
    </row>
    <row r="76" spans="1:10" x14ac:dyDescent="0.25">
      <c r="A76" t="s">
        <v>201</v>
      </c>
      <c r="B76" s="8">
        <v>42751</v>
      </c>
      <c r="C76" t="s">
        <v>202</v>
      </c>
      <c r="D76">
        <v>1</v>
      </c>
      <c r="E76" t="s">
        <v>203</v>
      </c>
      <c r="F76" t="s">
        <v>1405</v>
      </c>
      <c r="G76" s="7" t="s">
        <v>1475</v>
      </c>
      <c r="H76" s="7" t="s">
        <v>1476</v>
      </c>
      <c r="I76" s="9">
        <v>52140.17</v>
      </c>
      <c r="J76" s="1">
        <f t="shared" si="1"/>
        <v>325876.0625</v>
      </c>
    </row>
    <row r="77" spans="1:10" x14ac:dyDescent="0.25">
      <c r="A77" t="s">
        <v>195</v>
      </c>
      <c r="B77" s="8">
        <v>42751</v>
      </c>
      <c r="C77" t="s">
        <v>196</v>
      </c>
      <c r="D77">
        <v>1</v>
      </c>
      <c r="E77" t="s">
        <v>197</v>
      </c>
      <c r="F77" t="s">
        <v>1405</v>
      </c>
      <c r="G77" s="7" t="s">
        <v>1463</v>
      </c>
      <c r="H77" s="7" t="s">
        <v>1464</v>
      </c>
      <c r="I77" s="9">
        <v>34753.18</v>
      </c>
      <c r="J77" s="1">
        <f t="shared" si="1"/>
        <v>217207.375</v>
      </c>
    </row>
    <row r="78" spans="1:10" x14ac:dyDescent="0.25">
      <c r="A78" t="s">
        <v>198</v>
      </c>
      <c r="B78" s="8">
        <v>42751</v>
      </c>
      <c r="C78" t="s">
        <v>199</v>
      </c>
      <c r="D78">
        <v>1</v>
      </c>
      <c r="E78" t="s">
        <v>200</v>
      </c>
      <c r="F78" t="s">
        <v>1405</v>
      </c>
      <c r="G78" s="7" t="s">
        <v>1463</v>
      </c>
      <c r="H78" s="7" t="s">
        <v>1464</v>
      </c>
      <c r="I78" s="9">
        <v>66614.16</v>
      </c>
      <c r="J78" s="1">
        <f t="shared" si="1"/>
        <v>416338.5</v>
      </c>
    </row>
    <row r="79" spans="1:10" x14ac:dyDescent="0.25">
      <c r="A79" t="s">
        <v>204</v>
      </c>
      <c r="B79" s="8">
        <v>42751</v>
      </c>
      <c r="C79" t="s">
        <v>205</v>
      </c>
      <c r="D79">
        <v>1</v>
      </c>
      <c r="E79" t="s">
        <v>206</v>
      </c>
      <c r="F79" t="s">
        <v>1405</v>
      </c>
      <c r="G79" s="7" t="s">
        <v>1463</v>
      </c>
      <c r="H79" s="7" t="s">
        <v>1464</v>
      </c>
      <c r="I79" s="9">
        <v>42187.040000000001</v>
      </c>
      <c r="J79" s="1">
        <f t="shared" si="1"/>
        <v>263669</v>
      </c>
    </row>
    <row r="80" spans="1:10" x14ac:dyDescent="0.25">
      <c r="A80" t="s">
        <v>208</v>
      </c>
      <c r="B80" s="8">
        <v>42752</v>
      </c>
      <c r="C80" t="s">
        <v>209</v>
      </c>
      <c r="D80">
        <v>1</v>
      </c>
      <c r="E80" t="s">
        <v>210</v>
      </c>
      <c r="F80" t="s">
        <v>1405</v>
      </c>
      <c r="G80" s="7" t="s">
        <v>1463</v>
      </c>
      <c r="H80" s="7" t="s">
        <v>1464</v>
      </c>
      <c r="I80" s="9">
        <v>40875.360000000001</v>
      </c>
      <c r="J80" s="1">
        <f t="shared" si="1"/>
        <v>255471</v>
      </c>
    </row>
    <row r="81" spans="1:10" x14ac:dyDescent="0.25">
      <c r="A81" t="s">
        <v>523</v>
      </c>
      <c r="B81" s="8">
        <v>42762</v>
      </c>
      <c r="C81" t="s">
        <v>211</v>
      </c>
      <c r="D81">
        <v>1</v>
      </c>
      <c r="E81" t="s">
        <v>524</v>
      </c>
      <c r="F81" t="s">
        <v>1405</v>
      </c>
      <c r="G81" s="7" t="s">
        <v>1463</v>
      </c>
      <c r="H81" s="7" t="s">
        <v>1464</v>
      </c>
      <c r="I81" s="9">
        <v>40708.300000000003</v>
      </c>
      <c r="J81" s="1">
        <f t="shared" si="1"/>
        <v>254426.875</v>
      </c>
    </row>
    <row r="82" spans="1:10" x14ac:dyDescent="0.25">
      <c r="A82" t="s">
        <v>212</v>
      </c>
      <c r="B82" s="8">
        <v>42753</v>
      </c>
      <c r="C82" t="s">
        <v>213</v>
      </c>
      <c r="D82">
        <v>1</v>
      </c>
      <c r="E82" t="s">
        <v>214</v>
      </c>
      <c r="F82" t="s">
        <v>1405</v>
      </c>
      <c r="G82" s="7" t="s">
        <v>1463</v>
      </c>
      <c r="H82" s="7" t="s">
        <v>1464</v>
      </c>
      <c r="I82" s="9">
        <v>103137</v>
      </c>
      <c r="J82" s="1">
        <f t="shared" si="1"/>
        <v>644606.25</v>
      </c>
    </row>
    <row r="83" spans="1:10" x14ac:dyDescent="0.25">
      <c r="A83" t="s">
        <v>221</v>
      </c>
      <c r="B83" s="8">
        <v>42753</v>
      </c>
      <c r="C83" t="s">
        <v>222</v>
      </c>
      <c r="D83">
        <v>1</v>
      </c>
      <c r="E83" t="s">
        <v>223</v>
      </c>
      <c r="F83" t="s">
        <v>1405</v>
      </c>
      <c r="G83" s="7" t="s">
        <v>1463</v>
      </c>
      <c r="H83" s="7" t="s">
        <v>1464</v>
      </c>
      <c r="I83" s="9">
        <v>39572.75</v>
      </c>
      <c r="J83" s="1">
        <f t="shared" si="1"/>
        <v>247329.6875</v>
      </c>
    </row>
    <row r="84" spans="1:10" x14ac:dyDescent="0.25">
      <c r="A84" t="s">
        <v>224</v>
      </c>
      <c r="B84" s="8">
        <v>42753</v>
      </c>
      <c r="C84" t="s">
        <v>225</v>
      </c>
      <c r="D84">
        <v>1</v>
      </c>
      <c r="E84" t="s">
        <v>226</v>
      </c>
      <c r="F84" t="s">
        <v>1405</v>
      </c>
      <c r="G84" s="7" t="s">
        <v>1463</v>
      </c>
      <c r="H84" s="7" t="s">
        <v>1464</v>
      </c>
      <c r="I84" s="9">
        <v>39622.410000000003</v>
      </c>
      <c r="J84" s="1">
        <f t="shared" si="1"/>
        <v>247640.06250000003</v>
      </c>
    </row>
    <row r="85" spans="1:10" x14ac:dyDescent="0.25">
      <c r="A85" t="s">
        <v>569</v>
      </c>
      <c r="B85" s="8">
        <v>42766</v>
      </c>
      <c r="C85" t="s">
        <v>227</v>
      </c>
      <c r="D85">
        <v>1</v>
      </c>
      <c r="E85" t="s">
        <v>570</v>
      </c>
      <c r="F85" t="s">
        <v>1405</v>
      </c>
      <c r="G85" s="7" t="s">
        <v>1463</v>
      </c>
      <c r="H85" s="7" t="s">
        <v>1464</v>
      </c>
      <c r="I85" s="9">
        <v>39405.69</v>
      </c>
      <c r="J85" s="1">
        <f t="shared" si="1"/>
        <v>246285.5625</v>
      </c>
    </row>
    <row r="86" spans="1:10" x14ac:dyDescent="0.25">
      <c r="A86" t="s">
        <v>515</v>
      </c>
      <c r="B86" s="8">
        <v>42762</v>
      </c>
      <c r="C86" t="s">
        <v>228</v>
      </c>
      <c r="D86">
        <v>1</v>
      </c>
      <c r="E86" t="s">
        <v>516</v>
      </c>
      <c r="F86" t="s">
        <v>1405</v>
      </c>
      <c r="G86" s="7" t="s">
        <v>1463</v>
      </c>
      <c r="H86" s="7" t="s">
        <v>1464</v>
      </c>
      <c r="I86" s="9">
        <v>50179.199999999997</v>
      </c>
      <c r="J86" s="1">
        <f t="shared" si="1"/>
        <v>313620</v>
      </c>
    </row>
    <row r="87" spans="1:10" x14ac:dyDescent="0.25">
      <c r="A87" t="s">
        <v>215</v>
      </c>
      <c r="B87" s="8">
        <v>42753</v>
      </c>
      <c r="C87" t="s">
        <v>216</v>
      </c>
      <c r="D87">
        <v>1</v>
      </c>
      <c r="E87" t="s">
        <v>217</v>
      </c>
      <c r="F87" t="s">
        <v>1405</v>
      </c>
      <c r="G87" s="7" t="s">
        <v>1463</v>
      </c>
      <c r="H87" s="7" t="s">
        <v>1464</v>
      </c>
      <c r="I87" s="9">
        <v>32432.41</v>
      </c>
      <c r="J87" s="1">
        <f t="shared" si="1"/>
        <v>202702.5625</v>
      </c>
    </row>
    <row r="88" spans="1:10" x14ac:dyDescent="0.25">
      <c r="A88" t="s">
        <v>218</v>
      </c>
      <c r="B88" s="8">
        <v>42753</v>
      </c>
      <c r="C88" t="s">
        <v>219</v>
      </c>
      <c r="D88">
        <v>1</v>
      </c>
      <c r="E88" t="s">
        <v>220</v>
      </c>
      <c r="F88" t="s">
        <v>1405</v>
      </c>
      <c r="G88" s="7" t="s">
        <v>1490</v>
      </c>
      <c r="H88" s="7" t="s">
        <v>1491</v>
      </c>
      <c r="I88" s="9">
        <v>33908.089999999997</v>
      </c>
      <c r="J88" s="1">
        <f t="shared" si="1"/>
        <v>211925.56249999997</v>
      </c>
    </row>
    <row r="89" spans="1:10" x14ac:dyDescent="0.25">
      <c r="A89" t="s">
        <v>229</v>
      </c>
      <c r="B89" s="8">
        <v>42753</v>
      </c>
      <c r="C89" t="s">
        <v>230</v>
      </c>
      <c r="D89">
        <v>1</v>
      </c>
      <c r="E89" t="s">
        <v>231</v>
      </c>
      <c r="F89" t="s">
        <v>1405</v>
      </c>
      <c r="G89" s="7" t="s">
        <v>1463</v>
      </c>
      <c r="H89" s="7" t="s">
        <v>1464</v>
      </c>
      <c r="I89" s="9">
        <v>57060.44</v>
      </c>
      <c r="J89" s="1">
        <f t="shared" si="1"/>
        <v>356627.75</v>
      </c>
    </row>
    <row r="90" spans="1:10" x14ac:dyDescent="0.25">
      <c r="A90" t="s">
        <v>232</v>
      </c>
      <c r="B90" s="8">
        <v>42753</v>
      </c>
      <c r="C90" t="s">
        <v>233</v>
      </c>
      <c r="D90">
        <v>1</v>
      </c>
      <c r="E90" t="s">
        <v>234</v>
      </c>
      <c r="F90" t="s">
        <v>1405</v>
      </c>
      <c r="G90" s="7" t="s">
        <v>1463</v>
      </c>
      <c r="H90" s="7" t="s">
        <v>1464</v>
      </c>
      <c r="I90" s="9">
        <v>50506.26</v>
      </c>
      <c r="J90" s="1">
        <f t="shared" si="1"/>
        <v>315664.125</v>
      </c>
    </row>
    <row r="91" spans="1:10" x14ac:dyDescent="0.25">
      <c r="A91" t="s">
        <v>235</v>
      </c>
      <c r="B91" s="8">
        <v>42753</v>
      </c>
      <c r="C91" t="s">
        <v>236</v>
      </c>
      <c r="D91">
        <v>1</v>
      </c>
      <c r="E91" t="s">
        <v>237</v>
      </c>
      <c r="F91" t="s">
        <v>1405</v>
      </c>
      <c r="G91" s="7" t="s">
        <v>1463</v>
      </c>
      <c r="H91" s="7" t="s">
        <v>1464</v>
      </c>
      <c r="I91" s="9">
        <v>42354.1</v>
      </c>
      <c r="J91" s="1">
        <f t="shared" si="1"/>
        <v>264713.125</v>
      </c>
    </row>
    <row r="92" spans="1:10" x14ac:dyDescent="0.25">
      <c r="A92" t="s">
        <v>238</v>
      </c>
      <c r="B92" s="8">
        <v>42753</v>
      </c>
      <c r="C92" t="s">
        <v>239</v>
      </c>
      <c r="D92">
        <v>1</v>
      </c>
      <c r="E92" t="s">
        <v>240</v>
      </c>
      <c r="F92" t="s">
        <v>1405</v>
      </c>
      <c r="G92" s="7" t="s">
        <v>1463</v>
      </c>
      <c r="H92" s="7" t="s">
        <v>1464</v>
      </c>
      <c r="I92" s="9">
        <v>42354.1</v>
      </c>
      <c r="J92" s="1">
        <f t="shared" si="1"/>
        <v>264713.125</v>
      </c>
    </row>
    <row r="93" spans="1:10" x14ac:dyDescent="0.25">
      <c r="A93" t="s">
        <v>241</v>
      </c>
      <c r="B93" s="8">
        <v>42753</v>
      </c>
      <c r="C93" t="s">
        <v>242</v>
      </c>
      <c r="D93">
        <v>1</v>
      </c>
      <c r="E93" t="s">
        <v>243</v>
      </c>
      <c r="F93" t="s">
        <v>1405</v>
      </c>
      <c r="G93" s="7" t="s">
        <v>1463</v>
      </c>
      <c r="H93" s="7" t="s">
        <v>1464</v>
      </c>
      <c r="I93" s="9">
        <v>49546.26</v>
      </c>
      <c r="J93" s="1">
        <f t="shared" si="1"/>
        <v>309664.125</v>
      </c>
    </row>
    <row r="94" spans="1:10" x14ac:dyDescent="0.25">
      <c r="A94" t="s">
        <v>244</v>
      </c>
      <c r="B94" s="8">
        <v>42753</v>
      </c>
      <c r="C94" t="s">
        <v>245</v>
      </c>
      <c r="D94">
        <v>1</v>
      </c>
      <c r="E94" t="s">
        <v>246</v>
      </c>
      <c r="F94" t="s">
        <v>1405</v>
      </c>
      <c r="G94" s="7" t="s">
        <v>1463</v>
      </c>
      <c r="H94" s="7" t="s">
        <v>1464</v>
      </c>
      <c r="I94" s="9">
        <v>49546.26</v>
      </c>
      <c r="J94" s="1">
        <f t="shared" si="1"/>
        <v>309664.125</v>
      </c>
    </row>
    <row r="95" spans="1:10" x14ac:dyDescent="0.25">
      <c r="A95" t="s">
        <v>247</v>
      </c>
      <c r="B95" s="8">
        <v>42753</v>
      </c>
      <c r="C95" t="s">
        <v>248</v>
      </c>
      <c r="D95">
        <v>1</v>
      </c>
      <c r="E95" t="s">
        <v>249</v>
      </c>
      <c r="F95" t="s">
        <v>1405</v>
      </c>
      <c r="G95" s="7" t="s">
        <v>1463</v>
      </c>
      <c r="H95" s="7" t="s">
        <v>1464</v>
      </c>
      <c r="I95" s="9">
        <v>57060.44</v>
      </c>
      <c r="J95" s="1">
        <f t="shared" si="1"/>
        <v>356627.75</v>
      </c>
    </row>
    <row r="96" spans="1:10" x14ac:dyDescent="0.25">
      <c r="A96" t="s">
        <v>250</v>
      </c>
      <c r="B96" s="8">
        <v>42753</v>
      </c>
      <c r="C96" t="s">
        <v>251</v>
      </c>
      <c r="D96">
        <v>1</v>
      </c>
      <c r="E96" t="s">
        <v>252</v>
      </c>
      <c r="F96" t="s">
        <v>1405</v>
      </c>
      <c r="G96" s="7" t="s">
        <v>1463</v>
      </c>
      <c r="H96" s="7" t="s">
        <v>1464</v>
      </c>
      <c r="I96" s="9">
        <v>70317.78</v>
      </c>
      <c r="J96" s="1">
        <f t="shared" si="1"/>
        <v>439486.125</v>
      </c>
    </row>
    <row r="97" spans="1:10" x14ac:dyDescent="0.25">
      <c r="A97" t="s">
        <v>585</v>
      </c>
      <c r="B97" s="8">
        <v>42766</v>
      </c>
      <c r="C97" t="s">
        <v>253</v>
      </c>
      <c r="D97">
        <v>1</v>
      </c>
      <c r="E97" t="s">
        <v>586</v>
      </c>
      <c r="F97" t="s">
        <v>1405</v>
      </c>
      <c r="G97" s="7" t="s">
        <v>1463</v>
      </c>
      <c r="H97" s="7" t="s">
        <v>1464</v>
      </c>
      <c r="I97" s="9">
        <v>78407.28</v>
      </c>
      <c r="J97" s="1">
        <f t="shared" si="1"/>
        <v>490045.5</v>
      </c>
    </row>
    <row r="98" spans="1:10" x14ac:dyDescent="0.25">
      <c r="A98" t="s">
        <v>567</v>
      </c>
      <c r="B98" s="8">
        <v>42766</v>
      </c>
      <c r="C98" t="s">
        <v>254</v>
      </c>
      <c r="D98">
        <v>1</v>
      </c>
      <c r="E98" t="s">
        <v>568</v>
      </c>
      <c r="F98" t="s">
        <v>1405</v>
      </c>
      <c r="G98" s="7" t="s">
        <v>1463</v>
      </c>
      <c r="H98" s="7" t="s">
        <v>1464</v>
      </c>
      <c r="I98" s="9">
        <v>76104.179999999993</v>
      </c>
      <c r="J98" s="1">
        <f t="shared" si="1"/>
        <v>475651.12499999994</v>
      </c>
    </row>
    <row r="99" spans="1:10" x14ac:dyDescent="0.25">
      <c r="A99" t="s">
        <v>272</v>
      </c>
      <c r="B99" s="8">
        <v>42755</v>
      </c>
      <c r="C99" t="s">
        <v>273</v>
      </c>
      <c r="D99">
        <v>1</v>
      </c>
      <c r="E99" t="s">
        <v>274</v>
      </c>
      <c r="F99" t="s">
        <v>1405</v>
      </c>
      <c r="G99" s="7" t="s">
        <v>1463</v>
      </c>
      <c r="H99" s="7" t="s">
        <v>1464</v>
      </c>
      <c r="I99" s="9">
        <v>28299.52</v>
      </c>
      <c r="J99" s="1">
        <f t="shared" si="1"/>
        <v>176872</v>
      </c>
    </row>
    <row r="100" spans="1:10" x14ac:dyDescent="0.25">
      <c r="A100" t="s">
        <v>275</v>
      </c>
      <c r="B100" s="8">
        <v>42755</v>
      </c>
      <c r="C100" t="s">
        <v>276</v>
      </c>
      <c r="D100">
        <v>1</v>
      </c>
      <c r="E100" t="s">
        <v>277</v>
      </c>
      <c r="F100" t="s">
        <v>1405</v>
      </c>
      <c r="G100" s="7" t="s">
        <v>1463</v>
      </c>
      <c r="H100" s="7" t="s">
        <v>1464</v>
      </c>
      <c r="I100" s="9">
        <v>28299.52</v>
      </c>
      <c r="J100" s="1">
        <f t="shared" si="1"/>
        <v>176872</v>
      </c>
    </row>
    <row r="101" spans="1:10" x14ac:dyDescent="0.25">
      <c r="A101" t="s">
        <v>287</v>
      </c>
      <c r="B101" s="8">
        <v>42755</v>
      </c>
      <c r="C101" t="s">
        <v>288</v>
      </c>
      <c r="D101">
        <v>1</v>
      </c>
      <c r="E101" t="s">
        <v>289</v>
      </c>
      <c r="F101" t="s">
        <v>1405</v>
      </c>
      <c r="G101" s="7" t="s">
        <v>1463</v>
      </c>
      <c r="H101" s="7" t="s">
        <v>1464</v>
      </c>
      <c r="I101" s="9">
        <v>32585.32</v>
      </c>
      <c r="J101" s="1">
        <f t="shared" si="1"/>
        <v>203658.25</v>
      </c>
    </row>
    <row r="102" spans="1:10" x14ac:dyDescent="0.25">
      <c r="A102" t="s">
        <v>284</v>
      </c>
      <c r="B102" s="8">
        <v>42755</v>
      </c>
      <c r="C102" t="s">
        <v>285</v>
      </c>
      <c r="D102">
        <v>1</v>
      </c>
      <c r="E102" t="s">
        <v>286</v>
      </c>
      <c r="F102" t="s">
        <v>1405</v>
      </c>
      <c r="G102" s="7" t="s">
        <v>1463</v>
      </c>
      <c r="H102" s="7" t="s">
        <v>1464</v>
      </c>
      <c r="I102" s="9">
        <v>25739.439999999999</v>
      </c>
      <c r="J102" s="1">
        <f t="shared" si="1"/>
        <v>160871.5</v>
      </c>
    </row>
    <row r="103" spans="1:10" x14ac:dyDescent="0.25">
      <c r="A103" t="s">
        <v>281</v>
      </c>
      <c r="B103" s="8">
        <v>42755</v>
      </c>
      <c r="C103" t="s">
        <v>282</v>
      </c>
      <c r="D103">
        <v>1</v>
      </c>
      <c r="E103" t="s">
        <v>283</v>
      </c>
      <c r="F103" t="s">
        <v>1405</v>
      </c>
      <c r="G103" s="7" t="s">
        <v>1463</v>
      </c>
      <c r="H103" s="7" t="s">
        <v>1464</v>
      </c>
      <c r="I103" s="9">
        <v>40868.300000000003</v>
      </c>
      <c r="J103" s="1">
        <f t="shared" si="1"/>
        <v>255426.875</v>
      </c>
    </row>
    <row r="104" spans="1:10" x14ac:dyDescent="0.25">
      <c r="A104" t="s">
        <v>278</v>
      </c>
      <c r="B104" s="8">
        <v>42755</v>
      </c>
      <c r="C104" t="s">
        <v>279</v>
      </c>
      <c r="D104">
        <v>1</v>
      </c>
      <c r="E104" t="s">
        <v>280</v>
      </c>
      <c r="F104" t="s">
        <v>1405</v>
      </c>
      <c r="G104" s="7" t="s">
        <v>1463</v>
      </c>
      <c r="H104" s="7" t="s">
        <v>1464</v>
      </c>
      <c r="I104" s="9">
        <v>34753.18</v>
      </c>
      <c r="J104" s="1">
        <f t="shared" si="1"/>
        <v>217207.375</v>
      </c>
    </row>
    <row r="105" spans="1:10" x14ac:dyDescent="0.25">
      <c r="A105" t="s">
        <v>293</v>
      </c>
      <c r="B105" s="8">
        <v>42755</v>
      </c>
      <c r="C105" t="s">
        <v>294</v>
      </c>
      <c r="D105">
        <v>1</v>
      </c>
      <c r="E105" t="s">
        <v>295</v>
      </c>
      <c r="F105" t="s">
        <v>1405</v>
      </c>
      <c r="G105" s="7" t="s">
        <v>1469</v>
      </c>
      <c r="H105" s="7" t="s">
        <v>1470</v>
      </c>
      <c r="I105" s="9">
        <v>37165.620000000003</v>
      </c>
      <c r="J105" s="1">
        <f t="shared" si="1"/>
        <v>232285.125</v>
      </c>
    </row>
    <row r="106" spans="1:10" x14ac:dyDescent="0.25">
      <c r="A106" t="s">
        <v>290</v>
      </c>
      <c r="B106" s="8">
        <v>42755</v>
      </c>
      <c r="C106" t="s">
        <v>291</v>
      </c>
      <c r="D106">
        <v>1</v>
      </c>
      <c r="E106" t="s">
        <v>292</v>
      </c>
      <c r="F106" t="s">
        <v>1405</v>
      </c>
      <c r="G106" s="7" t="s">
        <v>1463</v>
      </c>
      <c r="H106" s="7" t="s">
        <v>1464</v>
      </c>
      <c r="I106" s="9">
        <v>32585.32</v>
      </c>
      <c r="J106" s="1">
        <f t="shared" si="1"/>
        <v>203658.25</v>
      </c>
    </row>
    <row r="107" spans="1:10" x14ac:dyDescent="0.25">
      <c r="A107" t="s">
        <v>297</v>
      </c>
      <c r="B107" s="8">
        <v>42756</v>
      </c>
      <c r="C107" t="s">
        <v>296</v>
      </c>
      <c r="D107">
        <v>1</v>
      </c>
      <c r="E107" t="s">
        <v>298</v>
      </c>
      <c r="F107" t="s">
        <v>1405</v>
      </c>
      <c r="G107" s="7" t="s">
        <v>1463</v>
      </c>
      <c r="H107" s="7" t="s">
        <v>1464</v>
      </c>
      <c r="I107" s="9">
        <v>72545.8</v>
      </c>
      <c r="J107" s="1">
        <f t="shared" si="1"/>
        <v>453411.25</v>
      </c>
    </row>
    <row r="108" spans="1:10" x14ac:dyDescent="0.25">
      <c r="A108" t="s">
        <v>387</v>
      </c>
      <c r="B108" s="8">
        <v>42758</v>
      </c>
      <c r="C108" t="s">
        <v>388</v>
      </c>
      <c r="D108">
        <v>1</v>
      </c>
      <c r="E108" t="s">
        <v>389</v>
      </c>
      <c r="F108" t="s">
        <v>1405</v>
      </c>
      <c r="G108" s="7" t="s">
        <v>1463</v>
      </c>
      <c r="H108" s="7" t="s">
        <v>1464</v>
      </c>
      <c r="I108" s="9">
        <v>72938.73</v>
      </c>
      <c r="J108" s="1">
        <f t="shared" si="1"/>
        <v>455867.06249999994</v>
      </c>
    </row>
    <row r="109" spans="1:10" x14ac:dyDescent="0.25">
      <c r="A109" t="s">
        <v>364</v>
      </c>
      <c r="B109" s="8">
        <v>42758</v>
      </c>
      <c r="C109" t="s">
        <v>365</v>
      </c>
      <c r="D109">
        <v>1</v>
      </c>
      <c r="E109" t="s">
        <v>366</v>
      </c>
      <c r="F109" t="s">
        <v>1405</v>
      </c>
      <c r="G109" s="7" t="s">
        <v>1463</v>
      </c>
      <c r="H109" s="7" t="s">
        <v>1464</v>
      </c>
      <c r="I109" s="9">
        <v>25739.439999999999</v>
      </c>
      <c r="J109" s="1">
        <f t="shared" si="1"/>
        <v>160871.5</v>
      </c>
    </row>
    <row r="110" spans="1:10" x14ac:dyDescent="0.25">
      <c r="A110" t="s">
        <v>371</v>
      </c>
      <c r="B110" s="8">
        <v>42758</v>
      </c>
      <c r="C110" t="s">
        <v>372</v>
      </c>
      <c r="D110">
        <v>1</v>
      </c>
      <c r="E110" t="s">
        <v>373</v>
      </c>
      <c r="F110" t="s">
        <v>1405</v>
      </c>
      <c r="G110" s="7" t="s">
        <v>1463</v>
      </c>
      <c r="H110" s="7" t="s">
        <v>1464</v>
      </c>
      <c r="I110" s="9">
        <v>25739.439999999999</v>
      </c>
      <c r="J110" s="1">
        <f t="shared" si="1"/>
        <v>160871.5</v>
      </c>
    </row>
    <row r="111" spans="1:10" x14ac:dyDescent="0.25">
      <c r="A111" t="s">
        <v>397</v>
      </c>
      <c r="B111" s="8">
        <v>42758</v>
      </c>
      <c r="C111" t="s">
        <v>398</v>
      </c>
      <c r="D111">
        <v>1</v>
      </c>
      <c r="E111" t="s">
        <v>399</v>
      </c>
      <c r="F111" t="s">
        <v>1405</v>
      </c>
      <c r="G111" s="7" t="s">
        <v>1463</v>
      </c>
      <c r="H111" s="7" t="s">
        <v>1464</v>
      </c>
      <c r="I111" s="9">
        <v>66207.100000000006</v>
      </c>
      <c r="J111" s="1">
        <f t="shared" si="1"/>
        <v>413794.375</v>
      </c>
    </row>
    <row r="112" spans="1:10" x14ac:dyDescent="0.25">
      <c r="A112" t="s">
        <v>464</v>
      </c>
      <c r="B112" s="8">
        <v>42759</v>
      </c>
      <c r="C112" t="s">
        <v>465</v>
      </c>
      <c r="D112">
        <v>1</v>
      </c>
      <c r="E112" t="s">
        <v>466</v>
      </c>
      <c r="F112" t="s">
        <v>1405</v>
      </c>
      <c r="G112" s="7" t="s">
        <v>1486</v>
      </c>
      <c r="H112" s="7" t="s">
        <v>1487</v>
      </c>
      <c r="I112" s="9">
        <v>28680.81</v>
      </c>
      <c r="J112" s="1">
        <f t="shared" si="1"/>
        <v>179255.0625</v>
      </c>
    </row>
    <row r="113" spans="1:10" x14ac:dyDescent="0.25">
      <c r="A113" t="s">
        <v>467</v>
      </c>
      <c r="B113" s="8">
        <v>42759</v>
      </c>
      <c r="C113" t="s">
        <v>468</v>
      </c>
      <c r="D113">
        <v>1</v>
      </c>
      <c r="E113" t="s">
        <v>469</v>
      </c>
      <c r="F113" t="s">
        <v>1405</v>
      </c>
      <c r="G113" s="7" t="s">
        <v>1495</v>
      </c>
      <c r="H113" t="s">
        <v>470</v>
      </c>
      <c r="I113" s="9">
        <v>29313.759999999998</v>
      </c>
      <c r="J113" s="1">
        <f t="shared" si="1"/>
        <v>183211</v>
      </c>
    </row>
    <row r="114" spans="1:10" x14ac:dyDescent="0.25">
      <c r="A114" t="s">
        <v>480</v>
      </c>
      <c r="B114" s="8">
        <v>42759</v>
      </c>
      <c r="C114" t="s">
        <v>481</v>
      </c>
      <c r="D114">
        <v>1</v>
      </c>
      <c r="E114" t="s">
        <v>482</v>
      </c>
      <c r="F114" t="s">
        <v>1405</v>
      </c>
      <c r="G114" s="7" t="s">
        <v>1471</v>
      </c>
      <c r="H114" t="s">
        <v>483</v>
      </c>
      <c r="I114" s="9">
        <v>25796.15</v>
      </c>
      <c r="J114" s="1">
        <f t="shared" si="1"/>
        <v>161225.9375</v>
      </c>
    </row>
    <row r="115" spans="1:10" x14ac:dyDescent="0.25">
      <c r="A115" t="s">
        <v>484</v>
      </c>
      <c r="B115" s="8">
        <v>42759</v>
      </c>
      <c r="C115" t="s">
        <v>485</v>
      </c>
      <c r="D115">
        <v>1</v>
      </c>
      <c r="E115" t="s">
        <v>486</v>
      </c>
      <c r="F115" t="s">
        <v>1405</v>
      </c>
      <c r="G115" s="16" t="s">
        <v>1497</v>
      </c>
      <c r="H115" t="s">
        <v>487</v>
      </c>
      <c r="I115" s="9">
        <v>28356.240000000002</v>
      </c>
      <c r="J115" s="1">
        <f t="shared" si="1"/>
        <v>177226.5</v>
      </c>
    </row>
    <row r="116" spans="1:10" x14ac:dyDescent="0.25">
      <c r="A116" t="s">
        <v>488</v>
      </c>
      <c r="B116" s="8">
        <v>42759</v>
      </c>
      <c r="C116" t="s">
        <v>489</v>
      </c>
      <c r="D116">
        <v>1</v>
      </c>
      <c r="E116" t="s">
        <v>490</v>
      </c>
      <c r="F116" t="s">
        <v>1405</v>
      </c>
      <c r="G116" s="7" t="s">
        <v>1463</v>
      </c>
      <c r="H116" s="7" t="s">
        <v>1464</v>
      </c>
      <c r="I116" s="9">
        <v>51763.29</v>
      </c>
      <c r="J116" s="1">
        <f t="shared" si="1"/>
        <v>323520.5625</v>
      </c>
    </row>
    <row r="117" spans="1:10" x14ac:dyDescent="0.25">
      <c r="A117" t="s">
        <v>493</v>
      </c>
      <c r="B117" s="8">
        <v>42760</v>
      </c>
      <c r="C117" t="s">
        <v>494</v>
      </c>
      <c r="D117">
        <v>1</v>
      </c>
      <c r="E117" t="s">
        <v>495</v>
      </c>
      <c r="F117" t="s">
        <v>1405</v>
      </c>
      <c r="G117" s="7" t="s">
        <v>1463</v>
      </c>
      <c r="H117" s="7" t="s">
        <v>1464</v>
      </c>
      <c r="I117" s="9">
        <v>35066.120000000003</v>
      </c>
      <c r="J117" s="1">
        <f t="shared" si="1"/>
        <v>219163.25</v>
      </c>
    </row>
    <row r="118" spans="1:10" x14ac:dyDescent="0.25">
      <c r="A118" t="s">
        <v>496</v>
      </c>
      <c r="B118" s="8">
        <v>42760</v>
      </c>
      <c r="C118" t="s">
        <v>497</v>
      </c>
      <c r="D118">
        <v>1</v>
      </c>
      <c r="E118" t="s">
        <v>498</v>
      </c>
      <c r="F118" t="s">
        <v>1405</v>
      </c>
      <c r="G118" s="7" t="s">
        <v>1463</v>
      </c>
      <c r="H118" s="7" t="s">
        <v>1464</v>
      </c>
      <c r="I118" s="9">
        <v>40868.300000000003</v>
      </c>
      <c r="J118" s="1">
        <f t="shared" si="1"/>
        <v>255426.875</v>
      </c>
    </row>
    <row r="119" spans="1:10" x14ac:dyDescent="0.25">
      <c r="A119" t="s">
        <v>501</v>
      </c>
      <c r="B119" s="8">
        <v>42760</v>
      </c>
      <c r="C119" t="s">
        <v>502</v>
      </c>
      <c r="D119">
        <v>1</v>
      </c>
      <c r="E119" t="s">
        <v>503</v>
      </c>
      <c r="F119" t="s">
        <v>1405</v>
      </c>
      <c r="G119" s="7" t="s">
        <v>1492</v>
      </c>
      <c r="H119" s="7" t="s">
        <v>1493</v>
      </c>
      <c r="I119" s="9">
        <v>25796.15</v>
      </c>
      <c r="J119" s="1">
        <f t="shared" si="1"/>
        <v>161225.9375</v>
      </c>
    </row>
    <row r="120" spans="1:10" x14ac:dyDescent="0.25">
      <c r="A120" t="s">
        <v>504</v>
      </c>
      <c r="B120" s="8">
        <v>42760</v>
      </c>
      <c r="C120" t="s">
        <v>505</v>
      </c>
      <c r="D120">
        <v>1</v>
      </c>
      <c r="E120" t="s">
        <v>506</v>
      </c>
      <c r="F120" t="s">
        <v>1405</v>
      </c>
      <c r="G120" s="7" t="s">
        <v>1463</v>
      </c>
      <c r="H120" s="7" t="s">
        <v>1464</v>
      </c>
      <c r="I120" s="9">
        <v>35066.050000000003</v>
      </c>
      <c r="J120" s="1">
        <f t="shared" si="1"/>
        <v>219162.8125</v>
      </c>
    </row>
    <row r="121" spans="1:10" x14ac:dyDescent="0.25">
      <c r="A121" t="s">
        <v>509</v>
      </c>
      <c r="B121" s="8">
        <v>42761</v>
      </c>
      <c r="C121" t="s">
        <v>510</v>
      </c>
      <c r="D121">
        <v>1</v>
      </c>
      <c r="E121" t="s">
        <v>511</v>
      </c>
      <c r="F121" t="s">
        <v>1405</v>
      </c>
      <c r="G121" s="7" t="s">
        <v>1483</v>
      </c>
      <c r="H121" s="7" t="s">
        <v>1484</v>
      </c>
      <c r="I121" s="9">
        <v>43112.09</v>
      </c>
      <c r="J121" s="1">
        <f t="shared" si="1"/>
        <v>269450.5625</v>
      </c>
    </row>
    <row r="122" spans="1:10" x14ac:dyDescent="0.25">
      <c r="A122" t="s">
        <v>512</v>
      </c>
      <c r="B122" s="8">
        <v>42762</v>
      </c>
      <c r="C122" t="s">
        <v>513</v>
      </c>
      <c r="D122">
        <v>1</v>
      </c>
      <c r="E122" t="s">
        <v>514</v>
      </c>
      <c r="F122" t="s">
        <v>1405</v>
      </c>
      <c r="G122" s="7" t="s">
        <v>1463</v>
      </c>
      <c r="H122" s="7" t="s">
        <v>1464</v>
      </c>
      <c r="I122" s="9">
        <v>38088.9</v>
      </c>
      <c r="J122" s="1">
        <f t="shared" si="1"/>
        <v>238055.625</v>
      </c>
    </row>
    <row r="123" spans="1:10" x14ac:dyDescent="0.25">
      <c r="A123" t="s">
        <v>518</v>
      </c>
      <c r="B123" s="8">
        <v>42762</v>
      </c>
      <c r="C123" t="s">
        <v>517</v>
      </c>
      <c r="D123">
        <v>1</v>
      </c>
      <c r="E123" t="s">
        <v>519</v>
      </c>
      <c r="F123" t="s">
        <v>1405</v>
      </c>
      <c r="G123" s="7" t="s">
        <v>1463</v>
      </c>
      <c r="H123" s="7" t="s">
        <v>1464</v>
      </c>
      <c r="I123" s="9">
        <v>28299.52</v>
      </c>
      <c r="J123" s="1">
        <f t="shared" si="1"/>
        <v>176872</v>
      </c>
    </row>
    <row r="124" spans="1:10" x14ac:dyDescent="0.25">
      <c r="A124" t="s">
        <v>520</v>
      </c>
      <c r="B124" s="8">
        <v>42762</v>
      </c>
      <c r="C124" t="s">
        <v>521</v>
      </c>
      <c r="D124">
        <v>1</v>
      </c>
      <c r="E124" t="s">
        <v>522</v>
      </c>
      <c r="F124" t="s">
        <v>1405</v>
      </c>
      <c r="G124" s="7" t="s">
        <v>1463</v>
      </c>
      <c r="H124" s="7" t="s">
        <v>1464</v>
      </c>
      <c r="I124" s="9">
        <v>28146.58</v>
      </c>
      <c r="J124" s="1">
        <f t="shared" si="1"/>
        <v>175916.125</v>
      </c>
    </row>
    <row r="125" spans="1:10" x14ac:dyDescent="0.25">
      <c r="A125" t="s">
        <v>525</v>
      </c>
      <c r="B125" s="8">
        <v>42762</v>
      </c>
      <c r="C125" t="s">
        <v>526</v>
      </c>
      <c r="D125">
        <v>1</v>
      </c>
      <c r="E125" t="s">
        <v>527</v>
      </c>
      <c r="F125" t="s">
        <v>1405</v>
      </c>
      <c r="G125" s="7" t="s">
        <v>1463</v>
      </c>
      <c r="H125" s="7" t="s">
        <v>1464</v>
      </c>
      <c r="I125" s="9">
        <v>40868.300000000003</v>
      </c>
      <c r="J125" s="1">
        <f t="shared" si="1"/>
        <v>255426.875</v>
      </c>
    </row>
    <row r="126" spans="1:10" x14ac:dyDescent="0.25">
      <c r="A126" t="s">
        <v>532</v>
      </c>
      <c r="B126" s="8">
        <v>42765</v>
      </c>
      <c r="C126" t="s">
        <v>533</v>
      </c>
      <c r="D126">
        <v>1</v>
      </c>
      <c r="E126" t="s">
        <v>534</v>
      </c>
      <c r="F126" t="s">
        <v>1405</v>
      </c>
      <c r="G126" s="7" t="s">
        <v>1463</v>
      </c>
      <c r="H126" s="7" t="s">
        <v>1464</v>
      </c>
      <c r="I126" s="9">
        <v>72938.73</v>
      </c>
      <c r="J126" s="1">
        <f t="shared" si="1"/>
        <v>455867.06249999994</v>
      </c>
    </row>
    <row r="127" spans="1:10" x14ac:dyDescent="0.25">
      <c r="A127" t="s">
        <v>536</v>
      </c>
      <c r="B127" s="8">
        <v>42765</v>
      </c>
      <c r="C127" t="s">
        <v>535</v>
      </c>
      <c r="D127">
        <v>1</v>
      </c>
      <c r="E127" t="s">
        <v>537</v>
      </c>
      <c r="F127" t="s">
        <v>1405</v>
      </c>
      <c r="G127" s="7" t="s">
        <v>1463</v>
      </c>
      <c r="H127" s="7" t="s">
        <v>1464</v>
      </c>
      <c r="I127" s="9">
        <v>29097.040000000001</v>
      </c>
      <c r="J127" s="1">
        <f t="shared" si="1"/>
        <v>181856.5</v>
      </c>
    </row>
    <row r="128" spans="1:10" x14ac:dyDescent="0.25">
      <c r="A128" t="s">
        <v>590</v>
      </c>
      <c r="B128" s="8">
        <v>42766</v>
      </c>
      <c r="C128" t="s">
        <v>591</v>
      </c>
      <c r="D128">
        <v>1</v>
      </c>
      <c r="E128" t="s">
        <v>592</v>
      </c>
      <c r="F128" t="s">
        <v>1405</v>
      </c>
      <c r="G128" s="7" t="s">
        <v>1463</v>
      </c>
      <c r="H128" s="7" t="s">
        <v>1464</v>
      </c>
      <c r="I128" s="9">
        <v>40502.699999999997</v>
      </c>
      <c r="J128" s="1">
        <f t="shared" si="1"/>
        <v>253141.87499999997</v>
      </c>
    </row>
    <row r="129" spans="1:10" x14ac:dyDescent="0.25">
      <c r="A129" t="s">
        <v>596</v>
      </c>
      <c r="B129" s="8">
        <v>42766</v>
      </c>
      <c r="C129" t="s">
        <v>597</v>
      </c>
      <c r="D129">
        <v>1</v>
      </c>
      <c r="E129" t="s">
        <v>598</v>
      </c>
      <c r="F129" t="s">
        <v>1405</v>
      </c>
      <c r="G129" s="7" t="s">
        <v>1463</v>
      </c>
      <c r="H129" s="7" t="s">
        <v>1464</v>
      </c>
      <c r="I129" s="9">
        <v>46259.64</v>
      </c>
      <c r="J129" s="1">
        <f t="shared" si="1"/>
        <v>289122.75</v>
      </c>
    </row>
    <row r="130" spans="1:10" x14ac:dyDescent="0.25">
      <c r="A130" t="s">
        <v>587</v>
      </c>
      <c r="B130" s="8">
        <v>42766</v>
      </c>
      <c r="C130" t="s">
        <v>588</v>
      </c>
      <c r="D130">
        <v>1</v>
      </c>
      <c r="E130" t="s">
        <v>589</v>
      </c>
      <c r="F130" t="s">
        <v>1405</v>
      </c>
      <c r="G130" s="7" t="s">
        <v>1463</v>
      </c>
      <c r="H130" s="7" t="s">
        <v>1464</v>
      </c>
      <c r="I130" s="9">
        <v>49539.199999999997</v>
      </c>
      <c r="J130" s="1">
        <f t="shared" si="1"/>
        <v>309620</v>
      </c>
    </row>
    <row r="131" spans="1:10" x14ac:dyDescent="0.25">
      <c r="A131" t="s">
        <v>599</v>
      </c>
      <c r="B131" s="8">
        <v>42766</v>
      </c>
      <c r="C131" t="s">
        <v>600</v>
      </c>
      <c r="D131">
        <v>1</v>
      </c>
      <c r="E131" t="s">
        <v>601</v>
      </c>
      <c r="F131" t="s">
        <v>1405</v>
      </c>
      <c r="G131" s="7" t="s">
        <v>1463</v>
      </c>
      <c r="H131" s="7" t="s">
        <v>1464</v>
      </c>
      <c r="I131" s="9">
        <v>36876.120000000003</v>
      </c>
      <c r="J131" s="1">
        <f t="shared" si="1"/>
        <v>230475.75</v>
      </c>
    </row>
    <row r="132" spans="1:10" x14ac:dyDescent="0.25">
      <c r="A132" t="s">
        <v>573</v>
      </c>
      <c r="B132" s="8">
        <v>42766</v>
      </c>
      <c r="C132" t="s">
        <v>574</v>
      </c>
      <c r="D132">
        <v>1</v>
      </c>
      <c r="E132" t="s">
        <v>575</v>
      </c>
      <c r="F132" t="s">
        <v>1405</v>
      </c>
      <c r="G132" s="7" t="s">
        <v>1463</v>
      </c>
      <c r="H132" s="7" t="s">
        <v>1464</v>
      </c>
      <c r="I132" s="9">
        <v>32632.53</v>
      </c>
      <c r="J132" s="1">
        <f t="shared" si="1"/>
        <v>203953.3125</v>
      </c>
    </row>
    <row r="133" spans="1:10" x14ac:dyDescent="0.25">
      <c r="A133" t="s">
        <v>602</v>
      </c>
      <c r="B133" s="8">
        <v>42766</v>
      </c>
      <c r="C133" t="s">
        <v>603</v>
      </c>
      <c r="D133">
        <v>1</v>
      </c>
      <c r="E133" t="s">
        <v>604</v>
      </c>
      <c r="F133" t="s">
        <v>1405</v>
      </c>
      <c r="G133" s="7" t="s">
        <v>1463</v>
      </c>
      <c r="H133" s="7" t="s">
        <v>1464</v>
      </c>
      <c r="I133" s="9">
        <v>57053.42</v>
      </c>
      <c r="J133" s="1">
        <f t="shared" si="1"/>
        <v>356583.875</v>
      </c>
    </row>
    <row r="134" spans="1:10" x14ac:dyDescent="0.25">
      <c r="A134" t="s">
        <v>561</v>
      </c>
      <c r="B134" s="8">
        <v>42766</v>
      </c>
      <c r="C134" t="s">
        <v>562</v>
      </c>
      <c r="D134">
        <v>1</v>
      </c>
      <c r="E134" t="s">
        <v>563</v>
      </c>
      <c r="F134" t="s">
        <v>1405</v>
      </c>
      <c r="G134" s="7" t="s">
        <v>1463</v>
      </c>
      <c r="H134" s="7" t="s">
        <v>1464</v>
      </c>
      <c r="I134" s="9">
        <v>52163.29</v>
      </c>
      <c r="J134" s="1">
        <f t="shared" si="1"/>
        <v>326020.5625</v>
      </c>
    </row>
    <row r="135" spans="1:10" x14ac:dyDescent="0.25">
      <c r="A135" t="s">
        <v>605</v>
      </c>
      <c r="B135" s="8">
        <v>42766</v>
      </c>
      <c r="C135" t="s">
        <v>606</v>
      </c>
      <c r="D135">
        <v>1</v>
      </c>
      <c r="E135" t="s">
        <v>607</v>
      </c>
      <c r="F135" t="s">
        <v>1405</v>
      </c>
      <c r="G135" s="7" t="s">
        <v>1463</v>
      </c>
      <c r="H135" s="7" t="s">
        <v>1464</v>
      </c>
      <c r="I135" s="9">
        <v>30982.560000000001</v>
      </c>
      <c r="J135" s="1">
        <f t="shared" si="1"/>
        <v>193641</v>
      </c>
    </row>
    <row r="136" spans="1:10" x14ac:dyDescent="0.25">
      <c r="A136" t="s">
        <v>608</v>
      </c>
      <c r="B136" s="8">
        <v>42766</v>
      </c>
      <c r="C136" t="s">
        <v>609</v>
      </c>
      <c r="D136">
        <v>1</v>
      </c>
      <c r="E136" t="s">
        <v>610</v>
      </c>
      <c r="F136" t="s">
        <v>1405</v>
      </c>
      <c r="G136" s="7" t="s">
        <v>1463</v>
      </c>
      <c r="H136" s="7" t="s">
        <v>1464</v>
      </c>
      <c r="I136" s="9">
        <v>28623.94</v>
      </c>
      <c r="J136" s="1">
        <f t="shared" ref="J136:J199" si="2">+I136/0.16</f>
        <v>178899.625</v>
      </c>
    </row>
    <row r="137" spans="1:10" x14ac:dyDescent="0.25">
      <c r="A137" t="s">
        <v>614</v>
      </c>
      <c r="B137" s="8">
        <v>42766</v>
      </c>
      <c r="C137" t="s">
        <v>615</v>
      </c>
      <c r="D137">
        <v>1</v>
      </c>
      <c r="E137" t="s">
        <v>616</v>
      </c>
      <c r="F137" t="s">
        <v>1405</v>
      </c>
      <c r="G137" s="7" t="s">
        <v>1463</v>
      </c>
      <c r="H137" s="7" t="s">
        <v>1464</v>
      </c>
      <c r="I137" s="9">
        <v>28623.94</v>
      </c>
      <c r="J137" s="1">
        <f t="shared" si="2"/>
        <v>178899.625</v>
      </c>
    </row>
    <row r="138" spans="1:10" x14ac:dyDescent="0.25">
      <c r="A138" t="s">
        <v>611</v>
      </c>
      <c r="B138" s="8">
        <v>42766</v>
      </c>
      <c r="C138" t="s">
        <v>612</v>
      </c>
      <c r="D138">
        <v>1</v>
      </c>
      <c r="E138" t="s">
        <v>613</v>
      </c>
      <c r="F138" t="s">
        <v>1405</v>
      </c>
      <c r="G138" s="7" t="s">
        <v>1463</v>
      </c>
      <c r="H138" s="7" t="s">
        <v>1464</v>
      </c>
      <c r="I138" s="9">
        <v>29257.040000000001</v>
      </c>
      <c r="J138" s="1">
        <f t="shared" si="2"/>
        <v>182856.5</v>
      </c>
    </row>
    <row r="139" spans="1:10" x14ac:dyDescent="0.25">
      <c r="A139" t="s">
        <v>564</v>
      </c>
      <c r="B139" s="8">
        <v>42766</v>
      </c>
      <c r="C139" t="s">
        <v>565</v>
      </c>
      <c r="D139">
        <v>1</v>
      </c>
      <c r="E139" t="s">
        <v>566</v>
      </c>
      <c r="F139" t="s">
        <v>1405</v>
      </c>
      <c r="G139" s="7" t="s">
        <v>1463</v>
      </c>
      <c r="H139" s="7" t="s">
        <v>1464</v>
      </c>
      <c r="I139" s="9">
        <v>90782.13</v>
      </c>
      <c r="J139" s="1">
        <f t="shared" si="2"/>
        <v>567388.3125</v>
      </c>
    </row>
    <row r="140" spans="1:10" x14ac:dyDescent="0.25">
      <c r="A140" t="s">
        <v>576</v>
      </c>
      <c r="B140" s="8">
        <v>42766</v>
      </c>
      <c r="C140" t="s">
        <v>577</v>
      </c>
      <c r="D140">
        <v>1</v>
      </c>
      <c r="E140" t="s">
        <v>578</v>
      </c>
      <c r="F140" t="s">
        <v>1405</v>
      </c>
      <c r="G140" s="7" t="s">
        <v>1463</v>
      </c>
      <c r="H140" s="7" t="s">
        <v>1464</v>
      </c>
      <c r="I140" s="9">
        <v>53396.44</v>
      </c>
      <c r="J140" s="1">
        <f t="shared" si="2"/>
        <v>333727.75</v>
      </c>
    </row>
    <row r="141" spans="1:10" x14ac:dyDescent="0.25">
      <c r="A141" t="s">
        <v>579</v>
      </c>
      <c r="B141" s="8">
        <v>42766</v>
      </c>
      <c r="C141" t="s">
        <v>580</v>
      </c>
      <c r="D141">
        <v>1</v>
      </c>
      <c r="E141" t="s">
        <v>581</v>
      </c>
      <c r="F141" t="s">
        <v>1405</v>
      </c>
      <c r="G141" s="7" t="s">
        <v>1485</v>
      </c>
      <c r="H141" s="7" t="s">
        <v>207</v>
      </c>
      <c r="I141" s="9">
        <v>32689.25</v>
      </c>
      <c r="J141" s="1">
        <f t="shared" si="2"/>
        <v>204307.8125</v>
      </c>
    </row>
    <row r="142" spans="1:10" x14ac:dyDescent="0.25">
      <c r="A142" t="s">
        <v>582</v>
      </c>
      <c r="B142" s="8">
        <v>42766</v>
      </c>
      <c r="C142" t="s">
        <v>583</v>
      </c>
      <c r="D142">
        <v>1</v>
      </c>
      <c r="E142" t="s">
        <v>584</v>
      </c>
      <c r="F142" t="s">
        <v>1405</v>
      </c>
      <c r="G142" s="7" t="s">
        <v>1463</v>
      </c>
      <c r="H142" s="7" t="s">
        <v>1464</v>
      </c>
      <c r="I142" s="9">
        <v>32829.279999999999</v>
      </c>
      <c r="J142" s="1">
        <f t="shared" si="2"/>
        <v>205183</v>
      </c>
    </row>
    <row r="143" spans="1:10" x14ac:dyDescent="0.25">
      <c r="A143" t="s">
        <v>593</v>
      </c>
      <c r="B143" s="8">
        <v>42766</v>
      </c>
      <c r="C143" t="s">
        <v>594</v>
      </c>
      <c r="D143">
        <v>1</v>
      </c>
      <c r="E143" t="s">
        <v>595</v>
      </c>
      <c r="F143" t="s">
        <v>1405</v>
      </c>
      <c r="G143" s="7" t="s">
        <v>1463</v>
      </c>
      <c r="H143" s="7" t="s">
        <v>1464</v>
      </c>
      <c r="I143" s="9">
        <v>29257.040000000001</v>
      </c>
      <c r="J143" s="1">
        <f t="shared" si="2"/>
        <v>182856.5</v>
      </c>
    </row>
    <row r="144" spans="1:10" x14ac:dyDescent="0.25">
      <c r="A144" t="s">
        <v>617</v>
      </c>
      <c r="B144" s="8">
        <v>42766</v>
      </c>
      <c r="C144" t="s">
        <v>618</v>
      </c>
      <c r="D144">
        <v>1</v>
      </c>
      <c r="E144" t="s">
        <v>619</v>
      </c>
      <c r="F144" t="s">
        <v>1405</v>
      </c>
      <c r="G144" s="7" t="s">
        <v>1463</v>
      </c>
      <c r="H144" s="7" t="s">
        <v>1464</v>
      </c>
      <c r="I144" s="9">
        <v>44360.1</v>
      </c>
      <c r="J144" s="1">
        <f t="shared" si="2"/>
        <v>277250.625</v>
      </c>
    </row>
    <row r="145" spans="1:10" x14ac:dyDescent="0.25">
      <c r="A145" t="s">
        <v>620</v>
      </c>
      <c r="B145" s="8">
        <v>42766</v>
      </c>
      <c r="C145" t="s">
        <v>621</v>
      </c>
      <c r="D145">
        <v>1</v>
      </c>
      <c r="E145" t="s">
        <v>622</v>
      </c>
      <c r="F145" t="s">
        <v>1405</v>
      </c>
      <c r="G145" s="7" t="s">
        <v>1463</v>
      </c>
      <c r="H145" s="7" t="s">
        <v>1464</v>
      </c>
      <c r="I145" s="9">
        <v>44360.1</v>
      </c>
      <c r="J145" s="1">
        <f t="shared" si="2"/>
        <v>277250.625</v>
      </c>
    </row>
    <row r="146" spans="1:10" x14ac:dyDescent="0.25">
      <c r="A146" t="s">
        <v>623</v>
      </c>
      <c r="B146" s="8">
        <v>42766</v>
      </c>
      <c r="C146" t="s">
        <v>624</v>
      </c>
      <c r="D146">
        <v>1</v>
      </c>
      <c r="E146" t="s">
        <v>625</v>
      </c>
      <c r="F146" t="s">
        <v>1405</v>
      </c>
      <c r="G146" s="7" t="s">
        <v>1463</v>
      </c>
      <c r="H146" s="7" t="s">
        <v>1464</v>
      </c>
      <c r="I146" s="9">
        <v>53716.44</v>
      </c>
      <c r="J146" s="1">
        <f t="shared" si="2"/>
        <v>335727.75</v>
      </c>
    </row>
    <row r="147" spans="1:10" x14ac:dyDescent="0.25">
      <c r="A147" t="s">
        <v>626</v>
      </c>
      <c r="B147" s="8">
        <v>42766</v>
      </c>
      <c r="C147" t="s">
        <v>627</v>
      </c>
      <c r="D147">
        <v>1</v>
      </c>
      <c r="E147" t="s">
        <v>628</v>
      </c>
      <c r="F147" t="s">
        <v>1405</v>
      </c>
      <c r="G147" s="7" t="s">
        <v>1463</v>
      </c>
      <c r="H147" s="7" t="s">
        <v>1464</v>
      </c>
      <c r="I147" s="9">
        <v>53716.44</v>
      </c>
      <c r="J147" s="1">
        <f t="shared" si="2"/>
        <v>335727.75</v>
      </c>
    </row>
    <row r="148" spans="1:10" x14ac:dyDescent="0.25">
      <c r="A148" t="s">
        <v>629</v>
      </c>
      <c r="B148" s="8">
        <v>42766</v>
      </c>
      <c r="C148" t="s">
        <v>630</v>
      </c>
      <c r="D148">
        <v>1</v>
      </c>
      <c r="E148" t="s">
        <v>631</v>
      </c>
      <c r="F148" t="s">
        <v>1405</v>
      </c>
      <c r="G148" s="7" t="s">
        <v>1463</v>
      </c>
      <c r="H148" s="7" t="s">
        <v>1464</v>
      </c>
      <c r="I148" s="9">
        <v>39565.69</v>
      </c>
      <c r="J148" s="1">
        <f t="shared" si="2"/>
        <v>247285.5625</v>
      </c>
    </row>
    <row r="149" spans="1:10" x14ac:dyDescent="0.25">
      <c r="A149" t="s">
        <v>632</v>
      </c>
      <c r="B149" s="8">
        <v>42766</v>
      </c>
      <c r="C149" t="s">
        <v>633</v>
      </c>
      <c r="D149">
        <v>1</v>
      </c>
      <c r="E149" t="s">
        <v>634</v>
      </c>
      <c r="F149" t="s">
        <v>1405</v>
      </c>
      <c r="G149" s="7" t="s">
        <v>1463</v>
      </c>
      <c r="H149" s="7" t="s">
        <v>1464</v>
      </c>
      <c r="I149" s="9">
        <v>28623.94</v>
      </c>
      <c r="J149" s="1">
        <f t="shared" si="2"/>
        <v>178899.625</v>
      </c>
    </row>
    <row r="150" spans="1:10" x14ac:dyDescent="0.25">
      <c r="A150" t="s">
        <v>635</v>
      </c>
      <c r="B150" s="8">
        <v>42766</v>
      </c>
      <c r="C150" t="s">
        <v>636</v>
      </c>
      <c r="D150">
        <v>1</v>
      </c>
      <c r="E150" t="s">
        <v>637</v>
      </c>
      <c r="F150" t="s">
        <v>1405</v>
      </c>
      <c r="G150" s="7" t="s">
        <v>1463</v>
      </c>
      <c r="H150" s="7" t="s">
        <v>1464</v>
      </c>
      <c r="I150" s="9">
        <v>28623.94</v>
      </c>
      <c r="J150" s="1">
        <f t="shared" si="2"/>
        <v>178899.625</v>
      </c>
    </row>
    <row r="151" spans="1:10" x14ac:dyDescent="0.25">
      <c r="A151" t="s">
        <v>638</v>
      </c>
      <c r="B151" s="8">
        <v>42766</v>
      </c>
      <c r="C151" t="s">
        <v>639</v>
      </c>
      <c r="D151">
        <v>1</v>
      </c>
      <c r="E151" t="s">
        <v>640</v>
      </c>
      <c r="F151" t="s">
        <v>1405</v>
      </c>
      <c r="G151" s="7" t="s">
        <v>1463</v>
      </c>
      <c r="H151" s="7" t="s">
        <v>1464</v>
      </c>
      <c r="I151" s="9">
        <v>28623.94</v>
      </c>
      <c r="J151" s="1">
        <f t="shared" si="2"/>
        <v>178899.625</v>
      </c>
    </row>
    <row r="152" spans="1:10" x14ac:dyDescent="0.25">
      <c r="A152" t="s">
        <v>641</v>
      </c>
      <c r="B152" s="8">
        <v>42766</v>
      </c>
      <c r="C152" t="s">
        <v>642</v>
      </c>
      <c r="D152">
        <v>1</v>
      </c>
      <c r="E152" t="s">
        <v>643</v>
      </c>
      <c r="F152" t="s">
        <v>1405</v>
      </c>
      <c r="G152" s="7" t="s">
        <v>1463</v>
      </c>
      <c r="H152" s="7" t="s">
        <v>1464</v>
      </c>
      <c r="I152" s="9">
        <v>28623.94</v>
      </c>
      <c r="J152" s="1">
        <f t="shared" si="2"/>
        <v>178899.625</v>
      </c>
    </row>
    <row r="153" spans="1:10" x14ac:dyDescent="0.25">
      <c r="A153" t="s">
        <v>644</v>
      </c>
      <c r="B153" s="8">
        <v>42766</v>
      </c>
      <c r="C153" t="s">
        <v>645</v>
      </c>
      <c r="D153">
        <v>1</v>
      </c>
      <c r="E153" t="s">
        <v>646</v>
      </c>
      <c r="F153" t="s">
        <v>1405</v>
      </c>
      <c r="G153" s="7" t="s">
        <v>1463</v>
      </c>
      <c r="H153" s="7" t="s">
        <v>1464</v>
      </c>
      <c r="I153" s="9">
        <v>29257.040000000001</v>
      </c>
      <c r="J153" s="1">
        <f t="shared" si="2"/>
        <v>182856.5</v>
      </c>
    </row>
    <row r="154" spans="1:10" x14ac:dyDescent="0.25">
      <c r="A154" t="s">
        <v>647</v>
      </c>
      <c r="B154" s="8">
        <v>42766</v>
      </c>
      <c r="C154" t="s">
        <v>648</v>
      </c>
      <c r="D154">
        <v>1</v>
      </c>
      <c r="E154" t="s">
        <v>649</v>
      </c>
      <c r="F154" t="s">
        <v>1405</v>
      </c>
      <c r="G154" s="7" t="s">
        <v>1463</v>
      </c>
      <c r="H154" s="7" t="s">
        <v>1464</v>
      </c>
      <c r="I154" s="9">
        <v>52163.29</v>
      </c>
      <c r="J154" s="1">
        <f t="shared" si="2"/>
        <v>326020.5625</v>
      </c>
    </row>
    <row r="155" spans="1:10" x14ac:dyDescent="0.25">
      <c r="A155" t="s">
        <v>650</v>
      </c>
      <c r="B155" s="8">
        <v>42766</v>
      </c>
      <c r="C155" t="s">
        <v>651</v>
      </c>
      <c r="D155">
        <v>1</v>
      </c>
      <c r="E155" t="s">
        <v>652</v>
      </c>
      <c r="F155" t="s">
        <v>1405</v>
      </c>
      <c r="G155" s="7" t="s">
        <v>1463</v>
      </c>
      <c r="H155" s="7" t="s">
        <v>1464</v>
      </c>
      <c r="I155" s="9">
        <v>29257.040000000001</v>
      </c>
      <c r="J155" s="1">
        <f t="shared" si="2"/>
        <v>182856.5</v>
      </c>
    </row>
    <row r="156" spans="1:10" x14ac:dyDescent="0.25">
      <c r="A156" t="s">
        <v>653</v>
      </c>
      <c r="B156" s="8">
        <v>42766</v>
      </c>
      <c r="C156" t="s">
        <v>654</v>
      </c>
      <c r="D156">
        <v>1</v>
      </c>
      <c r="E156" t="s">
        <v>655</v>
      </c>
      <c r="F156" t="s">
        <v>1405</v>
      </c>
      <c r="G156" s="7" t="s">
        <v>1463</v>
      </c>
      <c r="H156" s="7" t="s">
        <v>1464</v>
      </c>
      <c r="I156" s="9">
        <v>29257.040000000001</v>
      </c>
      <c r="J156" s="1">
        <f t="shared" si="2"/>
        <v>182856.5</v>
      </c>
    </row>
    <row r="157" spans="1:10" x14ac:dyDescent="0.25">
      <c r="A157" t="s">
        <v>656</v>
      </c>
      <c r="B157" s="8">
        <v>42766</v>
      </c>
      <c r="C157" t="s">
        <v>657</v>
      </c>
      <c r="D157">
        <v>1</v>
      </c>
      <c r="E157" t="s">
        <v>658</v>
      </c>
      <c r="F157" t="s">
        <v>1405</v>
      </c>
      <c r="G157" s="7" t="s">
        <v>1463</v>
      </c>
      <c r="H157" s="7" t="s">
        <v>1464</v>
      </c>
      <c r="I157" s="9">
        <v>44360.1</v>
      </c>
      <c r="J157" s="1">
        <f t="shared" si="2"/>
        <v>277250.625</v>
      </c>
    </row>
    <row r="158" spans="1:10" x14ac:dyDescent="0.25">
      <c r="A158" t="s">
        <v>659</v>
      </c>
      <c r="B158" s="8">
        <v>42766</v>
      </c>
      <c r="C158" t="s">
        <v>660</v>
      </c>
      <c r="D158">
        <v>1</v>
      </c>
      <c r="E158" t="s">
        <v>661</v>
      </c>
      <c r="F158" t="s">
        <v>1405</v>
      </c>
      <c r="G158" s="7" t="s">
        <v>1463</v>
      </c>
      <c r="H158" s="7" t="s">
        <v>1464</v>
      </c>
      <c r="I158" s="9">
        <v>44360.1</v>
      </c>
      <c r="J158" s="1">
        <f t="shared" si="2"/>
        <v>277250.625</v>
      </c>
    </row>
    <row r="159" spans="1:10" x14ac:dyDescent="0.25">
      <c r="A159" t="s">
        <v>662</v>
      </c>
      <c r="B159" s="8">
        <v>42766</v>
      </c>
      <c r="C159" t="s">
        <v>663</v>
      </c>
      <c r="D159">
        <v>1</v>
      </c>
      <c r="E159" t="s">
        <v>664</v>
      </c>
      <c r="F159" t="s">
        <v>1405</v>
      </c>
      <c r="G159" s="7" t="s">
        <v>1463</v>
      </c>
      <c r="H159" s="7" t="s">
        <v>1464</v>
      </c>
      <c r="I159" s="9">
        <v>44360.1</v>
      </c>
      <c r="J159" s="1">
        <f t="shared" si="2"/>
        <v>277250.625</v>
      </c>
    </row>
    <row r="160" spans="1:10" x14ac:dyDescent="0.25">
      <c r="A160" t="s">
        <v>665</v>
      </c>
      <c r="B160" s="8">
        <v>42766</v>
      </c>
      <c r="C160" t="s">
        <v>666</v>
      </c>
      <c r="D160">
        <v>1</v>
      </c>
      <c r="E160" t="s">
        <v>667</v>
      </c>
      <c r="F160" t="s">
        <v>1405</v>
      </c>
      <c r="G160" s="7" t="s">
        <v>1463</v>
      </c>
      <c r="H160" s="7" t="s">
        <v>1464</v>
      </c>
      <c r="I160" s="9">
        <v>44360.1</v>
      </c>
      <c r="J160" s="1">
        <f t="shared" si="2"/>
        <v>277250.625</v>
      </c>
    </row>
    <row r="161" spans="1:10" x14ac:dyDescent="0.25">
      <c r="A161" t="s">
        <v>668</v>
      </c>
      <c r="B161" s="8">
        <v>42766</v>
      </c>
      <c r="C161" t="s">
        <v>669</v>
      </c>
      <c r="D161">
        <v>1</v>
      </c>
      <c r="E161" t="s">
        <v>670</v>
      </c>
      <c r="F161" t="s">
        <v>1405</v>
      </c>
      <c r="G161" s="7" t="s">
        <v>1463</v>
      </c>
      <c r="H161" s="7" t="s">
        <v>1464</v>
      </c>
      <c r="I161" s="9">
        <v>32829.279999999999</v>
      </c>
      <c r="J161" s="1">
        <f t="shared" si="2"/>
        <v>205183</v>
      </c>
    </row>
    <row r="162" spans="1:10" x14ac:dyDescent="0.25">
      <c r="A162" t="s">
        <v>671</v>
      </c>
      <c r="B162" s="8">
        <v>42766</v>
      </c>
      <c r="C162" t="s">
        <v>672</v>
      </c>
      <c r="D162">
        <v>1</v>
      </c>
      <c r="E162" t="s">
        <v>673</v>
      </c>
      <c r="F162" t="s">
        <v>1405</v>
      </c>
      <c r="G162" s="7" t="s">
        <v>1463</v>
      </c>
      <c r="H162" s="7" t="s">
        <v>1464</v>
      </c>
      <c r="I162" s="9">
        <v>32829.279999999999</v>
      </c>
      <c r="J162" s="1">
        <f t="shared" si="2"/>
        <v>205183</v>
      </c>
    </row>
    <row r="163" spans="1:10" x14ac:dyDescent="0.25">
      <c r="A163" t="s">
        <v>674</v>
      </c>
      <c r="B163" s="8">
        <v>42766</v>
      </c>
      <c r="C163" t="s">
        <v>675</v>
      </c>
      <c r="D163">
        <v>1</v>
      </c>
      <c r="E163" t="s">
        <v>676</v>
      </c>
      <c r="F163" t="s">
        <v>1405</v>
      </c>
      <c r="G163" s="7" t="s">
        <v>1463</v>
      </c>
      <c r="H163" s="7" t="s">
        <v>1464</v>
      </c>
      <c r="I163" s="9">
        <v>40868.300000000003</v>
      </c>
      <c r="J163" s="1">
        <f t="shared" si="2"/>
        <v>255426.875</v>
      </c>
    </row>
    <row r="164" spans="1:10" x14ac:dyDescent="0.25">
      <c r="A164" t="s">
        <v>677</v>
      </c>
      <c r="B164" s="8">
        <v>42766</v>
      </c>
      <c r="C164" t="s">
        <v>678</v>
      </c>
      <c r="D164">
        <v>1</v>
      </c>
      <c r="E164" t="s">
        <v>679</v>
      </c>
      <c r="F164" t="s">
        <v>1405</v>
      </c>
      <c r="G164" s="7" t="s">
        <v>1463</v>
      </c>
      <c r="H164" s="7" t="s">
        <v>1464</v>
      </c>
      <c r="I164" s="9">
        <v>40868.300000000003</v>
      </c>
      <c r="J164" s="1">
        <f t="shared" si="2"/>
        <v>255426.875</v>
      </c>
    </row>
    <row r="165" spans="1:10" x14ac:dyDescent="0.25">
      <c r="A165" t="s">
        <v>680</v>
      </c>
      <c r="B165" s="8">
        <v>42766</v>
      </c>
      <c r="C165" t="s">
        <v>681</v>
      </c>
      <c r="D165">
        <v>1</v>
      </c>
      <c r="E165" t="s">
        <v>682</v>
      </c>
      <c r="F165" t="s">
        <v>1405</v>
      </c>
      <c r="G165" s="7" t="s">
        <v>1463</v>
      </c>
      <c r="H165" s="7" t="s">
        <v>1464</v>
      </c>
      <c r="I165" s="9">
        <v>40868.300000000003</v>
      </c>
      <c r="J165" s="1">
        <f t="shared" si="2"/>
        <v>255426.875</v>
      </c>
    </row>
    <row r="166" spans="1:10" x14ac:dyDescent="0.25">
      <c r="A166" t="s">
        <v>683</v>
      </c>
      <c r="B166" s="8">
        <v>42766</v>
      </c>
      <c r="C166" t="s">
        <v>684</v>
      </c>
      <c r="D166">
        <v>1</v>
      </c>
      <c r="E166" t="s">
        <v>685</v>
      </c>
      <c r="F166" t="s">
        <v>1405</v>
      </c>
      <c r="G166" s="7" t="s">
        <v>1463</v>
      </c>
      <c r="H166" s="7" t="s">
        <v>1464</v>
      </c>
      <c r="I166" s="9">
        <v>40868.300000000003</v>
      </c>
      <c r="J166" s="1">
        <f t="shared" si="2"/>
        <v>255426.875</v>
      </c>
    </row>
    <row r="167" spans="1:10" x14ac:dyDescent="0.25">
      <c r="A167" t="s">
        <v>686</v>
      </c>
      <c r="B167" s="8">
        <v>42766</v>
      </c>
      <c r="C167" t="s">
        <v>687</v>
      </c>
      <c r="D167">
        <v>1</v>
      </c>
      <c r="E167" t="s">
        <v>688</v>
      </c>
      <c r="F167" t="s">
        <v>1405</v>
      </c>
      <c r="G167" s="7" t="s">
        <v>1463</v>
      </c>
      <c r="H167" s="7" t="s">
        <v>1464</v>
      </c>
      <c r="I167" s="9">
        <v>40868.300000000003</v>
      </c>
      <c r="J167" s="1">
        <f t="shared" si="2"/>
        <v>255426.875</v>
      </c>
    </row>
    <row r="168" spans="1:10" x14ac:dyDescent="0.25">
      <c r="A168" t="s">
        <v>689</v>
      </c>
      <c r="B168" s="8">
        <v>42766</v>
      </c>
      <c r="C168" t="s">
        <v>690</v>
      </c>
      <c r="D168">
        <v>1</v>
      </c>
      <c r="E168" t="s">
        <v>691</v>
      </c>
      <c r="F168" t="s">
        <v>1405</v>
      </c>
      <c r="G168" s="7" t="s">
        <v>1463</v>
      </c>
      <c r="H168" s="7" t="s">
        <v>1464</v>
      </c>
      <c r="I168" s="9">
        <v>40868.300000000003</v>
      </c>
      <c r="J168" s="1">
        <f t="shared" si="2"/>
        <v>255426.875</v>
      </c>
    </row>
    <row r="169" spans="1:10" x14ac:dyDescent="0.25">
      <c r="A169" t="s">
        <v>692</v>
      </c>
      <c r="B169" s="8">
        <v>42766</v>
      </c>
      <c r="C169" t="s">
        <v>693</v>
      </c>
      <c r="D169">
        <v>1</v>
      </c>
      <c r="E169" t="s">
        <v>694</v>
      </c>
      <c r="F169" t="s">
        <v>1405</v>
      </c>
      <c r="G169" s="7" t="s">
        <v>1463</v>
      </c>
      <c r="H169" s="7" t="s">
        <v>1464</v>
      </c>
      <c r="I169" s="9">
        <v>40868.300000000003</v>
      </c>
      <c r="J169" s="1">
        <f t="shared" si="2"/>
        <v>255426.875</v>
      </c>
    </row>
    <row r="170" spans="1:10" x14ac:dyDescent="0.25">
      <c r="A170" t="s">
        <v>695</v>
      </c>
      <c r="B170" s="8">
        <v>42766</v>
      </c>
      <c r="C170" t="s">
        <v>696</v>
      </c>
      <c r="D170">
        <v>1</v>
      </c>
      <c r="E170" t="s">
        <v>697</v>
      </c>
      <c r="F170" t="s">
        <v>1405</v>
      </c>
      <c r="G170" s="7" t="s">
        <v>1463</v>
      </c>
      <c r="H170" s="7" t="s">
        <v>1464</v>
      </c>
      <c r="I170" s="9">
        <v>40868.300000000003</v>
      </c>
      <c r="J170" s="1">
        <f t="shared" si="2"/>
        <v>255426.875</v>
      </c>
    </row>
    <row r="171" spans="1:10" x14ac:dyDescent="0.25">
      <c r="A171" t="s">
        <v>698</v>
      </c>
      <c r="B171" s="8">
        <v>42766</v>
      </c>
      <c r="C171" t="s">
        <v>699</v>
      </c>
      <c r="D171">
        <v>1</v>
      </c>
      <c r="E171" t="s">
        <v>700</v>
      </c>
      <c r="F171" t="s">
        <v>1405</v>
      </c>
      <c r="G171" s="7" t="s">
        <v>1463</v>
      </c>
      <c r="H171" s="7" t="s">
        <v>1464</v>
      </c>
      <c r="I171" s="9">
        <v>42347.040000000001</v>
      </c>
      <c r="J171" s="1">
        <f t="shared" si="2"/>
        <v>264669</v>
      </c>
    </row>
    <row r="172" spans="1:10" x14ac:dyDescent="0.25">
      <c r="A172" t="s">
        <v>701</v>
      </c>
      <c r="B172" s="8">
        <v>42766</v>
      </c>
      <c r="C172" t="s">
        <v>702</v>
      </c>
      <c r="D172">
        <v>1</v>
      </c>
      <c r="E172" t="s">
        <v>703</v>
      </c>
      <c r="F172" t="s">
        <v>1405</v>
      </c>
      <c r="G172" s="7" t="s">
        <v>1463</v>
      </c>
      <c r="H172" s="7" t="s">
        <v>1464</v>
      </c>
      <c r="I172" s="9">
        <v>36876.120000000003</v>
      </c>
      <c r="J172" s="1">
        <f t="shared" si="2"/>
        <v>230475.75</v>
      </c>
    </row>
    <row r="173" spans="1:10" x14ac:dyDescent="0.25">
      <c r="A173" t="s">
        <v>704</v>
      </c>
      <c r="B173" s="8">
        <v>42766</v>
      </c>
      <c r="C173" t="s">
        <v>705</v>
      </c>
      <c r="D173">
        <v>1</v>
      </c>
      <c r="E173" t="s">
        <v>706</v>
      </c>
      <c r="F173" t="s">
        <v>1405</v>
      </c>
      <c r="G173" s="7" t="s">
        <v>1463</v>
      </c>
      <c r="H173" s="7" t="s">
        <v>1464</v>
      </c>
      <c r="I173" s="9">
        <v>36876.120000000003</v>
      </c>
      <c r="J173" s="1">
        <f t="shared" si="2"/>
        <v>230475.75</v>
      </c>
    </row>
    <row r="174" spans="1:10" x14ac:dyDescent="0.25">
      <c r="A174" t="s">
        <v>707</v>
      </c>
      <c r="B174" s="8">
        <v>42766</v>
      </c>
      <c r="C174" t="s">
        <v>708</v>
      </c>
      <c r="D174">
        <v>1</v>
      </c>
      <c r="E174" t="s">
        <v>709</v>
      </c>
      <c r="F174" t="s">
        <v>1405</v>
      </c>
      <c r="G174" s="7" t="s">
        <v>1463</v>
      </c>
      <c r="H174" s="7" t="s">
        <v>1464</v>
      </c>
      <c r="I174" s="9">
        <v>36876.120000000003</v>
      </c>
      <c r="J174" s="1">
        <f t="shared" si="2"/>
        <v>230475.75</v>
      </c>
    </row>
    <row r="175" spans="1:10" x14ac:dyDescent="0.25">
      <c r="A175" t="s">
        <v>710</v>
      </c>
      <c r="B175" s="8">
        <v>42766</v>
      </c>
      <c r="C175" t="s">
        <v>711</v>
      </c>
      <c r="D175">
        <v>1</v>
      </c>
      <c r="E175" t="s">
        <v>712</v>
      </c>
      <c r="F175" t="s">
        <v>1405</v>
      </c>
      <c r="G175" s="7" t="s">
        <v>1463</v>
      </c>
      <c r="H175" s="7" t="s">
        <v>1464</v>
      </c>
      <c r="I175" s="9">
        <v>36876.120000000003</v>
      </c>
      <c r="J175" s="1">
        <f t="shared" si="2"/>
        <v>230475.75</v>
      </c>
    </row>
    <row r="176" spans="1:10" x14ac:dyDescent="0.25">
      <c r="A176" t="s">
        <v>713</v>
      </c>
      <c r="B176" s="8">
        <v>42766</v>
      </c>
      <c r="C176" t="s">
        <v>714</v>
      </c>
      <c r="D176">
        <v>1</v>
      </c>
      <c r="E176" t="s">
        <v>715</v>
      </c>
      <c r="F176" t="s">
        <v>1405</v>
      </c>
      <c r="G176" s="7" t="s">
        <v>1463</v>
      </c>
      <c r="H176" s="7" t="s">
        <v>1464</v>
      </c>
      <c r="I176" s="9">
        <v>46259.64</v>
      </c>
      <c r="J176" s="1">
        <f t="shared" si="2"/>
        <v>289122.75</v>
      </c>
    </row>
    <row r="177" spans="1:11" x14ac:dyDescent="0.25">
      <c r="A177" t="s">
        <v>716</v>
      </c>
      <c r="B177" s="8">
        <v>42766</v>
      </c>
      <c r="C177" t="s">
        <v>717</v>
      </c>
      <c r="D177">
        <v>1</v>
      </c>
      <c r="E177" t="s">
        <v>718</v>
      </c>
      <c r="F177" t="s">
        <v>1405</v>
      </c>
      <c r="G177" s="7" t="s">
        <v>1463</v>
      </c>
      <c r="H177" s="7" t="s">
        <v>1464</v>
      </c>
      <c r="I177" s="9">
        <v>43055.21</v>
      </c>
      <c r="J177" s="1">
        <f t="shared" si="2"/>
        <v>269095.0625</v>
      </c>
    </row>
    <row r="178" spans="1:11" x14ac:dyDescent="0.25">
      <c r="A178" t="s">
        <v>127</v>
      </c>
      <c r="B178" s="8">
        <v>42738</v>
      </c>
      <c r="C178" t="s">
        <v>128</v>
      </c>
      <c r="D178">
        <v>1</v>
      </c>
      <c r="E178" t="s">
        <v>129</v>
      </c>
      <c r="F178" t="s">
        <v>1406</v>
      </c>
      <c r="G178" s="7" t="s">
        <v>1465</v>
      </c>
      <c r="H178" s="7" t="s">
        <v>1466</v>
      </c>
      <c r="I178" s="9">
        <v>74215.289999999994</v>
      </c>
      <c r="J178" s="1">
        <f t="shared" si="2"/>
        <v>463845.56249999994</v>
      </c>
    </row>
    <row r="179" spans="1:11" x14ac:dyDescent="0.25">
      <c r="A179" t="s">
        <v>50</v>
      </c>
      <c r="B179" s="8">
        <v>42738</v>
      </c>
      <c r="C179" t="s">
        <v>49</v>
      </c>
      <c r="D179">
        <v>1</v>
      </c>
      <c r="E179" t="s">
        <v>51</v>
      </c>
      <c r="F179" t="s">
        <v>1405</v>
      </c>
      <c r="G179" s="7" t="s">
        <v>1486</v>
      </c>
      <c r="H179" s="7" t="s">
        <v>1487</v>
      </c>
      <c r="I179" s="9">
        <v>48989.66</v>
      </c>
      <c r="J179" s="1">
        <f t="shared" si="2"/>
        <v>306185.375</v>
      </c>
    </row>
    <row r="180" spans="1:11" x14ac:dyDescent="0.25">
      <c r="A180" t="s">
        <v>269</v>
      </c>
      <c r="B180" s="8">
        <v>42755</v>
      </c>
      <c r="C180" t="s">
        <v>270</v>
      </c>
      <c r="D180">
        <v>1</v>
      </c>
      <c r="E180" t="s">
        <v>271</v>
      </c>
      <c r="F180" t="s">
        <v>1405</v>
      </c>
      <c r="G180" s="7" t="s">
        <v>1469</v>
      </c>
      <c r="H180" s="7" t="s">
        <v>1470</v>
      </c>
      <c r="I180" s="9">
        <v>23900.95</v>
      </c>
      <c r="J180" s="1">
        <f t="shared" si="2"/>
        <v>149380.9375</v>
      </c>
    </row>
    <row r="181" spans="1:11" x14ac:dyDescent="0.25">
      <c r="A181" t="s">
        <v>1072</v>
      </c>
      <c r="B181" s="8">
        <v>42740</v>
      </c>
      <c r="C181" t="s">
        <v>1073</v>
      </c>
      <c r="D181">
        <v>1</v>
      </c>
      <c r="E181" t="s">
        <v>1074</v>
      </c>
      <c r="F181" t="s">
        <v>1411</v>
      </c>
      <c r="G181" s="1" t="s">
        <v>1414</v>
      </c>
      <c r="H181" t="s">
        <v>1075</v>
      </c>
      <c r="I181" s="9">
        <v>4188.6099999999997</v>
      </c>
      <c r="J181" s="1">
        <f t="shared" si="2"/>
        <v>26178.812499999996</v>
      </c>
    </row>
    <row r="182" spans="1:11" x14ac:dyDescent="0.25">
      <c r="A182" t="s">
        <v>1095</v>
      </c>
      <c r="B182" s="8">
        <v>42747</v>
      </c>
      <c r="C182" t="s">
        <v>1096</v>
      </c>
      <c r="D182">
        <v>1</v>
      </c>
      <c r="E182" t="s">
        <v>1097</v>
      </c>
      <c r="F182" t="s">
        <v>1411</v>
      </c>
      <c r="G182" s="1" t="s">
        <v>1415</v>
      </c>
      <c r="H182" t="s">
        <v>1086</v>
      </c>
      <c r="I182">
        <v>137.68</v>
      </c>
      <c r="J182" s="1">
        <f t="shared" si="2"/>
        <v>860.5</v>
      </c>
    </row>
    <row r="183" spans="1:11" x14ac:dyDescent="0.25">
      <c r="A183" t="s">
        <v>1098</v>
      </c>
      <c r="B183" s="8">
        <v>42747</v>
      </c>
      <c r="C183" t="s">
        <v>1099</v>
      </c>
      <c r="D183">
        <v>1</v>
      </c>
      <c r="E183" t="s">
        <v>1100</v>
      </c>
      <c r="F183" t="s">
        <v>1411</v>
      </c>
      <c r="G183" s="1" t="s">
        <v>1416</v>
      </c>
      <c r="H183" t="s">
        <v>1101</v>
      </c>
      <c r="I183" s="9">
        <v>1619.97</v>
      </c>
      <c r="J183" s="1">
        <f t="shared" si="2"/>
        <v>10124.8125</v>
      </c>
    </row>
    <row r="184" spans="1:11" x14ac:dyDescent="0.25">
      <c r="A184" t="s">
        <v>1102</v>
      </c>
      <c r="B184" s="8">
        <v>42747</v>
      </c>
      <c r="C184" t="s">
        <v>1103</v>
      </c>
      <c r="D184">
        <v>1</v>
      </c>
      <c r="E184" t="s">
        <v>1104</v>
      </c>
      <c r="F184" t="s">
        <v>1411</v>
      </c>
      <c r="G184" s="1" t="s">
        <v>1416</v>
      </c>
      <c r="H184" t="s">
        <v>1101</v>
      </c>
      <c r="I184" s="9">
        <v>1031.2</v>
      </c>
      <c r="J184" s="1">
        <f t="shared" si="2"/>
        <v>6445</v>
      </c>
    </row>
    <row r="185" spans="1:11" x14ac:dyDescent="0.25">
      <c r="A185" t="s">
        <v>1105</v>
      </c>
      <c r="B185" s="8">
        <v>42747</v>
      </c>
      <c r="C185" t="s">
        <v>1106</v>
      </c>
      <c r="D185">
        <v>1</v>
      </c>
      <c r="E185" t="s">
        <v>1107</v>
      </c>
      <c r="F185" t="s">
        <v>1411</v>
      </c>
      <c r="G185" s="1" t="s">
        <v>1417</v>
      </c>
      <c r="H185" t="s">
        <v>1071</v>
      </c>
      <c r="I185" s="1">
        <v>890.71</v>
      </c>
      <c r="J185" s="1">
        <f t="shared" si="2"/>
        <v>5566.9375</v>
      </c>
    </row>
    <row r="186" spans="1:11" x14ac:dyDescent="0.25">
      <c r="A186" t="s">
        <v>1189</v>
      </c>
      <c r="B186" s="8">
        <v>42751</v>
      </c>
      <c r="C186" t="s">
        <v>1190</v>
      </c>
      <c r="D186">
        <v>1</v>
      </c>
      <c r="E186" t="s">
        <v>1191</v>
      </c>
      <c r="F186" t="s">
        <v>1411</v>
      </c>
      <c r="G186" s="39" t="s">
        <v>7966</v>
      </c>
      <c r="H186" t="s">
        <v>1192</v>
      </c>
      <c r="I186" s="9">
        <v>21428.57</v>
      </c>
      <c r="J186" s="1">
        <f t="shared" si="2"/>
        <v>133928.5625</v>
      </c>
      <c r="K186" s="1">
        <v>14285.71</v>
      </c>
    </row>
    <row r="187" spans="1:11" x14ac:dyDescent="0.25">
      <c r="A187" t="s">
        <v>1193</v>
      </c>
      <c r="B187" s="8">
        <v>42751</v>
      </c>
      <c r="C187" t="s">
        <v>1194</v>
      </c>
      <c r="D187">
        <v>1</v>
      </c>
      <c r="E187" t="s">
        <v>1195</v>
      </c>
      <c r="F187" t="s">
        <v>1411</v>
      </c>
      <c r="G187" s="7" t="s">
        <v>1418</v>
      </c>
      <c r="H187" s="1" t="s">
        <v>1196</v>
      </c>
      <c r="I187" s="9">
        <v>21428.57</v>
      </c>
      <c r="J187" s="1">
        <f t="shared" si="2"/>
        <v>133928.5625</v>
      </c>
      <c r="K187" s="1">
        <v>14285.71</v>
      </c>
    </row>
    <row r="188" spans="1:11" x14ac:dyDescent="0.25">
      <c r="A188" t="s">
        <v>1334</v>
      </c>
      <c r="B188" s="8">
        <v>42762</v>
      </c>
      <c r="C188" t="s">
        <v>1335</v>
      </c>
      <c r="D188">
        <v>1</v>
      </c>
      <c r="E188" t="s">
        <v>1336</v>
      </c>
      <c r="F188" t="s">
        <v>1411</v>
      </c>
      <c r="G188" s="1" t="s">
        <v>1417</v>
      </c>
      <c r="H188" t="s">
        <v>1071</v>
      </c>
      <c r="I188" s="9">
        <v>1040</v>
      </c>
      <c r="J188" s="1">
        <f t="shared" si="2"/>
        <v>6500</v>
      </c>
    </row>
    <row r="189" spans="1:11" x14ac:dyDescent="0.25">
      <c r="A189" t="s">
        <v>1337</v>
      </c>
      <c r="B189" s="8">
        <v>42762</v>
      </c>
      <c r="C189" t="s">
        <v>1338</v>
      </c>
      <c r="D189">
        <v>1</v>
      </c>
      <c r="E189" t="s">
        <v>1339</v>
      </c>
      <c r="F189" t="s">
        <v>1411</v>
      </c>
      <c r="G189" s="1" t="s">
        <v>1417</v>
      </c>
      <c r="H189" t="s">
        <v>1071</v>
      </c>
      <c r="I189" s="9">
        <v>2857.68</v>
      </c>
      <c r="J189" s="1">
        <f t="shared" si="2"/>
        <v>17860.5</v>
      </c>
    </row>
    <row r="190" spans="1:11" x14ac:dyDescent="0.25">
      <c r="A190" t="s">
        <v>1328</v>
      </c>
      <c r="B190" s="8">
        <v>42762</v>
      </c>
      <c r="C190" t="s">
        <v>1329</v>
      </c>
      <c r="D190">
        <v>1</v>
      </c>
      <c r="E190" t="s">
        <v>1330</v>
      </c>
      <c r="F190" t="s">
        <v>1411</v>
      </c>
      <c r="G190" s="1" t="s">
        <v>1420</v>
      </c>
      <c r="H190" t="s">
        <v>1086</v>
      </c>
      <c r="I190">
        <v>852</v>
      </c>
      <c r="J190" s="1">
        <f t="shared" si="2"/>
        <v>5325</v>
      </c>
    </row>
    <row r="191" spans="1:11" x14ac:dyDescent="0.25">
      <c r="A191" t="s">
        <v>719</v>
      </c>
      <c r="B191" s="8">
        <v>42766</v>
      </c>
      <c r="C191" t="s">
        <v>720</v>
      </c>
      <c r="D191">
        <v>1</v>
      </c>
      <c r="E191" t="s">
        <v>721</v>
      </c>
      <c r="F191" t="s">
        <v>1406</v>
      </c>
      <c r="G191" s="16" t="s">
        <v>1508</v>
      </c>
      <c r="H191" s="16" t="s">
        <v>1509</v>
      </c>
      <c r="I191" s="1">
        <v>957.85</v>
      </c>
      <c r="J191" s="1">
        <f t="shared" si="2"/>
        <v>5986.5625</v>
      </c>
    </row>
    <row r="192" spans="1:11" x14ac:dyDescent="0.25">
      <c r="A192" t="s">
        <v>725</v>
      </c>
      <c r="B192" s="8">
        <v>42766</v>
      </c>
      <c r="C192" t="s">
        <v>726</v>
      </c>
      <c r="D192">
        <v>1</v>
      </c>
      <c r="E192" t="s">
        <v>727</v>
      </c>
      <c r="F192" t="s">
        <v>1406</v>
      </c>
      <c r="G192" s="17" t="s">
        <v>1539</v>
      </c>
      <c r="H192" s="18" t="s">
        <v>1540</v>
      </c>
      <c r="I192" s="1">
        <v>17.920000000000002</v>
      </c>
      <c r="J192" s="1">
        <f t="shared" si="2"/>
        <v>112.00000000000001</v>
      </c>
    </row>
    <row r="193" spans="1:10" x14ac:dyDescent="0.25">
      <c r="A193" t="s">
        <v>722</v>
      </c>
      <c r="B193" s="8">
        <v>42766</v>
      </c>
      <c r="C193" t="s">
        <v>723</v>
      </c>
      <c r="D193">
        <v>1</v>
      </c>
      <c r="E193" t="s">
        <v>724</v>
      </c>
      <c r="F193" t="s">
        <v>1406</v>
      </c>
      <c r="G193" s="16" t="s">
        <v>1506</v>
      </c>
      <c r="H193" s="16" t="s">
        <v>1507</v>
      </c>
      <c r="I193" s="1">
        <v>293.91000000000003</v>
      </c>
      <c r="J193" s="1">
        <f t="shared" si="2"/>
        <v>1836.9375000000002</v>
      </c>
    </row>
    <row r="194" spans="1:10" x14ac:dyDescent="0.25">
      <c r="A194" t="s">
        <v>999</v>
      </c>
      <c r="B194" s="8">
        <v>42766</v>
      </c>
      <c r="C194" t="s">
        <v>1000</v>
      </c>
      <c r="D194">
        <v>1</v>
      </c>
      <c r="E194" t="s">
        <v>1001</v>
      </c>
      <c r="F194" t="s">
        <v>1406</v>
      </c>
      <c r="G194" s="1" t="s">
        <v>794</v>
      </c>
      <c r="H194" t="s">
        <v>794</v>
      </c>
      <c r="I194" s="1">
        <v>8</v>
      </c>
      <c r="J194" s="1">
        <f t="shared" si="2"/>
        <v>50</v>
      </c>
    </row>
    <row r="195" spans="1:10" x14ac:dyDescent="0.25">
      <c r="A195" t="s">
        <v>255</v>
      </c>
      <c r="B195" s="8">
        <v>42754</v>
      </c>
      <c r="C195" t="s">
        <v>256</v>
      </c>
      <c r="D195">
        <v>1</v>
      </c>
      <c r="E195" t="s">
        <v>257</v>
      </c>
      <c r="F195" t="s">
        <v>1406</v>
      </c>
      <c r="G195" s="1" t="s">
        <v>1417</v>
      </c>
      <c r="H195" s="1" t="s">
        <v>1071</v>
      </c>
      <c r="I195" s="9">
        <v>68965.52</v>
      </c>
      <c r="J195" s="1">
        <f t="shared" si="2"/>
        <v>431034.5</v>
      </c>
    </row>
    <row r="196" spans="1:10" x14ac:dyDescent="0.25">
      <c r="A196" t="s">
        <v>546</v>
      </c>
      <c r="B196" s="8">
        <v>42765</v>
      </c>
      <c r="C196" t="s">
        <v>547</v>
      </c>
      <c r="D196">
        <v>1</v>
      </c>
      <c r="E196" t="s">
        <v>548</v>
      </c>
      <c r="F196" t="s">
        <v>1409</v>
      </c>
      <c r="G196" s="7" t="s">
        <v>1499</v>
      </c>
      <c r="H196" s="7" t="s">
        <v>1500</v>
      </c>
      <c r="I196" s="1">
        <v>637.1</v>
      </c>
      <c r="J196" s="1">
        <f t="shared" si="2"/>
        <v>3981.875</v>
      </c>
    </row>
    <row r="197" spans="1:10" x14ac:dyDescent="0.25">
      <c r="A197" t="s">
        <v>543</v>
      </c>
      <c r="B197" s="8">
        <v>42765</v>
      </c>
      <c r="C197" t="s">
        <v>544</v>
      </c>
      <c r="D197">
        <v>1</v>
      </c>
      <c r="E197" t="s">
        <v>545</v>
      </c>
      <c r="F197" t="s">
        <v>1409</v>
      </c>
      <c r="G197" s="7" t="s">
        <v>1499</v>
      </c>
      <c r="H197" s="7" t="s">
        <v>1500</v>
      </c>
      <c r="I197" s="9">
        <v>2682.51</v>
      </c>
      <c r="J197" s="1">
        <f t="shared" si="2"/>
        <v>16765.6875</v>
      </c>
    </row>
    <row r="198" spans="1:10" x14ac:dyDescent="0.25">
      <c r="A198" t="s">
        <v>549</v>
      </c>
      <c r="B198" s="8">
        <v>42765</v>
      </c>
      <c r="C198" t="s">
        <v>550</v>
      </c>
      <c r="D198">
        <v>1</v>
      </c>
      <c r="E198" t="s">
        <v>551</v>
      </c>
      <c r="F198" t="s">
        <v>1409</v>
      </c>
      <c r="G198" s="7" t="s">
        <v>1499</v>
      </c>
      <c r="H198" s="7" t="s">
        <v>1500</v>
      </c>
      <c r="I198" s="1">
        <v>571.38</v>
      </c>
      <c r="J198" s="1">
        <f t="shared" si="2"/>
        <v>3571.125</v>
      </c>
    </row>
    <row r="199" spans="1:10" x14ac:dyDescent="0.25">
      <c r="A199" t="s">
        <v>552</v>
      </c>
      <c r="B199" s="8">
        <v>42765</v>
      </c>
      <c r="C199" t="s">
        <v>553</v>
      </c>
      <c r="D199">
        <v>1</v>
      </c>
      <c r="E199" t="s">
        <v>554</v>
      </c>
      <c r="F199" t="s">
        <v>1409</v>
      </c>
      <c r="G199" s="7" t="s">
        <v>1499</v>
      </c>
      <c r="H199" s="7" t="s">
        <v>1500</v>
      </c>
      <c r="I199" s="1">
        <v>254.02</v>
      </c>
      <c r="J199" s="1">
        <f t="shared" si="2"/>
        <v>1587.625</v>
      </c>
    </row>
    <row r="200" spans="1:10" x14ac:dyDescent="0.25">
      <c r="A200" t="s">
        <v>555</v>
      </c>
      <c r="B200" s="8">
        <v>42765</v>
      </c>
      <c r="C200" t="s">
        <v>556</v>
      </c>
      <c r="D200">
        <v>1</v>
      </c>
      <c r="E200" t="s">
        <v>557</v>
      </c>
      <c r="F200" t="s">
        <v>1409</v>
      </c>
      <c r="G200" s="7" t="s">
        <v>1499</v>
      </c>
      <c r="H200" s="7" t="s">
        <v>1500</v>
      </c>
      <c r="I200" s="1">
        <v>75.52</v>
      </c>
      <c r="J200" s="1">
        <f t="shared" ref="J200:J263" si="3">+I200/0.16</f>
        <v>471.99999999999994</v>
      </c>
    </row>
    <row r="201" spans="1:10" x14ac:dyDescent="0.25">
      <c r="A201" t="s">
        <v>558</v>
      </c>
      <c r="B201" s="8">
        <v>42765</v>
      </c>
      <c r="C201" t="s">
        <v>559</v>
      </c>
      <c r="D201">
        <v>1</v>
      </c>
      <c r="E201" t="s">
        <v>560</v>
      </c>
      <c r="F201" t="s">
        <v>1409</v>
      </c>
      <c r="G201" s="7" t="s">
        <v>1499</v>
      </c>
      <c r="H201" s="7" t="s">
        <v>1500</v>
      </c>
      <c r="I201" s="1">
        <v>110.27</v>
      </c>
      <c r="J201" s="1">
        <f t="shared" si="3"/>
        <v>689.1875</v>
      </c>
    </row>
    <row r="202" spans="1:10" s="1" customFormat="1" x14ac:dyDescent="0.25">
      <c r="A202" s="1" t="s">
        <v>540</v>
      </c>
      <c r="B202" s="8">
        <v>42765</v>
      </c>
      <c r="C202" s="1" t="s">
        <v>541</v>
      </c>
      <c r="D202" s="1">
        <v>1</v>
      </c>
      <c r="E202" s="1" t="s">
        <v>542</v>
      </c>
      <c r="G202" s="7" t="s">
        <v>1510</v>
      </c>
      <c r="H202" s="7" t="s">
        <v>1511</v>
      </c>
      <c r="I202" s="1">
        <v>1920</v>
      </c>
      <c r="J202" s="1">
        <f t="shared" si="3"/>
        <v>12000</v>
      </c>
    </row>
    <row r="203" spans="1:10" s="1" customFormat="1" x14ac:dyDescent="0.25">
      <c r="A203" s="1" t="s">
        <v>540</v>
      </c>
      <c r="B203" s="8">
        <v>42765</v>
      </c>
      <c r="C203" s="1" t="s">
        <v>541</v>
      </c>
      <c r="D203" s="1">
        <v>1</v>
      </c>
      <c r="E203" s="1" t="s">
        <v>542</v>
      </c>
      <c r="G203" s="7" t="s">
        <v>1512</v>
      </c>
      <c r="H203" s="7" t="s">
        <v>1513</v>
      </c>
      <c r="I203" s="1">
        <v>4592</v>
      </c>
      <c r="J203" s="1">
        <f t="shared" si="3"/>
        <v>28700</v>
      </c>
    </row>
    <row r="204" spans="1:10" x14ac:dyDescent="0.25">
      <c r="A204" t="s">
        <v>477</v>
      </c>
      <c r="B204" s="8">
        <v>42759</v>
      </c>
      <c r="C204" t="s">
        <v>478</v>
      </c>
      <c r="D204">
        <v>1</v>
      </c>
      <c r="E204" t="s">
        <v>479</v>
      </c>
      <c r="F204" t="s">
        <v>1408</v>
      </c>
      <c r="G204" s="1" t="s">
        <v>1537</v>
      </c>
      <c r="H204" s="1" t="s">
        <v>1538</v>
      </c>
      <c r="I204" s="1">
        <v>80.8</v>
      </c>
      <c r="J204" s="1">
        <f t="shared" si="3"/>
        <v>505</v>
      </c>
    </row>
    <row r="205" spans="1:10" x14ac:dyDescent="0.25">
      <c r="A205" t="s">
        <v>318</v>
      </c>
      <c r="B205" s="8">
        <v>42758</v>
      </c>
      <c r="C205" t="s">
        <v>319</v>
      </c>
      <c r="D205">
        <v>1</v>
      </c>
      <c r="E205" t="s">
        <v>320</v>
      </c>
      <c r="F205" t="s">
        <v>1406</v>
      </c>
      <c r="G205" s="1" t="s">
        <v>321</v>
      </c>
      <c r="H205" t="s">
        <v>321</v>
      </c>
      <c r="I205" s="1">
        <v>17.93</v>
      </c>
      <c r="J205" s="1">
        <f t="shared" si="3"/>
        <v>112.0625</v>
      </c>
    </row>
    <row r="206" spans="1:10" x14ac:dyDescent="0.25">
      <c r="A206" t="s">
        <v>322</v>
      </c>
      <c r="B206" s="8">
        <v>42758</v>
      </c>
      <c r="C206" t="s">
        <v>323</v>
      </c>
      <c r="D206">
        <v>1</v>
      </c>
      <c r="E206" t="s">
        <v>324</v>
      </c>
      <c r="F206" t="s">
        <v>1406</v>
      </c>
      <c r="G206" s="1" t="s">
        <v>325</v>
      </c>
      <c r="H206" t="s">
        <v>325</v>
      </c>
      <c r="I206" s="1">
        <v>136.80000000000001</v>
      </c>
      <c r="J206" s="1">
        <f t="shared" si="3"/>
        <v>855</v>
      </c>
    </row>
    <row r="207" spans="1:10" x14ac:dyDescent="0.25">
      <c r="A207" t="s">
        <v>326</v>
      </c>
      <c r="B207" s="8">
        <v>42758</v>
      </c>
      <c r="C207" t="s">
        <v>327</v>
      </c>
      <c r="D207">
        <v>1</v>
      </c>
      <c r="E207" t="s">
        <v>328</v>
      </c>
      <c r="F207" t="s">
        <v>1406</v>
      </c>
      <c r="G207" s="1" t="s">
        <v>329</v>
      </c>
      <c r="H207" t="s">
        <v>329</v>
      </c>
      <c r="I207" s="1">
        <v>50.07</v>
      </c>
      <c r="J207" s="1">
        <f t="shared" si="3"/>
        <v>312.9375</v>
      </c>
    </row>
    <row r="208" spans="1:10" x14ac:dyDescent="0.25">
      <c r="A208" t="s">
        <v>330</v>
      </c>
      <c r="B208" s="8">
        <v>42758</v>
      </c>
      <c r="C208" t="s">
        <v>331</v>
      </c>
      <c r="D208">
        <v>1</v>
      </c>
      <c r="E208" t="s">
        <v>332</v>
      </c>
      <c r="F208" t="s">
        <v>1406</v>
      </c>
      <c r="G208" s="1" t="s">
        <v>333</v>
      </c>
      <c r="H208" t="s">
        <v>333</v>
      </c>
      <c r="I208" s="1">
        <v>21.11</v>
      </c>
      <c r="J208" s="1">
        <f t="shared" si="3"/>
        <v>131.9375</v>
      </c>
    </row>
    <row r="209" spans="1:10" x14ac:dyDescent="0.25">
      <c r="A209" t="s">
        <v>334</v>
      </c>
      <c r="B209" s="8">
        <v>42758</v>
      </c>
      <c r="C209" t="s">
        <v>335</v>
      </c>
      <c r="D209">
        <v>1</v>
      </c>
      <c r="E209" t="s">
        <v>336</v>
      </c>
      <c r="F209" t="s">
        <v>1406</v>
      </c>
      <c r="G209" s="1" t="s">
        <v>337</v>
      </c>
      <c r="H209" t="s">
        <v>337</v>
      </c>
      <c r="I209" s="1">
        <v>28.76</v>
      </c>
      <c r="J209" s="1">
        <f t="shared" si="3"/>
        <v>179.75</v>
      </c>
    </row>
    <row r="210" spans="1:10" x14ac:dyDescent="0.25">
      <c r="A210" t="s">
        <v>338</v>
      </c>
      <c r="B210" s="8">
        <v>42758</v>
      </c>
      <c r="C210" t="s">
        <v>339</v>
      </c>
      <c r="D210">
        <v>1</v>
      </c>
      <c r="E210" t="s">
        <v>340</v>
      </c>
      <c r="F210" t="s">
        <v>1406</v>
      </c>
      <c r="G210" s="1" t="s">
        <v>341</v>
      </c>
      <c r="H210" t="s">
        <v>341</v>
      </c>
      <c r="I210" s="1">
        <v>21.66</v>
      </c>
      <c r="J210" s="1">
        <f t="shared" si="3"/>
        <v>135.375</v>
      </c>
    </row>
    <row r="211" spans="1:10" x14ac:dyDescent="0.25">
      <c r="A211" t="s">
        <v>342</v>
      </c>
      <c r="B211" s="8">
        <v>42758</v>
      </c>
      <c r="C211" t="s">
        <v>343</v>
      </c>
      <c r="D211">
        <v>1</v>
      </c>
      <c r="E211" t="s">
        <v>344</v>
      </c>
      <c r="F211" t="s">
        <v>1406</v>
      </c>
      <c r="G211" s="1" t="s">
        <v>345</v>
      </c>
      <c r="H211" t="s">
        <v>345</v>
      </c>
      <c r="I211" s="1">
        <v>32.06</v>
      </c>
      <c r="J211" s="1">
        <f t="shared" si="3"/>
        <v>200.375</v>
      </c>
    </row>
    <row r="212" spans="1:10" x14ac:dyDescent="0.25">
      <c r="A212" t="s">
        <v>346</v>
      </c>
      <c r="B212" s="8">
        <v>42758</v>
      </c>
      <c r="C212" t="s">
        <v>347</v>
      </c>
      <c r="D212">
        <v>1</v>
      </c>
      <c r="E212" t="s">
        <v>348</v>
      </c>
      <c r="F212" t="s">
        <v>1406</v>
      </c>
      <c r="G212" s="1" t="s">
        <v>333</v>
      </c>
      <c r="H212" t="s">
        <v>333</v>
      </c>
      <c r="I212" s="1">
        <v>93.84</v>
      </c>
      <c r="J212" s="1">
        <f t="shared" si="3"/>
        <v>586.5</v>
      </c>
    </row>
    <row r="213" spans="1:10" x14ac:dyDescent="0.25">
      <c r="A213" t="s">
        <v>349</v>
      </c>
      <c r="B213" s="8">
        <v>42758</v>
      </c>
      <c r="C213" t="s">
        <v>350</v>
      </c>
      <c r="D213">
        <v>1</v>
      </c>
      <c r="E213" t="s">
        <v>351</v>
      </c>
      <c r="F213" t="s">
        <v>1406</v>
      </c>
      <c r="G213" s="1" t="s">
        <v>352</v>
      </c>
      <c r="H213" t="s">
        <v>352</v>
      </c>
      <c r="I213" s="1">
        <v>66.900000000000006</v>
      </c>
      <c r="J213" s="1">
        <f t="shared" si="3"/>
        <v>418.125</v>
      </c>
    </row>
    <row r="214" spans="1:10" x14ac:dyDescent="0.25">
      <c r="A214" t="s">
        <v>353</v>
      </c>
      <c r="B214" s="8">
        <v>42758</v>
      </c>
      <c r="C214" t="s">
        <v>354</v>
      </c>
      <c r="D214">
        <v>1</v>
      </c>
      <c r="E214" t="s">
        <v>355</v>
      </c>
      <c r="F214" t="s">
        <v>1406</v>
      </c>
      <c r="G214" s="1" t="s">
        <v>356</v>
      </c>
      <c r="H214" t="s">
        <v>356</v>
      </c>
      <c r="I214" s="1">
        <v>23.72</v>
      </c>
      <c r="J214" s="1">
        <f t="shared" si="3"/>
        <v>148.25</v>
      </c>
    </row>
    <row r="215" spans="1:10" x14ac:dyDescent="0.25">
      <c r="A215" t="s">
        <v>357</v>
      </c>
      <c r="B215" s="8">
        <v>42758</v>
      </c>
      <c r="C215" t="s">
        <v>358</v>
      </c>
      <c r="D215">
        <v>1</v>
      </c>
      <c r="E215" t="s">
        <v>359</v>
      </c>
      <c r="F215" t="s">
        <v>1406</v>
      </c>
      <c r="G215" s="7" t="s">
        <v>426</v>
      </c>
      <c r="H215" t="s">
        <v>360</v>
      </c>
      <c r="I215" s="1">
        <v>151.32</v>
      </c>
      <c r="J215" s="1">
        <f t="shared" si="3"/>
        <v>945.74999999999989</v>
      </c>
    </row>
    <row r="216" spans="1:10" x14ac:dyDescent="0.25">
      <c r="A216" t="s">
        <v>361</v>
      </c>
      <c r="B216" s="8">
        <v>42758</v>
      </c>
      <c r="C216" t="s">
        <v>362</v>
      </c>
      <c r="D216">
        <v>1</v>
      </c>
      <c r="E216" t="s">
        <v>363</v>
      </c>
      <c r="F216" t="s">
        <v>1406</v>
      </c>
      <c r="G216" s="1" t="s">
        <v>329</v>
      </c>
      <c r="H216" t="s">
        <v>329</v>
      </c>
      <c r="I216" s="1">
        <v>14.66</v>
      </c>
      <c r="J216" s="1">
        <f t="shared" si="3"/>
        <v>91.625</v>
      </c>
    </row>
    <row r="217" spans="1:10" x14ac:dyDescent="0.25">
      <c r="A217" t="s">
        <v>367</v>
      </c>
      <c r="B217" s="8">
        <v>42758</v>
      </c>
      <c r="C217" t="s">
        <v>368</v>
      </c>
      <c r="D217">
        <v>1</v>
      </c>
      <c r="E217" t="s">
        <v>369</v>
      </c>
      <c r="F217" t="s">
        <v>1406</v>
      </c>
      <c r="G217" s="1" t="s">
        <v>370</v>
      </c>
      <c r="H217" t="s">
        <v>370</v>
      </c>
      <c r="I217" s="1">
        <v>227.73</v>
      </c>
      <c r="J217" s="1">
        <f t="shared" si="3"/>
        <v>1423.3125</v>
      </c>
    </row>
    <row r="218" spans="1:10" x14ac:dyDescent="0.25">
      <c r="A218" t="s">
        <v>374</v>
      </c>
      <c r="B218" s="8">
        <v>42758</v>
      </c>
      <c r="C218" t="s">
        <v>375</v>
      </c>
      <c r="D218">
        <v>1</v>
      </c>
      <c r="E218" t="s">
        <v>376</v>
      </c>
      <c r="F218" t="s">
        <v>1406</v>
      </c>
      <c r="G218" s="1" t="s">
        <v>356</v>
      </c>
      <c r="H218" t="s">
        <v>356</v>
      </c>
      <c r="I218" s="1">
        <v>16.28</v>
      </c>
      <c r="J218" s="1">
        <f t="shared" si="3"/>
        <v>101.75</v>
      </c>
    </row>
    <row r="219" spans="1:10" x14ac:dyDescent="0.25">
      <c r="A219" t="s">
        <v>377</v>
      </c>
      <c r="B219" s="8">
        <v>42758</v>
      </c>
      <c r="C219" t="s">
        <v>378</v>
      </c>
      <c r="D219">
        <v>1</v>
      </c>
      <c r="E219" t="s">
        <v>379</v>
      </c>
      <c r="F219" t="s">
        <v>1406</v>
      </c>
      <c r="G219" s="1" t="s">
        <v>356</v>
      </c>
      <c r="H219" s="1" t="s">
        <v>356</v>
      </c>
      <c r="I219" s="1">
        <v>27.45</v>
      </c>
      <c r="J219" s="1">
        <f t="shared" si="3"/>
        <v>171.5625</v>
      </c>
    </row>
    <row r="220" spans="1:10" x14ac:dyDescent="0.25">
      <c r="A220" t="s">
        <v>380</v>
      </c>
      <c r="B220" s="8">
        <v>42758</v>
      </c>
      <c r="C220" t="s">
        <v>381</v>
      </c>
      <c r="D220">
        <v>1</v>
      </c>
      <c r="E220" t="s">
        <v>382</v>
      </c>
      <c r="F220" t="s">
        <v>1406</v>
      </c>
      <c r="G220" s="1" t="s">
        <v>383</v>
      </c>
      <c r="H220" t="s">
        <v>383</v>
      </c>
      <c r="I220" s="1">
        <v>105.6</v>
      </c>
      <c r="J220" s="1">
        <f t="shared" si="3"/>
        <v>660</v>
      </c>
    </row>
    <row r="221" spans="1:10" x14ac:dyDescent="0.25">
      <c r="A221" t="s">
        <v>384</v>
      </c>
      <c r="B221" s="8">
        <v>42758</v>
      </c>
      <c r="C221" t="s">
        <v>385</v>
      </c>
      <c r="D221">
        <v>1</v>
      </c>
      <c r="E221" t="s">
        <v>386</v>
      </c>
      <c r="F221" t="s">
        <v>1406</v>
      </c>
      <c r="G221" s="1" t="s">
        <v>309</v>
      </c>
      <c r="H221" t="s">
        <v>309</v>
      </c>
      <c r="I221" s="1">
        <v>35.840000000000003</v>
      </c>
      <c r="J221" s="1">
        <f t="shared" si="3"/>
        <v>224.00000000000003</v>
      </c>
    </row>
    <row r="222" spans="1:10" x14ac:dyDescent="0.25">
      <c r="A222" t="s">
        <v>390</v>
      </c>
      <c r="B222" s="8">
        <v>42758</v>
      </c>
      <c r="C222" t="s">
        <v>391</v>
      </c>
      <c r="D222">
        <v>1</v>
      </c>
      <c r="E222" t="s">
        <v>392</v>
      </c>
      <c r="F222" t="s">
        <v>1406</v>
      </c>
      <c r="G222" s="1" t="s">
        <v>393</v>
      </c>
      <c r="H222" t="s">
        <v>393</v>
      </c>
      <c r="I222" s="1">
        <v>56</v>
      </c>
      <c r="J222" s="1">
        <f t="shared" si="3"/>
        <v>350</v>
      </c>
    </row>
    <row r="223" spans="1:10" x14ac:dyDescent="0.25">
      <c r="A223" t="s">
        <v>394</v>
      </c>
      <c r="B223" s="8">
        <v>42758</v>
      </c>
      <c r="C223" t="s">
        <v>395</v>
      </c>
      <c r="D223">
        <v>1</v>
      </c>
      <c r="E223" t="s">
        <v>396</v>
      </c>
      <c r="F223" t="s">
        <v>1406</v>
      </c>
      <c r="G223" s="1" t="s">
        <v>329</v>
      </c>
      <c r="H223" t="s">
        <v>329</v>
      </c>
      <c r="I223" s="1">
        <v>54.21</v>
      </c>
      <c r="J223" s="1">
        <f t="shared" si="3"/>
        <v>338.8125</v>
      </c>
    </row>
    <row r="224" spans="1:10" x14ac:dyDescent="0.25">
      <c r="A224" t="s">
        <v>400</v>
      </c>
      <c r="B224" s="8">
        <v>42758</v>
      </c>
      <c r="C224" t="s">
        <v>401</v>
      </c>
      <c r="D224">
        <v>1</v>
      </c>
      <c r="E224" t="s">
        <v>402</v>
      </c>
      <c r="F224" t="s">
        <v>1406</v>
      </c>
      <c r="G224" s="1" t="s">
        <v>403</v>
      </c>
      <c r="H224" t="s">
        <v>403</v>
      </c>
      <c r="I224" s="1">
        <v>35.130000000000003</v>
      </c>
      <c r="J224" s="1">
        <f t="shared" si="3"/>
        <v>219.5625</v>
      </c>
    </row>
    <row r="225" spans="1:10" x14ac:dyDescent="0.25">
      <c r="A225" t="s">
        <v>404</v>
      </c>
      <c r="B225" s="8">
        <v>42758</v>
      </c>
      <c r="C225" t="s">
        <v>405</v>
      </c>
      <c r="D225">
        <v>1</v>
      </c>
      <c r="E225" t="s">
        <v>406</v>
      </c>
      <c r="F225" t="s">
        <v>1406</v>
      </c>
      <c r="G225" s="1" t="s">
        <v>407</v>
      </c>
      <c r="H225" t="s">
        <v>407</v>
      </c>
      <c r="I225" s="1">
        <v>18.62</v>
      </c>
      <c r="J225" s="1">
        <f t="shared" si="3"/>
        <v>116.375</v>
      </c>
    </row>
    <row r="226" spans="1:10" x14ac:dyDescent="0.25">
      <c r="A226" t="s">
        <v>408</v>
      </c>
      <c r="B226" s="8">
        <v>42758</v>
      </c>
      <c r="C226" t="s">
        <v>409</v>
      </c>
      <c r="D226">
        <v>1</v>
      </c>
      <c r="E226" t="s">
        <v>410</v>
      </c>
      <c r="F226" t="s">
        <v>1406</v>
      </c>
      <c r="G226" s="1" t="s">
        <v>411</v>
      </c>
      <c r="H226" t="s">
        <v>411</v>
      </c>
      <c r="I226" s="1">
        <v>72.97</v>
      </c>
      <c r="J226" s="1">
        <f t="shared" si="3"/>
        <v>456.0625</v>
      </c>
    </row>
    <row r="227" spans="1:10" x14ac:dyDescent="0.25">
      <c r="A227" t="s">
        <v>412</v>
      </c>
      <c r="B227" s="8">
        <v>42758</v>
      </c>
      <c r="C227" t="s">
        <v>413</v>
      </c>
      <c r="D227">
        <v>1</v>
      </c>
      <c r="E227" t="s">
        <v>414</v>
      </c>
      <c r="F227" t="s">
        <v>1406</v>
      </c>
      <c r="G227" s="1" t="s">
        <v>415</v>
      </c>
      <c r="H227" t="s">
        <v>415</v>
      </c>
      <c r="I227" s="1">
        <v>6.08</v>
      </c>
      <c r="J227" s="1">
        <f t="shared" si="3"/>
        <v>38</v>
      </c>
    </row>
    <row r="228" spans="1:10" x14ac:dyDescent="0.25">
      <c r="A228" t="s">
        <v>416</v>
      </c>
      <c r="B228" s="8">
        <v>42758</v>
      </c>
      <c r="C228" t="s">
        <v>417</v>
      </c>
      <c r="D228">
        <v>1</v>
      </c>
      <c r="E228" t="s">
        <v>418</v>
      </c>
      <c r="F228" t="s">
        <v>1406</v>
      </c>
      <c r="G228" s="1" t="s">
        <v>419</v>
      </c>
      <c r="H228" t="s">
        <v>419</v>
      </c>
      <c r="I228" s="1">
        <v>36</v>
      </c>
      <c r="J228" s="1">
        <f t="shared" si="3"/>
        <v>225</v>
      </c>
    </row>
    <row r="229" spans="1:10" x14ac:dyDescent="0.25">
      <c r="A229" t="s">
        <v>420</v>
      </c>
      <c r="B229" s="8">
        <v>42758</v>
      </c>
      <c r="C229" t="s">
        <v>421</v>
      </c>
      <c r="D229">
        <v>1</v>
      </c>
      <c r="E229" t="s">
        <v>422</v>
      </c>
      <c r="F229" t="s">
        <v>1406</v>
      </c>
      <c r="G229" s="1" t="s">
        <v>403</v>
      </c>
      <c r="H229" t="s">
        <v>403</v>
      </c>
      <c r="I229" s="1">
        <v>60.52</v>
      </c>
      <c r="J229" s="1">
        <f t="shared" si="3"/>
        <v>378.25</v>
      </c>
    </row>
    <row r="230" spans="1:10" x14ac:dyDescent="0.25">
      <c r="A230" t="s">
        <v>423</v>
      </c>
      <c r="B230" s="8">
        <v>42758</v>
      </c>
      <c r="C230" t="s">
        <v>424</v>
      </c>
      <c r="D230">
        <v>1</v>
      </c>
      <c r="E230" t="s">
        <v>425</v>
      </c>
      <c r="F230" t="s">
        <v>1406</v>
      </c>
      <c r="G230" s="1" t="s">
        <v>426</v>
      </c>
      <c r="H230" t="s">
        <v>426</v>
      </c>
      <c r="I230" s="1">
        <v>9.3699999999999992</v>
      </c>
      <c r="J230" s="1">
        <f t="shared" si="3"/>
        <v>58.562499999999993</v>
      </c>
    </row>
    <row r="231" spans="1:10" x14ac:dyDescent="0.25">
      <c r="A231" t="s">
        <v>427</v>
      </c>
      <c r="B231" s="8">
        <v>42758</v>
      </c>
      <c r="C231" t="s">
        <v>428</v>
      </c>
      <c r="D231">
        <v>1</v>
      </c>
      <c r="E231" t="s">
        <v>429</v>
      </c>
      <c r="F231" t="s">
        <v>1406</v>
      </c>
      <c r="G231" s="1" t="s">
        <v>430</v>
      </c>
      <c r="H231" t="s">
        <v>430</v>
      </c>
      <c r="I231" s="1">
        <v>8.4499999999999993</v>
      </c>
      <c r="J231" s="1">
        <f t="shared" si="3"/>
        <v>52.812499999999993</v>
      </c>
    </row>
    <row r="232" spans="1:10" x14ac:dyDescent="0.25">
      <c r="A232" t="s">
        <v>431</v>
      </c>
      <c r="B232" s="8">
        <v>42758</v>
      </c>
      <c r="C232" t="s">
        <v>432</v>
      </c>
      <c r="D232">
        <v>1</v>
      </c>
      <c r="E232" t="s">
        <v>433</v>
      </c>
      <c r="F232" t="s">
        <v>1406</v>
      </c>
      <c r="G232" s="1" t="s">
        <v>305</v>
      </c>
      <c r="H232" t="s">
        <v>305</v>
      </c>
      <c r="I232" s="1">
        <v>8.8000000000000007</v>
      </c>
      <c r="J232" s="1">
        <f t="shared" si="3"/>
        <v>55</v>
      </c>
    </row>
    <row r="233" spans="1:10" x14ac:dyDescent="0.25">
      <c r="A233" t="s">
        <v>434</v>
      </c>
      <c r="B233" s="8">
        <v>42758</v>
      </c>
      <c r="C233" t="s">
        <v>435</v>
      </c>
      <c r="D233">
        <v>1</v>
      </c>
      <c r="E233" t="s">
        <v>436</v>
      </c>
      <c r="F233" t="s">
        <v>1406</v>
      </c>
      <c r="G233" s="1" t="s">
        <v>329</v>
      </c>
      <c r="H233" t="s">
        <v>329</v>
      </c>
      <c r="I233" s="1">
        <v>50.07</v>
      </c>
      <c r="J233" s="1">
        <f t="shared" si="3"/>
        <v>312.9375</v>
      </c>
    </row>
    <row r="234" spans="1:10" x14ac:dyDescent="0.25">
      <c r="A234" t="s">
        <v>437</v>
      </c>
      <c r="B234" s="8">
        <v>42758</v>
      </c>
      <c r="C234" t="s">
        <v>438</v>
      </c>
      <c r="D234">
        <v>1</v>
      </c>
      <c r="E234" t="s">
        <v>439</v>
      </c>
      <c r="F234" t="s">
        <v>1406</v>
      </c>
      <c r="G234" s="1" t="s">
        <v>440</v>
      </c>
      <c r="H234" t="s">
        <v>440</v>
      </c>
      <c r="I234" s="1">
        <v>76.8</v>
      </c>
      <c r="J234" s="1">
        <f t="shared" si="3"/>
        <v>480</v>
      </c>
    </row>
    <row r="235" spans="1:10" x14ac:dyDescent="0.25">
      <c r="A235" t="s">
        <v>441</v>
      </c>
      <c r="B235" s="8">
        <v>42758</v>
      </c>
      <c r="C235" t="s">
        <v>442</v>
      </c>
      <c r="D235">
        <v>1</v>
      </c>
      <c r="E235" t="s">
        <v>443</v>
      </c>
      <c r="F235" t="s">
        <v>1406</v>
      </c>
      <c r="G235" s="1" t="s">
        <v>444</v>
      </c>
      <c r="H235" t="s">
        <v>444</v>
      </c>
      <c r="I235" s="1">
        <v>8.2799999999999994</v>
      </c>
      <c r="J235" s="1">
        <f t="shared" si="3"/>
        <v>51.749999999999993</v>
      </c>
    </row>
    <row r="236" spans="1:10" x14ac:dyDescent="0.25">
      <c r="A236" t="s">
        <v>445</v>
      </c>
      <c r="B236" s="8">
        <v>42758</v>
      </c>
      <c r="C236" t="s">
        <v>446</v>
      </c>
      <c r="D236">
        <v>1</v>
      </c>
      <c r="E236" t="s">
        <v>447</v>
      </c>
      <c r="F236" t="s">
        <v>1406</v>
      </c>
      <c r="G236" s="1" t="s">
        <v>407</v>
      </c>
      <c r="H236" t="s">
        <v>407</v>
      </c>
      <c r="I236" s="1">
        <v>32</v>
      </c>
      <c r="J236" s="1">
        <f t="shared" si="3"/>
        <v>200</v>
      </c>
    </row>
    <row r="237" spans="1:10" x14ac:dyDescent="0.25">
      <c r="A237" t="s">
        <v>448</v>
      </c>
      <c r="B237" s="8">
        <v>42758</v>
      </c>
      <c r="C237" t="s">
        <v>449</v>
      </c>
      <c r="D237">
        <v>1</v>
      </c>
      <c r="E237" t="s">
        <v>450</v>
      </c>
      <c r="F237" t="s">
        <v>1406</v>
      </c>
      <c r="G237" s="1" t="s">
        <v>383</v>
      </c>
      <c r="H237" t="s">
        <v>383</v>
      </c>
      <c r="I237">
        <v>192</v>
      </c>
      <c r="J237" s="1">
        <f t="shared" si="3"/>
        <v>1200</v>
      </c>
    </row>
    <row r="238" spans="1:10" x14ac:dyDescent="0.25">
      <c r="A238" t="s">
        <v>451</v>
      </c>
      <c r="B238" s="8">
        <v>42758</v>
      </c>
      <c r="C238" t="s">
        <v>452</v>
      </c>
      <c r="D238">
        <v>1</v>
      </c>
      <c r="E238" t="s">
        <v>453</v>
      </c>
      <c r="F238" t="s">
        <v>1406</v>
      </c>
      <c r="G238" s="1" t="s">
        <v>325</v>
      </c>
      <c r="H238" t="s">
        <v>325</v>
      </c>
      <c r="I238">
        <v>166.56</v>
      </c>
      <c r="J238" s="1">
        <f t="shared" si="3"/>
        <v>1041</v>
      </c>
    </row>
    <row r="239" spans="1:10" x14ac:dyDescent="0.25">
      <c r="A239" t="s">
        <v>728</v>
      </c>
      <c r="B239" s="8">
        <v>42766</v>
      </c>
      <c r="C239" t="s">
        <v>729</v>
      </c>
      <c r="D239">
        <v>1</v>
      </c>
      <c r="E239" t="s">
        <v>730</v>
      </c>
      <c r="F239" t="s">
        <v>1406</v>
      </c>
      <c r="G239" s="1" t="s">
        <v>430</v>
      </c>
      <c r="H239" t="s">
        <v>430</v>
      </c>
      <c r="I239">
        <v>27.01</v>
      </c>
      <c r="J239" s="1">
        <f t="shared" si="3"/>
        <v>168.8125</v>
      </c>
    </row>
    <row r="240" spans="1:10" x14ac:dyDescent="0.25">
      <c r="A240" t="s">
        <v>731</v>
      </c>
      <c r="B240" s="8">
        <v>42766</v>
      </c>
      <c r="C240" t="s">
        <v>732</v>
      </c>
      <c r="D240">
        <v>1</v>
      </c>
      <c r="E240" t="s">
        <v>733</v>
      </c>
      <c r="F240" t="s">
        <v>1406</v>
      </c>
      <c r="G240" s="1" t="s">
        <v>329</v>
      </c>
      <c r="H240" t="s">
        <v>329</v>
      </c>
      <c r="I240">
        <v>50.07</v>
      </c>
      <c r="J240" s="1">
        <f t="shared" si="3"/>
        <v>312.9375</v>
      </c>
    </row>
    <row r="241" spans="1:10" x14ac:dyDescent="0.25">
      <c r="A241" t="s">
        <v>734</v>
      </c>
      <c r="B241" s="8">
        <v>42766</v>
      </c>
      <c r="C241" t="s">
        <v>732</v>
      </c>
      <c r="D241">
        <v>1</v>
      </c>
      <c r="E241" t="s">
        <v>735</v>
      </c>
      <c r="F241" t="s">
        <v>1406</v>
      </c>
      <c r="G241" s="1" t="s">
        <v>329</v>
      </c>
      <c r="H241" t="s">
        <v>329</v>
      </c>
      <c r="I241">
        <v>50.07</v>
      </c>
      <c r="J241" s="1">
        <f t="shared" si="3"/>
        <v>312.9375</v>
      </c>
    </row>
    <row r="242" spans="1:10" x14ac:dyDescent="0.25">
      <c r="A242" t="s">
        <v>736</v>
      </c>
      <c r="B242" s="8">
        <v>42766</v>
      </c>
      <c r="C242" t="s">
        <v>737</v>
      </c>
      <c r="D242">
        <v>1</v>
      </c>
      <c r="E242" t="s">
        <v>738</v>
      </c>
      <c r="F242" t="s">
        <v>1406</v>
      </c>
      <c r="G242" s="1" t="s">
        <v>739</v>
      </c>
      <c r="H242" t="s">
        <v>739</v>
      </c>
      <c r="I242">
        <v>19.309999999999999</v>
      </c>
      <c r="J242" s="1">
        <f t="shared" si="3"/>
        <v>120.68749999999999</v>
      </c>
    </row>
    <row r="243" spans="1:10" x14ac:dyDescent="0.25">
      <c r="A243" t="s">
        <v>740</v>
      </c>
      <c r="B243" s="8">
        <v>42766</v>
      </c>
      <c r="C243" t="s">
        <v>741</v>
      </c>
      <c r="D243">
        <v>1</v>
      </c>
      <c r="E243" t="s">
        <v>742</v>
      </c>
      <c r="F243" t="s">
        <v>1406</v>
      </c>
      <c r="G243" s="1" t="s">
        <v>743</v>
      </c>
      <c r="H243" t="s">
        <v>743</v>
      </c>
      <c r="I243">
        <v>56</v>
      </c>
      <c r="J243" s="1">
        <f t="shared" si="3"/>
        <v>350</v>
      </c>
    </row>
    <row r="244" spans="1:10" x14ac:dyDescent="0.25">
      <c r="A244" t="s">
        <v>744</v>
      </c>
      <c r="B244" s="8">
        <v>42766</v>
      </c>
      <c r="C244" t="s">
        <v>745</v>
      </c>
      <c r="D244">
        <v>1</v>
      </c>
      <c r="E244" t="s">
        <v>746</v>
      </c>
      <c r="F244" t="s">
        <v>1406</v>
      </c>
      <c r="G244" s="1" t="s">
        <v>309</v>
      </c>
      <c r="H244" t="s">
        <v>309</v>
      </c>
      <c r="I244">
        <v>5.51</v>
      </c>
      <c r="J244" s="1">
        <f t="shared" si="3"/>
        <v>34.4375</v>
      </c>
    </row>
    <row r="245" spans="1:10" x14ac:dyDescent="0.25">
      <c r="A245" t="s">
        <v>747</v>
      </c>
      <c r="B245" s="8">
        <v>42766</v>
      </c>
      <c r="C245" t="s">
        <v>748</v>
      </c>
      <c r="D245">
        <v>1</v>
      </c>
      <c r="E245" t="s">
        <v>749</v>
      </c>
      <c r="F245" t="s">
        <v>1406</v>
      </c>
      <c r="G245" s="1" t="s">
        <v>333</v>
      </c>
      <c r="H245" t="s">
        <v>333</v>
      </c>
      <c r="I245">
        <v>10.88</v>
      </c>
      <c r="J245" s="1">
        <f t="shared" si="3"/>
        <v>68</v>
      </c>
    </row>
    <row r="246" spans="1:10" x14ac:dyDescent="0.25">
      <c r="A246" t="s">
        <v>750</v>
      </c>
      <c r="B246" s="8">
        <v>42766</v>
      </c>
      <c r="C246" t="s">
        <v>751</v>
      </c>
      <c r="D246">
        <v>1</v>
      </c>
      <c r="E246" t="s">
        <v>752</v>
      </c>
      <c r="F246" t="s">
        <v>1406</v>
      </c>
      <c r="G246" s="1" t="s">
        <v>753</v>
      </c>
      <c r="H246" t="s">
        <v>753</v>
      </c>
      <c r="I246">
        <v>48.38</v>
      </c>
      <c r="J246" s="1">
        <f t="shared" si="3"/>
        <v>302.375</v>
      </c>
    </row>
    <row r="247" spans="1:10" x14ac:dyDescent="0.25">
      <c r="A247" t="s">
        <v>754</v>
      </c>
      <c r="B247" s="8">
        <v>42766</v>
      </c>
      <c r="C247" t="s">
        <v>755</v>
      </c>
      <c r="D247">
        <v>1</v>
      </c>
      <c r="E247" t="s">
        <v>756</v>
      </c>
      <c r="F247" t="s">
        <v>1406</v>
      </c>
      <c r="G247" s="1" t="s">
        <v>356</v>
      </c>
      <c r="H247" t="s">
        <v>356</v>
      </c>
      <c r="I247">
        <v>45.38</v>
      </c>
      <c r="J247" s="1">
        <f t="shared" si="3"/>
        <v>283.625</v>
      </c>
    </row>
    <row r="248" spans="1:10" x14ac:dyDescent="0.25">
      <c r="A248" t="s">
        <v>757</v>
      </c>
      <c r="B248" s="8">
        <v>42766</v>
      </c>
      <c r="C248" t="s">
        <v>758</v>
      </c>
      <c r="D248">
        <v>1</v>
      </c>
      <c r="E248" t="s">
        <v>759</v>
      </c>
      <c r="F248" t="s">
        <v>1406</v>
      </c>
      <c r="G248" s="1" t="s">
        <v>356</v>
      </c>
      <c r="H248" t="s">
        <v>356</v>
      </c>
      <c r="I248">
        <v>75.03</v>
      </c>
      <c r="J248" s="1">
        <f t="shared" si="3"/>
        <v>468.9375</v>
      </c>
    </row>
    <row r="249" spans="1:10" x14ac:dyDescent="0.25">
      <c r="A249" t="s">
        <v>760</v>
      </c>
      <c r="B249" s="8">
        <v>42766</v>
      </c>
      <c r="C249" t="s">
        <v>761</v>
      </c>
      <c r="D249">
        <v>1</v>
      </c>
      <c r="E249" t="s">
        <v>762</v>
      </c>
      <c r="F249" t="s">
        <v>1406</v>
      </c>
      <c r="G249" s="1" t="s">
        <v>763</v>
      </c>
      <c r="H249" t="s">
        <v>763</v>
      </c>
      <c r="I249">
        <v>54.48</v>
      </c>
      <c r="J249" s="1">
        <f t="shared" si="3"/>
        <v>340.5</v>
      </c>
    </row>
    <row r="250" spans="1:10" x14ac:dyDescent="0.25">
      <c r="A250" t="s">
        <v>764</v>
      </c>
      <c r="B250" s="8">
        <v>42766</v>
      </c>
      <c r="C250" t="s">
        <v>765</v>
      </c>
      <c r="D250">
        <v>1</v>
      </c>
      <c r="E250" t="s">
        <v>766</v>
      </c>
      <c r="F250" t="s">
        <v>1406</v>
      </c>
      <c r="G250" s="1" t="s">
        <v>356</v>
      </c>
      <c r="H250" t="s">
        <v>356</v>
      </c>
      <c r="I250">
        <v>30.21</v>
      </c>
      <c r="J250" s="1">
        <f t="shared" si="3"/>
        <v>188.8125</v>
      </c>
    </row>
    <row r="251" spans="1:10" x14ac:dyDescent="0.25">
      <c r="A251" t="s">
        <v>767</v>
      </c>
      <c r="B251" s="8">
        <v>42766</v>
      </c>
      <c r="C251" t="s">
        <v>768</v>
      </c>
      <c r="D251">
        <v>1</v>
      </c>
      <c r="E251" t="s">
        <v>769</v>
      </c>
      <c r="F251" t="s">
        <v>1406</v>
      </c>
      <c r="G251" s="1" t="s">
        <v>411</v>
      </c>
      <c r="H251" t="s">
        <v>411</v>
      </c>
      <c r="I251">
        <v>16.07</v>
      </c>
      <c r="J251" s="1">
        <f t="shared" si="3"/>
        <v>100.4375</v>
      </c>
    </row>
    <row r="252" spans="1:10" x14ac:dyDescent="0.25">
      <c r="A252" t="s">
        <v>770</v>
      </c>
      <c r="B252" s="8">
        <v>42766</v>
      </c>
      <c r="C252" t="s">
        <v>771</v>
      </c>
      <c r="D252">
        <v>1</v>
      </c>
      <c r="E252" t="s">
        <v>772</v>
      </c>
      <c r="F252" t="s">
        <v>1406</v>
      </c>
      <c r="G252" s="7" t="s">
        <v>1501</v>
      </c>
      <c r="H252" t="s">
        <v>773</v>
      </c>
      <c r="I252">
        <v>21.6</v>
      </c>
      <c r="J252" s="1">
        <f t="shared" si="3"/>
        <v>135</v>
      </c>
    </row>
    <row r="253" spans="1:10" x14ac:dyDescent="0.25">
      <c r="A253" t="s">
        <v>774</v>
      </c>
      <c r="B253" s="8">
        <v>42766</v>
      </c>
      <c r="C253" t="s">
        <v>775</v>
      </c>
      <c r="D253">
        <v>1</v>
      </c>
      <c r="E253" t="s">
        <v>776</v>
      </c>
      <c r="F253" t="s">
        <v>1406</v>
      </c>
      <c r="G253" s="1" t="s">
        <v>777</v>
      </c>
      <c r="H253" t="s">
        <v>777</v>
      </c>
      <c r="I253">
        <v>11.24</v>
      </c>
      <c r="J253" s="1">
        <f t="shared" si="3"/>
        <v>70.25</v>
      </c>
    </row>
    <row r="254" spans="1:10" x14ac:dyDescent="0.25">
      <c r="A254" t="s">
        <v>934</v>
      </c>
      <c r="B254" s="8">
        <v>42766</v>
      </c>
      <c r="C254" t="s">
        <v>935</v>
      </c>
      <c r="D254">
        <v>1</v>
      </c>
      <c r="E254" t="s">
        <v>936</v>
      </c>
      <c r="F254" t="s">
        <v>1406</v>
      </c>
      <c r="G254" s="1" t="s">
        <v>763</v>
      </c>
      <c r="H254" t="s">
        <v>763</v>
      </c>
      <c r="I254">
        <v>36.82</v>
      </c>
      <c r="J254" s="1">
        <f t="shared" si="3"/>
        <v>230.125</v>
      </c>
    </row>
    <row r="255" spans="1:10" x14ac:dyDescent="0.25">
      <c r="A255" t="s">
        <v>937</v>
      </c>
      <c r="B255" s="8">
        <v>42766</v>
      </c>
      <c r="C255" t="s">
        <v>938</v>
      </c>
      <c r="D255">
        <v>1</v>
      </c>
      <c r="E255" t="s">
        <v>939</v>
      </c>
      <c r="F255" t="s">
        <v>1406</v>
      </c>
      <c r="G255" s="1" t="s">
        <v>356</v>
      </c>
      <c r="H255" s="1" t="s">
        <v>356</v>
      </c>
      <c r="I255">
        <v>47.45</v>
      </c>
      <c r="J255" s="1">
        <f t="shared" si="3"/>
        <v>296.5625</v>
      </c>
    </row>
    <row r="256" spans="1:10" x14ac:dyDescent="0.25">
      <c r="A256" t="s">
        <v>778</v>
      </c>
      <c r="B256" s="8">
        <v>42766</v>
      </c>
      <c r="C256" t="s">
        <v>779</v>
      </c>
      <c r="D256">
        <v>1</v>
      </c>
      <c r="E256" t="s">
        <v>780</v>
      </c>
      <c r="F256" t="s">
        <v>1406</v>
      </c>
      <c r="G256" s="1" t="s">
        <v>341</v>
      </c>
      <c r="H256" t="s">
        <v>341</v>
      </c>
      <c r="I256">
        <v>10.48</v>
      </c>
      <c r="J256" s="1">
        <f t="shared" si="3"/>
        <v>65.5</v>
      </c>
    </row>
    <row r="257" spans="1:10" x14ac:dyDescent="0.25">
      <c r="A257" t="s">
        <v>940</v>
      </c>
      <c r="B257" s="8">
        <v>42766</v>
      </c>
      <c r="C257" t="s">
        <v>941</v>
      </c>
      <c r="D257">
        <v>1</v>
      </c>
      <c r="E257" t="s">
        <v>942</v>
      </c>
      <c r="F257" t="s">
        <v>1406</v>
      </c>
      <c r="G257" s="1" t="s">
        <v>943</v>
      </c>
      <c r="H257" t="s">
        <v>943</v>
      </c>
      <c r="I257">
        <v>216</v>
      </c>
      <c r="J257" s="1">
        <f t="shared" si="3"/>
        <v>1350</v>
      </c>
    </row>
    <row r="258" spans="1:10" x14ac:dyDescent="0.25">
      <c r="A258" t="s">
        <v>944</v>
      </c>
      <c r="B258" s="8">
        <v>42766</v>
      </c>
      <c r="C258" t="s">
        <v>945</v>
      </c>
      <c r="D258">
        <v>1</v>
      </c>
      <c r="E258" t="s">
        <v>946</v>
      </c>
      <c r="F258" t="s">
        <v>1406</v>
      </c>
      <c r="G258" s="1" t="s">
        <v>329</v>
      </c>
      <c r="H258" t="s">
        <v>329</v>
      </c>
      <c r="I258">
        <v>34.49</v>
      </c>
      <c r="J258" s="1">
        <f t="shared" si="3"/>
        <v>215.5625</v>
      </c>
    </row>
    <row r="259" spans="1:10" x14ac:dyDescent="0.25">
      <c r="A259" t="s">
        <v>947</v>
      </c>
      <c r="B259" s="8">
        <v>42766</v>
      </c>
      <c r="C259" t="s">
        <v>948</v>
      </c>
      <c r="D259">
        <v>1</v>
      </c>
      <c r="E259" t="s">
        <v>949</v>
      </c>
      <c r="F259" t="s">
        <v>1406</v>
      </c>
      <c r="G259" s="1" t="s">
        <v>309</v>
      </c>
      <c r="H259" s="1" t="s">
        <v>309</v>
      </c>
      <c r="I259">
        <v>41.34</v>
      </c>
      <c r="J259" s="1">
        <f t="shared" si="3"/>
        <v>258.375</v>
      </c>
    </row>
    <row r="260" spans="1:10" x14ac:dyDescent="0.25">
      <c r="A260" t="s">
        <v>950</v>
      </c>
      <c r="B260" s="8">
        <v>42766</v>
      </c>
      <c r="C260" t="s">
        <v>951</v>
      </c>
      <c r="D260">
        <v>1</v>
      </c>
      <c r="E260" t="s">
        <v>952</v>
      </c>
      <c r="F260" t="s">
        <v>1406</v>
      </c>
      <c r="G260" s="1" t="s">
        <v>953</v>
      </c>
      <c r="H260" t="s">
        <v>953</v>
      </c>
      <c r="I260">
        <v>34.9</v>
      </c>
      <c r="J260" s="1">
        <f t="shared" si="3"/>
        <v>218.125</v>
      </c>
    </row>
    <row r="261" spans="1:10" x14ac:dyDescent="0.25">
      <c r="A261" t="s">
        <v>954</v>
      </c>
      <c r="B261" s="8">
        <v>42766</v>
      </c>
      <c r="C261" t="s">
        <v>955</v>
      </c>
      <c r="D261">
        <v>1</v>
      </c>
      <c r="E261" t="s">
        <v>956</v>
      </c>
      <c r="F261" t="s">
        <v>1406</v>
      </c>
      <c r="G261" s="1" t="s">
        <v>836</v>
      </c>
      <c r="H261" s="1" t="s">
        <v>836</v>
      </c>
      <c r="I261">
        <v>13.47</v>
      </c>
      <c r="J261" s="1">
        <f t="shared" si="3"/>
        <v>84.1875</v>
      </c>
    </row>
    <row r="262" spans="1:10" x14ac:dyDescent="0.25">
      <c r="A262" t="s">
        <v>957</v>
      </c>
      <c r="B262" s="8">
        <v>42766</v>
      </c>
      <c r="C262" t="s">
        <v>958</v>
      </c>
      <c r="D262">
        <v>1</v>
      </c>
      <c r="E262" t="s">
        <v>959</v>
      </c>
      <c r="F262" t="s">
        <v>1406</v>
      </c>
      <c r="G262" s="1" t="s">
        <v>1502</v>
      </c>
      <c r="H262" s="1" t="s">
        <v>1502</v>
      </c>
      <c r="I262">
        <v>38.479999999999997</v>
      </c>
      <c r="J262" s="1">
        <f t="shared" si="3"/>
        <v>240.49999999999997</v>
      </c>
    </row>
    <row r="263" spans="1:10" x14ac:dyDescent="0.25">
      <c r="A263" t="s">
        <v>791</v>
      </c>
      <c r="B263" s="8">
        <v>42766</v>
      </c>
      <c r="C263" t="s">
        <v>792</v>
      </c>
      <c r="D263">
        <v>1</v>
      </c>
      <c r="E263" t="s">
        <v>793</v>
      </c>
      <c r="F263" t="s">
        <v>1406</v>
      </c>
      <c r="G263" s="1" t="s">
        <v>794</v>
      </c>
      <c r="H263" t="s">
        <v>794</v>
      </c>
      <c r="I263">
        <v>29.8</v>
      </c>
      <c r="J263" s="1">
        <f t="shared" si="3"/>
        <v>186.25</v>
      </c>
    </row>
    <row r="264" spans="1:10" x14ac:dyDescent="0.25">
      <c r="A264" t="s">
        <v>791</v>
      </c>
      <c r="B264" s="8">
        <v>42766</v>
      </c>
      <c r="C264" t="s">
        <v>792</v>
      </c>
      <c r="D264">
        <v>1</v>
      </c>
      <c r="E264" t="s">
        <v>793</v>
      </c>
      <c r="F264" t="s">
        <v>1406</v>
      </c>
      <c r="G264" s="1" t="s">
        <v>795</v>
      </c>
      <c r="H264" t="s">
        <v>795</v>
      </c>
      <c r="I264">
        <v>60.67</v>
      </c>
      <c r="J264" s="1">
        <f t="shared" ref="J264:J327" si="4">+I264/0.16</f>
        <v>379.1875</v>
      </c>
    </row>
    <row r="265" spans="1:10" x14ac:dyDescent="0.25">
      <c r="A265" t="s">
        <v>791</v>
      </c>
      <c r="B265" s="8">
        <v>42766</v>
      </c>
      <c r="C265" t="s">
        <v>792</v>
      </c>
      <c r="D265">
        <v>1</v>
      </c>
      <c r="E265" t="s">
        <v>793</v>
      </c>
      <c r="F265" t="s">
        <v>1406</v>
      </c>
      <c r="G265" s="1" t="s">
        <v>796</v>
      </c>
      <c r="H265" t="s">
        <v>796</v>
      </c>
      <c r="I265">
        <v>13.79</v>
      </c>
      <c r="J265" s="1">
        <f t="shared" si="4"/>
        <v>86.187499999999986</v>
      </c>
    </row>
    <row r="266" spans="1:10" x14ac:dyDescent="0.25">
      <c r="A266" t="s">
        <v>797</v>
      </c>
      <c r="B266" s="8">
        <v>42766</v>
      </c>
      <c r="C266" t="s">
        <v>798</v>
      </c>
      <c r="D266">
        <v>1</v>
      </c>
      <c r="E266" t="s">
        <v>799</v>
      </c>
      <c r="F266" t="s">
        <v>1406</v>
      </c>
      <c r="G266" s="1" t="s">
        <v>444</v>
      </c>
      <c r="H266" t="s">
        <v>444</v>
      </c>
      <c r="I266">
        <v>36.97</v>
      </c>
      <c r="J266" s="1">
        <f t="shared" si="4"/>
        <v>231.0625</v>
      </c>
    </row>
    <row r="267" spans="1:10" x14ac:dyDescent="0.25">
      <c r="A267" t="s">
        <v>797</v>
      </c>
      <c r="B267" s="8">
        <v>42766</v>
      </c>
      <c r="C267" t="s">
        <v>798</v>
      </c>
      <c r="D267">
        <v>1</v>
      </c>
      <c r="E267" t="s">
        <v>799</v>
      </c>
      <c r="F267" t="s">
        <v>1406</v>
      </c>
      <c r="G267" s="1" t="s">
        <v>794</v>
      </c>
      <c r="H267" t="s">
        <v>794</v>
      </c>
      <c r="I267">
        <v>10.210000000000001</v>
      </c>
      <c r="J267" s="1">
        <f t="shared" si="4"/>
        <v>63.812500000000007</v>
      </c>
    </row>
    <row r="268" spans="1:10" x14ac:dyDescent="0.25">
      <c r="A268" t="s">
        <v>797</v>
      </c>
      <c r="B268" s="8">
        <v>42766</v>
      </c>
      <c r="C268" t="s">
        <v>798</v>
      </c>
      <c r="D268">
        <v>1</v>
      </c>
      <c r="E268" t="s">
        <v>799</v>
      </c>
      <c r="F268" t="s">
        <v>1406</v>
      </c>
      <c r="G268" s="1" t="s">
        <v>800</v>
      </c>
      <c r="H268" t="s">
        <v>800</v>
      </c>
      <c r="I268">
        <v>67.349999999999994</v>
      </c>
      <c r="J268" s="1">
        <f t="shared" si="4"/>
        <v>420.93749999999994</v>
      </c>
    </row>
    <row r="269" spans="1:10" x14ac:dyDescent="0.25">
      <c r="A269" t="s">
        <v>797</v>
      </c>
      <c r="B269" s="8">
        <v>42766</v>
      </c>
      <c r="C269" t="s">
        <v>798</v>
      </c>
      <c r="D269">
        <v>1</v>
      </c>
      <c r="E269" t="s">
        <v>799</v>
      </c>
      <c r="F269" t="s">
        <v>1406</v>
      </c>
      <c r="G269" s="1" t="s">
        <v>796</v>
      </c>
      <c r="H269" t="s">
        <v>796</v>
      </c>
      <c r="I269">
        <v>13.79</v>
      </c>
      <c r="J269" s="1">
        <f t="shared" si="4"/>
        <v>86.187499999999986</v>
      </c>
    </row>
    <row r="270" spans="1:10" x14ac:dyDescent="0.25">
      <c r="A270" t="s">
        <v>801</v>
      </c>
      <c r="B270" s="8">
        <v>42766</v>
      </c>
      <c r="C270" t="s">
        <v>802</v>
      </c>
      <c r="D270">
        <v>1</v>
      </c>
      <c r="E270" t="s">
        <v>803</v>
      </c>
      <c r="F270" t="s">
        <v>1406</v>
      </c>
      <c r="G270" s="1" t="s">
        <v>804</v>
      </c>
      <c r="H270" t="s">
        <v>804</v>
      </c>
      <c r="I270">
        <v>44.83</v>
      </c>
      <c r="J270" s="1">
        <f t="shared" si="4"/>
        <v>280.1875</v>
      </c>
    </row>
    <row r="271" spans="1:10" x14ac:dyDescent="0.25">
      <c r="A271" t="s">
        <v>801</v>
      </c>
      <c r="B271" s="8">
        <v>42766</v>
      </c>
      <c r="C271" t="s">
        <v>802</v>
      </c>
      <c r="D271">
        <v>1</v>
      </c>
      <c r="E271" t="s">
        <v>803</v>
      </c>
      <c r="F271" t="s">
        <v>1406</v>
      </c>
      <c r="G271" s="1" t="s">
        <v>805</v>
      </c>
      <c r="H271" t="s">
        <v>805</v>
      </c>
      <c r="I271">
        <v>80.78</v>
      </c>
      <c r="J271" s="1">
        <f t="shared" si="4"/>
        <v>504.875</v>
      </c>
    </row>
    <row r="272" spans="1:10" x14ac:dyDescent="0.25">
      <c r="A272" t="s">
        <v>801</v>
      </c>
      <c r="B272" s="8">
        <v>42766</v>
      </c>
      <c r="C272" t="s">
        <v>802</v>
      </c>
      <c r="D272">
        <v>1</v>
      </c>
      <c r="E272" t="s">
        <v>803</v>
      </c>
      <c r="F272" t="s">
        <v>1406</v>
      </c>
      <c r="G272" s="1" t="s">
        <v>794</v>
      </c>
      <c r="H272" t="s">
        <v>794</v>
      </c>
      <c r="I272">
        <v>4.55</v>
      </c>
      <c r="J272" s="1">
        <f t="shared" si="4"/>
        <v>28.4375</v>
      </c>
    </row>
    <row r="273" spans="1:10" x14ac:dyDescent="0.25">
      <c r="A273" t="s">
        <v>801</v>
      </c>
      <c r="B273" s="8">
        <v>42766</v>
      </c>
      <c r="C273" t="s">
        <v>802</v>
      </c>
      <c r="D273">
        <v>1</v>
      </c>
      <c r="E273" t="s">
        <v>803</v>
      </c>
      <c r="F273" t="s">
        <v>1406</v>
      </c>
      <c r="G273" s="1" t="s">
        <v>806</v>
      </c>
      <c r="H273" t="s">
        <v>806</v>
      </c>
      <c r="I273">
        <v>20.2</v>
      </c>
      <c r="J273" s="1">
        <f t="shared" si="4"/>
        <v>126.25</v>
      </c>
    </row>
    <row r="274" spans="1:10" x14ac:dyDescent="0.25">
      <c r="A274" t="s">
        <v>801</v>
      </c>
      <c r="B274" s="8">
        <v>42766</v>
      </c>
      <c r="C274" t="s">
        <v>802</v>
      </c>
      <c r="D274">
        <v>1</v>
      </c>
      <c r="E274" t="s">
        <v>803</v>
      </c>
      <c r="F274" t="s">
        <v>1406</v>
      </c>
      <c r="G274" s="1" t="s">
        <v>807</v>
      </c>
      <c r="H274" t="s">
        <v>807</v>
      </c>
      <c r="I274">
        <v>102.75</v>
      </c>
      <c r="J274" s="1">
        <f t="shared" si="4"/>
        <v>642.1875</v>
      </c>
    </row>
    <row r="275" spans="1:10" x14ac:dyDescent="0.25">
      <c r="A275" t="s">
        <v>801</v>
      </c>
      <c r="B275" s="8">
        <v>42766</v>
      </c>
      <c r="C275" t="s">
        <v>802</v>
      </c>
      <c r="D275">
        <v>1</v>
      </c>
      <c r="E275" t="s">
        <v>803</v>
      </c>
      <c r="F275" t="s">
        <v>1406</v>
      </c>
      <c r="G275" s="1" t="s">
        <v>796</v>
      </c>
      <c r="H275" t="s">
        <v>796</v>
      </c>
      <c r="I275">
        <v>13.79</v>
      </c>
      <c r="J275" s="1">
        <f t="shared" si="4"/>
        <v>86.187499999999986</v>
      </c>
    </row>
    <row r="276" spans="1:10" x14ac:dyDescent="0.25">
      <c r="A276" t="s">
        <v>808</v>
      </c>
      <c r="B276" s="8">
        <v>42766</v>
      </c>
      <c r="C276" t="s">
        <v>809</v>
      </c>
      <c r="D276">
        <v>1</v>
      </c>
      <c r="E276" t="s">
        <v>810</v>
      </c>
      <c r="F276" t="s">
        <v>1406</v>
      </c>
      <c r="G276" s="1" t="s">
        <v>444</v>
      </c>
      <c r="H276" t="s">
        <v>444</v>
      </c>
      <c r="I276">
        <v>55.86</v>
      </c>
      <c r="J276" s="1">
        <f t="shared" si="4"/>
        <v>349.125</v>
      </c>
    </row>
    <row r="277" spans="1:10" x14ac:dyDescent="0.25">
      <c r="A277" t="s">
        <v>808</v>
      </c>
      <c r="B277" s="8">
        <v>42766</v>
      </c>
      <c r="C277" t="s">
        <v>809</v>
      </c>
      <c r="D277">
        <v>1</v>
      </c>
      <c r="E277" t="s">
        <v>810</v>
      </c>
      <c r="F277" t="s">
        <v>1406</v>
      </c>
      <c r="G277" s="1" t="s">
        <v>794</v>
      </c>
      <c r="H277" t="s">
        <v>794</v>
      </c>
      <c r="I277">
        <v>29.8</v>
      </c>
      <c r="J277" s="1">
        <f t="shared" si="4"/>
        <v>186.25</v>
      </c>
    </row>
    <row r="278" spans="1:10" x14ac:dyDescent="0.25">
      <c r="A278" t="s">
        <v>808</v>
      </c>
      <c r="B278" s="8">
        <v>42766</v>
      </c>
      <c r="C278" t="s">
        <v>809</v>
      </c>
      <c r="D278">
        <v>1</v>
      </c>
      <c r="E278" t="s">
        <v>810</v>
      </c>
      <c r="F278" t="s">
        <v>1406</v>
      </c>
      <c r="G278" s="1" t="s">
        <v>795</v>
      </c>
      <c r="H278" t="s">
        <v>795</v>
      </c>
      <c r="I278">
        <v>67.42</v>
      </c>
      <c r="J278" s="1">
        <f t="shared" si="4"/>
        <v>421.375</v>
      </c>
    </row>
    <row r="279" spans="1:10" x14ac:dyDescent="0.25">
      <c r="A279" t="s">
        <v>808</v>
      </c>
      <c r="B279" s="8">
        <v>42766</v>
      </c>
      <c r="C279" t="s">
        <v>809</v>
      </c>
      <c r="D279">
        <v>1</v>
      </c>
      <c r="E279" t="s">
        <v>810</v>
      </c>
      <c r="F279" t="s">
        <v>1406</v>
      </c>
      <c r="G279" s="1" t="s">
        <v>796</v>
      </c>
      <c r="H279" t="s">
        <v>796</v>
      </c>
      <c r="I279">
        <v>13.79</v>
      </c>
      <c r="J279" s="1">
        <f t="shared" si="4"/>
        <v>86.187499999999986</v>
      </c>
    </row>
    <row r="280" spans="1:10" x14ac:dyDescent="0.25">
      <c r="A280" t="s">
        <v>811</v>
      </c>
      <c r="B280" s="8">
        <v>42766</v>
      </c>
      <c r="C280" t="s">
        <v>812</v>
      </c>
      <c r="D280">
        <v>1</v>
      </c>
      <c r="E280" t="s">
        <v>813</v>
      </c>
      <c r="F280" t="s">
        <v>1406</v>
      </c>
      <c r="G280" s="1" t="s">
        <v>444</v>
      </c>
      <c r="H280" t="s">
        <v>444</v>
      </c>
      <c r="I280">
        <v>66.900000000000006</v>
      </c>
      <c r="J280" s="1">
        <f t="shared" si="4"/>
        <v>418.125</v>
      </c>
    </row>
    <row r="281" spans="1:10" x14ac:dyDescent="0.25">
      <c r="A281" t="s">
        <v>811</v>
      </c>
      <c r="B281" s="8">
        <v>42766</v>
      </c>
      <c r="C281" t="s">
        <v>812</v>
      </c>
      <c r="D281">
        <v>1</v>
      </c>
      <c r="E281" t="s">
        <v>813</v>
      </c>
      <c r="F281" t="s">
        <v>1406</v>
      </c>
      <c r="G281" s="1" t="s">
        <v>794</v>
      </c>
      <c r="H281" t="s">
        <v>794</v>
      </c>
      <c r="I281">
        <v>9.3800000000000008</v>
      </c>
      <c r="J281" s="1">
        <f t="shared" si="4"/>
        <v>58.625000000000007</v>
      </c>
    </row>
    <row r="282" spans="1:10" x14ac:dyDescent="0.25">
      <c r="A282" t="s">
        <v>811</v>
      </c>
      <c r="B282" s="8">
        <v>42766</v>
      </c>
      <c r="C282" t="s">
        <v>812</v>
      </c>
      <c r="D282">
        <v>1</v>
      </c>
      <c r="E282" t="s">
        <v>813</v>
      </c>
      <c r="F282" t="s">
        <v>1406</v>
      </c>
      <c r="G282" s="1" t="s">
        <v>814</v>
      </c>
      <c r="H282" t="s">
        <v>814</v>
      </c>
      <c r="I282">
        <v>80.19</v>
      </c>
      <c r="J282" s="1">
        <f t="shared" si="4"/>
        <v>501.1875</v>
      </c>
    </row>
    <row r="283" spans="1:10" x14ac:dyDescent="0.25">
      <c r="A283" t="s">
        <v>811</v>
      </c>
      <c r="B283" s="8">
        <v>42766</v>
      </c>
      <c r="C283" t="s">
        <v>812</v>
      </c>
      <c r="D283">
        <v>1</v>
      </c>
      <c r="E283" t="s">
        <v>813</v>
      </c>
      <c r="F283" t="s">
        <v>1406</v>
      </c>
      <c r="G283" s="1" t="s">
        <v>815</v>
      </c>
      <c r="H283" t="s">
        <v>815</v>
      </c>
      <c r="I283">
        <v>17.66</v>
      </c>
      <c r="J283" s="1">
        <f t="shared" si="4"/>
        <v>110.375</v>
      </c>
    </row>
    <row r="284" spans="1:10" x14ac:dyDescent="0.25">
      <c r="A284" t="s">
        <v>811</v>
      </c>
      <c r="B284" s="8">
        <v>42766</v>
      </c>
      <c r="C284" t="s">
        <v>812</v>
      </c>
      <c r="D284">
        <v>1</v>
      </c>
      <c r="E284" t="s">
        <v>813</v>
      </c>
      <c r="F284" t="s">
        <v>1406</v>
      </c>
      <c r="G284" s="1" t="s">
        <v>816</v>
      </c>
      <c r="H284" t="s">
        <v>816</v>
      </c>
      <c r="I284">
        <v>17.239999999999998</v>
      </c>
      <c r="J284" s="1">
        <f t="shared" si="4"/>
        <v>107.74999999999999</v>
      </c>
    </row>
    <row r="285" spans="1:10" x14ac:dyDescent="0.25">
      <c r="A285" t="s">
        <v>817</v>
      </c>
      <c r="B285" s="8">
        <v>42766</v>
      </c>
      <c r="C285" t="s">
        <v>818</v>
      </c>
      <c r="D285">
        <v>1</v>
      </c>
      <c r="E285" t="s">
        <v>819</v>
      </c>
      <c r="F285" t="s">
        <v>1406</v>
      </c>
      <c r="G285" s="1" t="s">
        <v>444</v>
      </c>
      <c r="H285" t="s">
        <v>444</v>
      </c>
      <c r="I285">
        <v>55.86</v>
      </c>
      <c r="J285" s="1">
        <f t="shared" si="4"/>
        <v>349.125</v>
      </c>
    </row>
    <row r="286" spans="1:10" x14ac:dyDescent="0.25">
      <c r="A286" t="s">
        <v>817</v>
      </c>
      <c r="B286" s="8">
        <v>42766</v>
      </c>
      <c r="C286" t="s">
        <v>818</v>
      </c>
      <c r="D286">
        <v>1</v>
      </c>
      <c r="E286" t="s">
        <v>819</v>
      </c>
      <c r="F286" t="s">
        <v>1406</v>
      </c>
      <c r="G286" s="1" t="s">
        <v>794</v>
      </c>
      <c r="H286" t="s">
        <v>794</v>
      </c>
      <c r="I286">
        <v>29.8</v>
      </c>
      <c r="J286" s="1">
        <f t="shared" si="4"/>
        <v>186.25</v>
      </c>
    </row>
    <row r="287" spans="1:10" x14ac:dyDescent="0.25">
      <c r="A287" t="s">
        <v>817</v>
      </c>
      <c r="B287" s="8">
        <v>42766</v>
      </c>
      <c r="C287" t="s">
        <v>818</v>
      </c>
      <c r="D287">
        <v>1</v>
      </c>
      <c r="E287" t="s">
        <v>819</v>
      </c>
      <c r="F287" t="s">
        <v>1406</v>
      </c>
      <c r="G287" s="1" t="s">
        <v>820</v>
      </c>
      <c r="H287" t="s">
        <v>820</v>
      </c>
      <c r="I287">
        <v>67.349999999999994</v>
      </c>
      <c r="J287" s="1">
        <f t="shared" si="4"/>
        <v>420.93749999999994</v>
      </c>
    </row>
    <row r="288" spans="1:10" x14ac:dyDescent="0.25">
      <c r="A288" t="s">
        <v>817</v>
      </c>
      <c r="B288" s="8">
        <v>42766</v>
      </c>
      <c r="C288" t="s">
        <v>818</v>
      </c>
      <c r="D288">
        <v>1</v>
      </c>
      <c r="E288" t="s">
        <v>819</v>
      </c>
      <c r="F288" t="s">
        <v>1406</v>
      </c>
      <c r="G288" s="1" t="s">
        <v>796</v>
      </c>
      <c r="H288" t="s">
        <v>796</v>
      </c>
      <c r="I288">
        <v>13.79</v>
      </c>
      <c r="J288" s="1">
        <f t="shared" si="4"/>
        <v>86.187499999999986</v>
      </c>
    </row>
    <row r="289" spans="1:10" x14ac:dyDescent="0.25">
      <c r="A289" t="s">
        <v>821</v>
      </c>
      <c r="B289" s="8">
        <v>42766</v>
      </c>
      <c r="C289" t="s">
        <v>822</v>
      </c>
      <c r="D289">
        <v>1</v>
      </c>
      <c r="E289" t="s">
        <v>823</v>
      </c>
      <c r="F289" t="s">
        <v>1406</v>
      </c>
      <c r="G289" s="1" t="s">
        <v>824</v>
      </c>
      <c r="H289" t="s">
        <v>824</v>
      </c>
      <c r="I289">
        <v>74.12</v>
      </c>
      <c r="J289" s="1">
        <f t="shared" si="4"/>
        <v>463.25</v>
      </c>
    </row>
    <row r="290" spans="1:10" x14ac:dyDescent="0.25">
      <c r="A290" t="s">
        <v>821</v>
      </c>
      <c r="B290" s="8">
        <v>42766</v>
      </c>
      <c r="C290" t="s">
        <v>822</v>
      </c>
      <c r="D290">
        <v>1</v>
      </c>
      <c r="E290" t="s">
        <v>823</v>
      </c>
      <c r="F290" t="s">
        <v>1406</v>
      </c>
      <c r="G290" s="1" t="s">
        <v>444</v>
      </c>
      <c r="H290" t="s">
        <v>444</v>
      </c>
      <c r="I290">
        <v>66.900000000000006</v>
      </c>
      <c r="J290" s="1">
        <f t="shared" si="4"/>
        <v>418.125</v>
      </c>
    </row>
    <row r="291" spans="1:10" x14ac:dyDescent="0.25">
      <c r="A291" t="s">
        <v>821</v>
      </c>
      <c r="B291" s="8">
        <v>42766</v>
      </c>
      <c r="C291" t="s">
        <v>822</v>
      </c>
      <c r="D291">
        <v>1</v>
      </c>
      <c r="E291" t="s">
        <v>823</v>
      </c>
      <c r="F291" t="s">
        <v>1406</v>
      </c>
      <c r="G291" s="1" t="s">
        <v>794</v>
      </c>
      <c r="H291" t="s">
        <v>794</v>
      </c>
      <c r="I291">
        <v>9.3800000000000008</v>
      </c>
      <c r="J291" s="1">
        <f t="shared" si="4"/>
        <v>58.625000000000007</v>
      </c>
    </row>
    <row r="292" spans="1:10" x14ac:dyDescent="0.25">
      <c r="A292" t="s">
        <v>821</v>
      </c>
      <c r="B292" s="8">
        <v>42766</v>
      </c>
      <c r="C292" t="s">
        <v>822</v>
      </c>
      <c r="D292">
        <v>1</v>
      </c>
      <c r="E292" t="s">
        <v>823</v>
      </c>
      <c r="F292" t="s">
        <v>1406</v>
      </c>
      <c r="G292" s="1" t="s">
        <v>815</v>
      </c>
      <c r="H292" t="s">
        <v>815</v>
      </c>
      <c r="I292">
        <v>63.74</v>
      </c>
      <c r="J292" s="1">
        <f t="shared" si="4"/>
        <v>398.375</v>
      </c>
    </row>
    <row r="293" spans="1:10" x14ac:dyDescent="0.25">
      <c r="A293" t="s">
        <v>821</v>
      </c>
      <c r="B293" s="8">
        <v>42766</v>
      </c>
      <c r="C293" t="s">
        <v>822</v>
      </c>
      <c r="D293">
        <v>1</v>
      </c>
      <c r="E293" t="s">
        <v>823</v>
      </c>
      <c r="F293" t="s">
        <v>1406</v>
      </c>
      <c r="G293" s="1" t="s">
        <v>816</v>
      </c>
      <c r="H293" t="s">
        <v>816</v>
      </c>
      <c r="I293">
        <v>11.72</v>
      </c>
      <c r="J293" s="1">
        <f t="shared" si="4"/>
        <v>73.25</v>
      </c>
    </row>
    <row r="294" spans="1:10" x14ac:dyDescent="0.25">
      <c r="A294" t="s">
        <v>825</v>
      </c>
      <c r="B294" s="8">
        <v>42766</v>
      </c>
      <c r="C294" t="s">
        <v>826</v>
      </c>
      <c r="D294">
        <v>1</v>
      </c>
      <c r="E294" t="s">
        <v>827</v>
      </c>
      <c r="F294" t="s">
        <v>1406</v>
      </c>
      <c r="G294" s="1" t="s">
        <v>444</v>
      </c>
      <c r="H294" s="1" t="s">
        <v>444</v>
      </c>
      <c r="I294">
        <v>55.86</v>
      </c>
      <c r="J294" s="1">
        <f t="shared" si="4"/>
        <v>349.125</v>
      </c>
    </row>
    <row r="295" spans="1:10" x14ac:dyDescent="0.25">
      <c r="A295" t="s">
        <v>825</v>
      </c>
      <c r="B295" s="8">
        <v>42766</v>
      </c>
      <c r="C295" t="s">
        <v>826</v>
      </c>
      <c r="D295">
        <v>1</v>
      </c>
      <c r="E295" t="s">
        <v>827</v>
      </c>
      <c r="F295" t="s">
        <v>1406</v>
      </c>
      <c r="G295" s="1" t="s">
        <v>794</v>
      </c>
      <c r="H295" s="1" t="s">
        <v>794</v>
      </c>
      <c r="I295">
        <v>10.210000000000001</v>
      </c>
      <c r="J295" s="1">
        <f t="shared" si="4"/>
        <v>63.812500000000007</v>
      </c>
    </row>
    <row r="296" spans="1:10" x14ac:dyDescent="0.25">
      <c r="A296" t="s">
        <v>825</v>
      </c>
      <c r="B296" s="8">
        <v>42766</v>
      </c>
      <c r="C296" t="s">
        <v>826</v>
      </c>
      <c r="D296">
        <v>1</v>
      </c>
      <c r="E296" t="s">
        <v>827</v>
      </c>
      <c r="F296" t="s">
        <v>1406</v>
      </c>
      <c r="G296" s="1" t="s">
        <v>794</v>
      </c>
      <c r="H296" s="1" t="s">
        <v>794</v>
      </c>
      <c r="I296">
        <v>19.59</v>
      </c>
      <c r="J296" s="1">
        <f t="shared" si="4"/>
        <v>122.4375</v>
      </c>
    </row>
    <row r="297" spans="1:10" x14ac:dyDescent="0.25">
      <c r="A297" t="s">
        <v>825</v>
      </c>
      <c r="B297" s="8">
        <v>42766</v>
      </c>
      <c r="C297" t="s">
        <v>826</v>
      </c>
      <c r="D297">
        <v>1</v>
      </c>
      <c r="E297" t="s">
        <v>827</v>
      </c>
      <c r="F297" t="s">
        <v>1406</v>
      </c>
      <c r="G297" s="1" t="s">
        <v>828</v>
      </c>
      <c r="H297" s="1" t="s">
        <v>828</v>
      </c>
      <c r="I297">
        <v>55.17</v>
      </c>
      <c r="J297" s="1">
        <f t="shared" si="4"/>
        <v>344.8125</v>
      </c>
    </row>
    <row r="298" spans="1:10" x14ac:dyDescent="0.25">
      <c r="A298" t="s">
        <v>825</v>
      </c>
      <c r="B298" s="8">
        <v>42766</v>
      </c>
      <c r="C298" t="s">
        <v>826</v>
      </c>
      <c r="D298">
        <v>1</v>
      </c>
      <c r="E298" t="s">
        <v>827</v>
      </c>
      <c r="F298" t="s">
        <v>1406</v>
      </c>
      <c r="G298" s="1" t="s">
        <v>796</v>
      </c>
      <c r="H298" s="1" t="s">
        <v>796</v>
      </c>
      <c r="I298">
        <v>13.79</v>
      </c>
      <c r="J298" s="1">
        <f t="shared" si="4"/>
        <v>86.187499999999986</v>
      </c>
    </row>
    <row r="299" spans="1:10" x14ac:dyDescent="0.25">
      <c r="A299" t="s">
        <v>829</v>
      </c>
      <c r="B299" s="8">
        <v>42766</v>
      </c>
      <c r="C299" t="s">
        <v>830</v>
      </c>
      <c r="D299">
        <v>1</v>
      </c>
      <c r="E299" t="s">
        <v>831</v>
      </c>
      <c r="F299" t="s">
        <v>1406</v>
      </c>
      <c r="G299" s="1" t="s">
        <v>444</v>
      </c>
      <c r="H299" t="s">
        <v>444</v>
      </c>
      <c r="I299">
        <v>55.86</v>
      </c>
      <c r="J299" s="1">
        <f t="shared" si="4"/>
        <v>349.125</v>
      </c>
    </row>
    <row r="300" spans="1:10" x14ac:dyDescent="0.25">
      <c r="A300" t="s">
        <v>829</v>
      </c>
      <c r="B300" s="8">
        <v>42766</v>
      </c>
      <c r="C300" t="s">
        <v>830</v>
      </c>
      <c r="D300">
        <v>1</v>
      </c>
      <c r="E300" t="s">
        <v>831</v>
      </c>
      <c r="F300" t="s">
        <v>1406</v>
      </c>
      <c r="G300" s="1" t="s">
        <v>794</v>
      </c>
      <c r="H300" t="s">
        <v>794</v>
      </c>
      <c r="I300">
        <v>29.8</v>
      </c>
      <c r="J300" s="1">
        <f t="shared" si="4"/>
        <v>186.25</v>
      </c>
    </row>
    <row r="301" spans="1:10" x14ac:dyDescent="0.25">
      <c r="A301" t="s">
        <v>829</v>
      </c>
      <c r="B301" s="8">
        <v>42766</v>
      </c>
      <c r="C301" t="s">
        <v>830</v>
      </c>
      <c r="D301">
        <v>1</v>
      </c>
      <c r="E301" t="s">
        <v>831</v>
      </c>
      <c r="F301" t="s">
        <v>1406</v>
      </c>
      <c r="G301" s="1" t="s">
        <v>832</v>
      </c>
      <c r="H301" t="s">
        <v>832</v>
      </c>
      <c r="I301">
        <v>40.409999999999997</v>
      </c>
      <c r="J301" s="1">
        <f t="shared" si="4"/>
        <v>252.56249999999997</v>
      </c>
    </row>
    <row r="302" spans="1:10" x14ac:dyDescent="0.25">
      <c r="A302" t="s">
        <v>829</v>
      </c>
      <c r="B302" s="8">
        <v>42766</v>
      </c>
      <c r="C302" t="s">
        <v>830</v>
      </c>
      <c r="D302">
        <v>1</v>
      </c>
      <c r="E302" t="s">
        <v>831</v>
      </c>
      <c r="F302" t="s">
        <v>1406</v>
      </c>
      <c r="G302" s="1" t="s">
        <v>796</v>
      </c>
      <c r="H302" t="s">
        <v>796</v>
      </c>
      <c r="I302">
        <v>13.79</v>
      </c>
      <c r="J302" s="1">
        <f t="shared" si="4"/>
        <v>86.187499999999986</v>
      </c>
    </row>
    <row r="303" spans="1:10" x14ac:dyDescent="0.25">
      <c r="A303" t="s">
        <v>833</v>
      </c>
      <c r="B303" s="8">
        <v>42766</v>
      </c>
      <c r="C303" t="s">
        <v>834</v>
      </c>
      <c r="D303">
        <v>1</v>
      </c>
      <c r="E303" t="s">
        <v>835</v>
      </c>
      <c r="F303" t="s">
        <v>1406</v>
      </c>
      <c r="G303" s="1" t="s">
        <v>444</v>
      </c>
      <c r="H303" t="s">
        <v>444</v>
      </c>
      <c r="I303">
        <v>9.93</v>
      </c>
      <c r="J303" s="1">
        <f t="shared" si="4"/>
        <v>62.0625</v>
      </c>
    </row>
    <row r="304" spans="1:10" x14ac:dyDescent="0.25">
      <c r="A304" t="s">
        <v>833</v>
      </c>
      <c r="B304" s="8">
        <v>42766</v>
      </c>
      <c r="C304" t="s">
        <v>834</v>
      </c>
      <c r="D304">
        <v>1</v>
      </c>
      <c r="E304" t="s">
        <v>835</v>
      </c>
      <c r="F304" t="s">
        <v>1406</v>
      </c>
      <c r="G304" s="1" t="s">
        <v>836</v>
      </c>
      <c r="H304" t="s">
        <v>836</v>
      </c>
      <c r="I304">
        <v>13.47</v>
      </c>
      <c r="J304" s="1">
        <f t="shared" si="4"/>
        <v>84.1875</v>
      </c>
    </row>
    <row r="305" spans="1:10" x14ac:dyDescent="0.25">
      <c r="A305" t="s">
        <v>833</v>
      </c>
      <c r="B305" s="8">
        <v>42766</v>
      </c>
      <c r="C305" t="s">
        <v>834</v>
      </c>
      <c r="D305">
        <v>1</v>
      </c>
      <c r="E305" t="s">
        <v>835</v>
      </c>
      <c r="F305" t="s">
        <v>1406</v>
      </c>
      <c r="G305" s="1" t="s">
        <v>794</v>
      </c>
      <c r="H305" t="s">
        <v>794</v>
      </c>
      <c r="I305">
        <v>9.3800000000000008</v>
      </c>
      <c r="J305" s="1">
        <f t="shared" si="4"/>
        <v>58.625000000000007</v>
      </c>
    </row>
    <row r="306" spans="1:10" x14ac:dyDescent="0.25">
      <c r="A306" t="s">
        <v>837</v>
      </c>
      <c r="B306" s="8">
        <v>42766</v>
      </c>
      <c r="C306" t="s">
        <v>838</v>
      </c>
      <c r="D306">
        <v>1</v>
      </c>
      <c r="E306" t="s">
        <v>839</v>
      </c>
      <c r="F306" t="s">
        <v>1406</v>
      </c>
      <c r="G306" s="1" t="s">
        <v>444</v>
      </c>
      <c r="H306" t="s">
        <v>444</v>
      </c>
      <c r="I306">
        <v>143.59</v>
      </c>
      <c r="J306" s="1">
        <f t="shared" si="4"/>
        <v>897.4375</v>
      </c>
    </row>
    <row r="307" spans="1:10" x14ac:dyDescent="0.25">
      <c r="A307" t="s">
        <v>837</v>
      </c>
      <c r="B307" s="8">
        <v>42766</v>
      </c>
      <c r="C307" t="s">
        <v>838</v>
      </c>
      <c r="D307">
        <v>1</v>
      </c>
      <c r="E307" t="s">
        <v>839</v>
      </c>
      <c r="F307" t="s">
        <v>1406</v>
      </c>
      <c r="G307" s="1" t="s">
        <v>840</v>
      </c>
      <c r="H307" t="s">
        <v>840</v>
      </c>
      <c r="I307">
        <v>41.93</v>
      </c>
      <c r="J307" s="1">
        <f t="shared" si="4"/>
        <v>262.0625</v>
      </c>
    </row>
    <row r="308" spans="1:10" x14ac:dyDescent="0.25">
      <c r="A308" t="s">
        <v>837</v>
      </c>
      <c r="B308" s="8">
        <v>42766</v>
      </c>
      <c r="C308" t="s">
        <v>838</v>
      </c>
      <c r="D308">
        <v>1</v>
      </c>
      <c r="E308" t="s">
        <v>839</v>
      </c>
      <c r="F308" t="s">
        <v>1406</v>
      </c>
      <c r="G308" s="1" t="s">
        <v>841</v>
      </c>
      <c r="H308" t="s">
        <v>841</v>
      </c>
      <c r="I308">
        <v>5.24</v>
      </c>
      <c r="J308" s="1">
        <f t="shared" si="4"/>
        <v>32.75</v>
      </c>
    </row>
    <row r="309" spans="1:10" x14ac:dyDescent="0.25">
      <c r="A309" t="s">
        <v>837</v>
      </c>
      <c r="B309" s="8">
        <v>42766</v>
      </c>
      <c r="C309" t="s">
        <v>838</v>
      </c>
      <c r="D309">
        <v>1</v>
      </c>
      <c r="E309" t="s">
        <v>839</v>
      </c>
      <c r="F309" t="s">
        <v>1406</v>
      </c>
      <c r="G309" s="1" t="s">
        <v>794</v>
      </c>
      <c r="H309" t="s">
        <v>794</v>
      </c>
      <c r="I309">
        <v>9.3800000000000008</v>
      </c>
      <c r="J309" s="1">
        <f t="shared" si="4"/>
        <v>58.625000000000007</v>
      </c>
    </row>
    <row r="310" spans="1:10" x14ac:dyDescent="0.25">
      <c r="A310" t="s">
        <v>837</v>
      </c>
      <c r="B310" s="8">
        <v>42766</v>
      </c>
      <c r="C310" t="s">
        <v>838</v>
      </c>
      <c r="D310">
        <v>1</v>
      </c>
      <c r="E310" t="s">
        <v>839</v>
      </c>
      <c r="F310" t="s">
        <v>1406</v>
      </c>
      <c r="G310" s="1" t="s">
        <v>842</v>
      </c>
      <c r="H310" t="s">
        <v>842</v>
      </c>
      <c r="I310">
        <v>13.6</v>
      </c>
      <c r="J310" s="1">
        <f t="shared" si="4"/>
        <v>85</v>
      </c>
    </row>
    <row r="311" spans="1:10" x14ac:dyDescent="0.25">
      <c r="A311" t="s">
        <v>837</v>
      </c>
      <c r="B311" s="8">
        <v>42766</v>
      </c>
      <c r="C311" t="s">
        <v>838</v>
      </c>
      <c r="D311">
        <v>1</v>
      </c>
      <c r="E311" t="s">
        <v>839</v>
      </c>
      <c r="F311" t="s">
        <v>1406</v>
      </c>
      <c r="G311" s="1" t="s">
        <v>815</v>
      </c>
      <c r="H311" t="s">
        <v>815</v>
      </c>
      <c r="I311">
        <v>60.64</v>
      </c>
      <c r="J311" s="1">
        <f t="shared" si="4"/>
        <v>379</v>
      </c>
    </row>
    <row r="312" spans="1:10" x14ac:dyDescent="0.25">
      <c r="A312" t="s">
        <v>837</v>
      </c>
      <c r="B312" s="8">
        <v>42766</v>
      </c>
      <c r="C312" t="s">
        <v>838</v>
      </c>
      <c r="D312">
        <v>1</v>
      </c>
      <c r="E312" t="s">
        <v>839</v>
      </c>
      <c r="F312" t="s">
        <v>1406</v>
      </c>
      <c r="G312" s="1" t="s">
        <v>815</v>
      </c>
      <c r="H312" t="s">
        <v>815</v>
      </c>
      <c r="I312">
        <v>70.89</v>
      </c>
      <c r="J312" s="1">
        <f t="shared" si="4"/>
        <v>443.0625</v>
      </c>
    </row>
    <row r="313" spans="1:10" x14ac:dyDescent="0.25">
      <c r="A313" t="s">
        <v>837</v>
      </c>
      <c r="B313" s="8">
        <v>42766</v>
      </c>
      <c r="C313" t="s">
        <v>838</v>
      </c>
      <c r="D313">
        <v>1</v>
      </c>
      <c r="E313" t="s">
        <v>839</v>
      </c>
      <c r="F313" t="s">
        <v>1406</v>
      </c>
      <c r="G313" s="1" t="s">
        <v>843</v>
      </c>
      <c r="H313" t="s">
        <v>843</v>
      </c>
      <c r="I313">
        <v>91.64</v>
      </c>
      <c r="J313" s="1">
        <f t="shared" si="4"/>
        <v>572.75</v>
      </c>
    </row>
    <row r="314" spans="1:10" x14ac:dyDescent="0.25">
      <c r="A314" t="s">
        <v>844</v>
      </c>
      <c r="B314" s="8">
        <v>42766</v>
      </c>
      <c r="C314" t="s">
        <v>845</v>
      </c>
      <c r="D314">
        <v>1</v>
      </c>
      <c r="E314" t="s">
        <v>846</v>
      </c>
      <c r="F314" t="s">
        <v>1406</v>
      </c>
      <c r="G314" s="1" t="s">
        <v>444</v>
      </c>
      <c r="H314" t="s">
        <v>444</v>
      </c>
      <c r="I314">
        <v>36.97</v>
      </c>
      <c r="J314" s="1">
        <f t="shared" si="4"/>
        <v>231.0625</v>
      </c>
    </row>
    <row r="315" spans="1:10" x14ac:dyDescent="0.25">
      <c r="A315" t="s">
        <v>844</v>
      </c>
      <c r="B315" s="8">
        <v>42766</v>
      </c>
      <c r="C315" t="s">
        <v>845</v>
      </c>
      <c r="D315">
        <v>1</v>
      </c>
      <c r="E315" t="s">
        <v>846</v>
      </c>
      <c r="F315" t="s">
        <v>1406</v>
      </c>
      <c r="G315" s="1" t="s">
        <v>794</v>
      </c>
      <c r="H315" t="s">
        <v>794</v>
      </c>
      <c r="I315">
        <v>29.8</v>
      </c>
      <c r="J315" s="1">
        <f t="shared" si="4"/>
        <v>186.25</v>
      </c>
    </row>
    <row r="316" spans="1:10" x14ac:dyDescent="0.25">
      <c r="A316" t="s">
        <v>844</v>
      </c>
      <c r="B316" s="8">
        <v>42766</v>
      </c>
      <c r="C316" t="s">
        <v>845</v>
      </c>
      <c r="D316">
        <v>1</v>
      </c>
      <c r="E316" t="s">
        <v>846</v>
      </c>
      <c r="F316" t="s">
        <v>1406</v>
      </c>
      <c r="G316" s="1" t="s">
        <v>820</v>
      </c>
      <c r="H316" t="s">
        <v>820</v>
      </c>
      <c r="I316">
        <v>67.349999999999994</v>
      </c>
      <c r="J316" s="1">
        <f t="shared" si="4"/>
        <v>420.93749999999994</v>
      </c>
    </row>
    <row r="317" spans="1:10" x14ac:dyDescent="0.25">
      <c r="A317" t="s">
        <v>844</v>
      </c>
      <c r="B317" s="8">
        <v>42766</v>
      </c>
      <c r="C317" t="s">
        <v>845</v>
      </c>
      <c r="D317">
        <v>1</v>
      </c>
      <c r="E317" t="s">
        <v>846</v>
      </c>
      <c r="F317" t="s">
        <v>1406</v>
      </c>
      <c r="G317" s="1" t="s">
        <v>796</v>
      </c>
      <c r="H317" t="s">
        <v>796</v>
      </c>
      <c r="I317">
        <v>13.79</v>
      </c>
      <c r="J317" s="1">
        <f t="shared" si="4"/>
        <v>86.187499999999986</v>
      </c>
    </row>
    <row r="318" spans="1:10" x14ac:dyDescent="0.25">
      <c r="A318" t="s">
        <v>847</v>
      </c>
      <c r="B318" s="8">
        <v>42766</v>
      </c>
      <c r="C318" t="s">
        <v>848</v>
      </c>
      <c r="D318">
        <v>1</v>
      </c>
      <c r="E318" t="s">
        <v>849</v>
      </c>
      <c r="F318" t="s">
        <v>1406</v>
      </c>
      <c r="G318" s="1" t="s">
        <v>850</v>
      </c>
      <c r="H318" t="s">
        <v>850</v>
      </c>
      <c r="I318">
        <v>53.38</v>
      </c>
      <c r="J318" s="1">
        <f t="shared" si="4"/>
        <v>333.625</v>
      </c>
    </row>
    <row r="319" spans="1:10" x14ac:dyDescent="0.25">
      <c r="A319" t="s">
        <v>847</v>
      </c>
      <c r="B319" s="8">
        <v>42766</v>
      </c>
      <c r="C319" t="s">
        <v>848</v>
      </c>
      <c r="D319">
        <v>1</v>
      </c>
      <c r="E319" t="s">
        <v>849</v>
      </c>
      <c r="F319" t="s">
        <v>1406</v>
      </c>
      <c r="G319" s="1" t="s">
        <v>444</v>
      </c>
      <c r="H319" t="s">
        <v>444</v>
      </c>
      <c r="I319">
        <v>9.93</v>
      </c>
      <c r="J319" s="1">
        <f t="shared" si="4"/>
        <v>62.0625</v>
      </c>
    </row>
    <row r="320" spans="1:10" x14ac:dyDescent="0.25">
      <c r="A320" t="s">
        <v>847</v>
      </c>
      <c r="B320" s="8">
        <v>42766</v>
      </c>
      <c r="C320" t="s">
        <v>848</v>
      </c>
      <c r="D320">
        <v>1</v>
      </c>
      <c r="E320" t="s">
        <v>849</v>
      </c>
      <c r="F320" t="s">
        <v>1406</v>
      </c>
      <c r="G320" s="1" t="s">
        <v>851</v>
      </c>
      <c r="H320" t="s">
        <v>851</v>
      </c>
      <c r="I320">
        <v>53.84</v>
      </c>
      <c r="J320" s="1">
        <f t="shared" si="4"/>
        <v>336.5</v>
      </c>
    </row>
    <row r="321" spans="1:10" x14ac:dyDescent="0.25">
      <c r="A321" t="s">
        <v>847</v>
      </c>
      <c r="B321" s="8">
        <v>42766</v>
      </c>
      <c r="C321" t="s">
        <v>848</v>
      </c>
      <c r="D321">
        <v>1</v>
      </c>
      <c r="E321" t="s">
        <v>849</v>
      </c>
      <c r="F321" t="s">
        <v>1406</v>
      </c>
      <c r="G321" s="1" t="s">
        <v>794</v>
      </c>
      <c r="H321" t="s">
        <v>794</v>
      </c>
      <c r="I321">
        <v>9.3800000000000008</v>
      </c>
      <c r="J321" s="1">
        <f t="shared" si="4"/>
        <v>58.625000000000007</v>
      </c>
    </row>
    <row r="322" spans="1:10" x14ac:dyDescent="0.25">
      <c r="A322" t="s">
        <v>847</v>
      </c>
      <c r="B322" s="8">
        <v>42766</v>
      </c>
      <c r="C322" t="s">
        <v>848</v>
      </c>
      <c r="D322">
        <v>1</v>
      </c>
      <c r="E322" t="s">
        <v>849</v>
      </c>
      <c r="F322" t="s">
        <v>1406</v>
      </c>
      <c r="G322" s="1" t="s">
        <v>852</v>
      </c>
      <c r="H322" t="s">
        <v>852</v>
      </c>
      <c r="I322">
        <v>15.86</v>
      </c>
      <c r="J322" s="1">
        <f t="shared" si="4"/>
        <v>99.125</v>
      </c>
    </row>
    <row r="323" spans="1:10" x14ac:dyDescent="0.25">
      <c r="A323" t="s">
        <v>847</v>
      </c>
      <c r="B323" s="8">
        <v>42766</v>
      </c>
      <c r="C323" t="s">
        <v>848</v>
      </c>
      <c r="D323">
        <v>1</v>
      </c>
      <c r="E323" t="s">
        <v>849</v>
      </c>
      <c r="F323" t="s">
        <v>1406</v>
      </c>
      <c r="G323" s="1" t="s">
        <v>853</v>
      </c>
      <c r="H323" s="1" t="s">
        <v>853</v>
      </c>
      <c r="I323">
        <v>13.48</v>
      </c>
      <c r="J323" s="1">
        <f t="shared" si="4"/>
        <v>84.25</v>
      </c>
    </row>
    <row r="324" spans="1:10" x14ac:dyDescent="0.25">
      <c r="A324" t="s">
        <v>847</v>
      </c>
      <c r="B324" s="8">
        <v>42766</v>
      </c>
      <c r="C324" t="s">
        <v>848</v>
      </c>
      <c r="D324">
        <v>1</v>
      </c>
      <c r="E324" t="s">
        <v>849</v>
      </c>
      <c r="F324" t="s">
        <v>1406</v>
      </c>
      <c r="G324" s="1" t="s">
        <v>853</v>
      </c>
      <c r="H324" s="1" t="s">
        <v>853</v>
      </c>
      <c r="I324">
        <v>26.96</v>
      </c>
      <c r="J324" s="1">
        <f t="shared" si="4"/>
        <v>168.5</v>
      </c>
    </row>
    <row r="325" spans="1:10" x14ac:dyDescent="0.25">
      <c r="A325" t="s">
        <v>854</v>
      </c>
      <c r="B325" s="8">
        <v>42766</v>
      </c>
      <c r="C325" t="s">
        <v>855</v>
      </c>
      <c r="D325">
        <v>1</v>
      </c>
      <c r="E325" t="s">
        <v>856</v>
      </c>
      <c r="F325" t="s">
        <v>1406</v>
      </c>
      <c r="G325" s="1" t="s">
        <v>444</v>
      </c>
      <c r="H325" t="s">
        <v>444</v>
      </c>
      <c r="I325">
        <v>54.34</v>
      </c>
      <c r="J325" s="1">
        <f t="shared" si="4"/>
        <v>339.625</v>
      </c>
    </row>
    <row r="326" spans="1:10" x14ac:dyDescent="0.25">
      <c r="A326" t="s">
        <v>854</v>
      </c>
      <c r="B326" s="8">
        <v>42766</v>
      </c>
      <c r="C326" t="s">
        <v>855</v>
      </c>
      <c r="D326">
        <v>1</v>
      </c>
      <c r="E326" t="s">
        <v>856</v>
      </c>
      <c r="F326" t="s">
        <v>1406</v>
      </c>
      <c r="G326" s="1" t="s">
        <v>794</v>
      </c>
      <c r="H326" t="s">
        <v>794</v>
      </c>
      <c r="I326">
        <v>9.3800000000000008</v>
      </c>
      <c r="J326" s="1">
        <f t="shared" si="4"/>
        <v>58.625000000000007</v>
      </c>
    </row>
    <row r="327" spans="1:10" x14ac:dyDescent="0.25">
      <c r="A327" t="s">
        <v>854</v>
      </c>
      <c r="B327" s="8">
        <v>42766</v>
      </c>
      <c r="C327" t="s">
        <v>855</v>
      </c>
      <c r="D327">
        <v>1</v>
      </c>
      <c r="E327" t="s">
        <v>856</v>
      </c>
      <c r="F327" t="s">
        <v>1406</v>
      </c>
      <c r="G327" s="1" t="s">
        <v>857</v>
      </c>
      <c r="H327" t="s">
        <v>857</v>
      </c>
      <c r="I327">
        <v>33.590000000000003</v>
      </c>
      <c r="J327" s="1">
        <f t="shared" si="4"/>
        <v>209.93750000000003</v>
      </c>
    </row>
    <row r="328" spans="1:10" x14ac:dyDescent="0.25">
      <c r="A328" t="s">
        <v>854</v>
      </c>
      <c r="B328" s="8">
        <v>42766</v>
      </c>
      <c r="C328" t="s">
        <v>855</v>
      </c>
      <c r="D328">
        <v>1</v>
      </c>
      <c r="E328" t="s">
        <v>856</v>
      </c>
      <c r="F328" t="s">
        <v>1406</v>
      </c>
      <c r="G328" s="1" t="s">
        <v>815</v>
      </c>
      <c r="H328" t="s">
        <v>815</v>
      </c>
      <c r="I328">
        <v>36.82</v>
      </c>
      <c r="J328" s="1">
        <f t="shared" ref="J328:J391" si="5">+I328/0.16</f>
        <v>230.125</v>
      </c>
    </row>
    <row r="329" spans="1:10" x14ac:dyDescent="0.25">
      <c r="A329" t="s">
        <v>854</v>
      </c>
      <c r="B329" s="8">
        <v>42766</v>
      </c>
      <c r="C329" t="s">
        <v>855</v>
      </c>
      <c r="D329">
        <v>1</v>
      </c>
      <c r="E329" t="s">
        <v>856</v>
      </c>
      <c r="F329" t="s">
        <v>1406</v>
      </c>
      <c r="G329" s="1" t="s">
        <v>816</v>
      </c>
      <c r="H329" t="s">
        <v>816</v>
      </c>
      <c r="I329">
        <v>11.72</v>
      </c>
      <c r="J329" s="1">
        <f t="shared" si="5"/>
        <v>73.25</v>
      </c>
    </row>
    <row r="330" spans="1:10" x14ac:dyDescent="0.25">
      <c r="A330" t="s">
        <v>854</v>
      </c>
      <c r="B330" s="8">
        <v>42766</v>
      </c>
      <c r="C330" t="s">
        <v>855</v>
      </c>
      <c r="D330">
        <v>1</v>
      </c>
      <c r="E330" t="s">
        <v>856</v>
      </c>
      <c r="F330" t="s">
        <v>1406</v>
      </c>
      <c r="G330" s="1" t="s">
        <v>858</v>
      </c>
      <c r="H330" t="s">
        <v>858</v>
      </c>
      <c r="I330">
        <v>53.92</v>
      </c>
      <c r="J330" s="1">
        <f t="shared" si="5"/>
        <v>337</v>
      </c>
    </row>
    <row r="331" spans="1:10" x14ac:dyDescent="0.25">
      <c r="A331" t="s">
        <v>859</v>
      </c>
      <c r="B331" s="8">
        <v>42766</v>
      </c>
      <c r="C331" t="s">
        <v>860</v>
      </c>
      <c r="D331">
        <v>1</v>
      </c>
      <c r="E331" t="s">
        <v>861</v>
      </c>
      <c r="F331" t="s">
        <v>1406</v>
      </c>
      <c r="G331" s="1" t="s">
        <v>824</v>
      </c>
      <c r="H331" t="s">
        <v>824</v>
      </c>
      <c r="I331">
        <v>67.38</v>
      </c>
      <c r="J331" s="1">
        <f t="shared" si="5"/>
        <v>421.12499999999994</v>
      </c>
    </row>
    <row r="332" spans="1:10" x14ac:dyDescent="0.25">
      <c r="A332" t="s">
        <v>859</v>
      </c>
      <c r="B332" s="8">
        <v>42766</v>
      </c>
      <c r="C332" t="s">
        <v>860</v>
      </c>
      <c r="D332">
        <v>1</v>
      </c>
      <c r="E332" t="s">
        <v>861</v>
      </c>
      <c r="F332" t="s">
        <v>1406</v>
      </c>
      <c r="G332" s="1" t="s">
        <v>444</v>
      </c>
      <c r="H332" t="s">
        <v>444</v>
      </c>
      <c r="I332">
        <v>143.59</v>
      </c>
      <c r="J332" s="1">
        <f t="shared" si="5"/>
        <v>897.4375</v>
      </c>
    </row>
    <row r="333" spans="1:10" x14ac:dyDescent="0.25">
      <c r="A333" t="s">
        <v>859</v>
      </c>
      <c r="B333" s="8">
        <v>42766</v>
      </c>
      <c r="C333" t="s">
        <v>860</v>
      </c>
      <c r="D333">
        <v>1</v>
      </c>
      <c r="E333" t="s">
        <v>861</v>
      </c>
      <c r="F333" t="s">
        <v>1406</v>
      </c>
      <c r="G333" s="1" t="s">
        <v>840</v>
      </c>
      <c r="H333" t="s">
        <v>840</v>
      </c>
      <c r="I333">
        <v>43.59</v>
      </c>
      <c r="J333" s="1">
        <f t="shared" si="5"/>
        <v>272.4375</v>
      </c>
    </row>
    <row r="334" spans="1:10" x14ac:dyDescent="0.25">
      <c r="A334" t="s">
        <v>859</v>
      </c>
      <c r="B334" s="8">
        <v>42766</v>
      </c>
      <c r="C334" t="s">
        <v>860</v>
      </c>
      <c r="D334">
        <v>1</v>
      </c>
      <c r="E334" t="s">
        <v>861</v>
      </c>
      <c r="F334" t="s">
        <v>1406</v>
      </c>
      <c r="G334" s="1" t="s">
        <v>841</v>
      </c>
      <c r="H334" t="s">
        <v>841</v>
      </c>
      <c r="I334">
        <v>18.399999999999999</v>
      </c>
      <c r="J334" s="1">
        <f t="shared" si="5"/>
        <v>114.99999999999999</v>
      </c>
    </row>
    <row r="335" spans="1:10" x14ac:dyDescent="0.25">
      <c r="A335" t="s">
        <v>859</v>
      </c>
      <c r="B335" s="8">
        <v>42766</v>
      </c>
      <c r="C335" t="s">
        <v>860</v>
      </c>
      <c r="D335">
        <v>1</v>
      </c>
      <c r="E335" t="s">
        <v>861</v>
      </c>
      <c r="F335" t="s">
        <v>1406</v>
      </c>
      <c r="G335" s="1" t="s">
        <v>794</v>
      </c>
      <c r="H335" t="s">
        <v>794</v>
      </c>
      <c r="I335">
        <v>9.3800000000000008</v>
      </c>
      <c r="J335" s="1">
        <f t="shared" si="5"/>
        <v>58.625000000000007</v>
      </c>
    </row>
    <row r="336" spans="1:10" x14ac:dyDescent="0.25">
      <c r="A336" t="s">
        <v>859</v>
      </c>
      <c r="B336" s="8">
        <v>42766</v>
      </c>
      <c r="C336" t="s">
        <v>860</v>
      </c>
      <c r="D336">
        <v>1</v>
      </c>
      <c r="E336" t="s">
        <v>861</v>
      </c>
      <c r="F336" t="s">
        <v>1406</v>
      </c>
      <c r="G336" s="1" t="s">
        <v>815</v>
      </c>
      <c r="H336" t="s">
        <v>815</v>
      </c>
      <c r="I336">
        <v>65.930000000000007</v>
      </c>
      <c r="J336" s="1">
        <f t="shared" si="5"/>
        <v>412.06250000000006</v>
      </c>
    </row>
    <row r="337" spans="1:10" x14ac:dyDescent="0.25">
      <c r="A337" t="s">
        <v>859</v>
      </c>
      <c r="B337" s="8">
        <v>42766</v>
      </c>
      <c r="C337" t="s">
        <v>860</v>
      </c>
      <c r="D337">
        <v>1</v>
      </c>
      <c r="E337" t="s">
        <v>861</v>
      </c>
      <c r="F337" t="s">
        <v>1406</v>
      </c>
      <c r="G337" s="1" t="s">
        <v>843</v>
      </c>
      <c r="H337" t="s">
        <v>843</v>
      </c>
      <c r="I337">
        <v>5.24</v>
      </c>
      <c r="J337" s="1">
        <f t="shared" si="5"/>
        <v>32.75</v>
      </c>
    </row>
    <row r="338" spans="1:10" x14ac:dyDescent="0.25">
      <c r="A338" t="s">
        <v>859</v>
      </c>
      <c r="B338" s="8">
        <v>42766</v>
      </c>
      <c r="C338" t="s">
        <v>860</v>
      </c>
      <c r="D338">
        <v>1</v>
      </c>
      <c r="E338" t="s">
        <v>861</v>
      </c>
      <c r="F338" t="s">
        <v>1406</v>
      </c>
      <c r="G338" s="1" t="s">
        <v>843</v>
      </c>
      <c r="H338" t="s">
        <v>843</v>
      </c>
      <c r="I338">
        <v>132.58000000000001</v>
      </c>
      <c r="J338" s="1">
        <f t="shared" si="5"/>
        <v>828.62500000000011</v>
      </c>
    </row>
    <row r="339" spans="1:10" x14ac:dyDescent="0.25">
      <c r="A339" t="s">
        <v>862</v>
      </c>
      <c r="B339" s="8">
        <v>42766</v>
      </c>
      <c r="C339" t="s">
        <v>863</v>
      </c>
      <c r="D339">
        <v>1</v>
      </c>
      <c r="E339" t="s">
        <v>864</v>
      </c>
      <c r="F339" t="s">
        <v>1406</v>
      </c>
      <c r="G339" s="1" t="s">
        <v>850</v>
      </c>
      <c r="H339" t="s">
        <v>850</v>
      </c>
      <c r="I339">
        <v>53.38</v>
      </c>
      <c r="J339" s="1">
        <f t="shared" si="5"/>
        <v>333.625</v>
      </c>
    </row>
    <row r="340" spans="1:10" x14ac:dyDescent="0.25">
      <c r="A340" t="s">
        <v>862</v>
      </c>
      <c r="B340" s="8">
        <v>42766</v>
      </c>
      <c r="C340" t="s">
        <v>863</v>
      </c>
      <c r="D340">
        <v>1</v>
      </c>
      <c r="E340" t="s">
        <v>864</v>
      </c>
      <c r="F340" t="s">
        <v>1406</v>
      </c>
      <c r="G340" s="1" t="s">
        <v>444</v>
      </c>
      <c r="H340" t="s">
        <v>444</v>
      </c>
      <c r="I340">
        <v>9.93</v>
      </c>
      <c r="J340" s="1">
        <f t="shared" si="5"/>
        <v>62.0625</v>
      </c>
    </row>
    <row r="341" spans="1:10" x14ac:dyDescent="0.25">
      <c r="A341" t="s">
        <v>862</v>
      </c>
      <c r="B341" s="8">
        <v>42766</v>
      </c>
      <c r="C341" t="s">
        <v>863</v>
      </c>
      <c r="D341">
        <v>1</v>
      </c>
      <c r="E341" t="s">
        <v>864</v>
      </c>
      <c r="F341" t="s">
        <v>1406</v>
      </c>
      <c r="G341" s="1" t="s">
        <v>851</v>
      </c>
      <c r="H341" t="s">
        <v>851</v>
      </c>
      <c r="I341">
        <v>80.77</v>
      </c>
      <c r="J341" s="1">
        <f t="shared" si="5"/>
        <v>504.81249999999994</v>
      </c>
    </row>
    <row r="342" spans="1:10" x14ac:dyDescent="0.25">
      <c r="A342" t="s">
        <v>862</v>
      </c>
      <c r="B342" s="8">
        <v>42766</v>
      </c>
      <c r="C342" t="s">
        <v>863</v>
      </c>
      <c r="D342">
        <v>1</v>
      </c>
      <c r="E342" t="s">
        <v>864</v>
      </c>
      <c r="F342" t="s">
        <v>1406</v>
      </c>
      <c r="G342" s="1" t="s">
        <v>794</v>
      </c>
      <c r="H342" t="s">
        <v>794</v>
      </c>
      <c r="I342">
        <v>9.3800000000000008</v>
      </c>
      <c r="J342" s="1">
        <f t="shared" si="5"/>
        <v>58.625000000000007</v>
      </c>
    </row>
    <row r="343" spans="1:10" x14ac:dyDescent="0.25">
      <c r="A343" t="s">
        <v>862</v>
      </c>
      <c r="B343" s="8">
        <v>42766</v>
      </c>
      <c r="C343" t="s">
        <v>863</v>
      </c>
      <c r="D343">
        <v>1</v>
      </c>
      <c r="E343" t="s">
        <v>864</v>
      </c>
      <c r="F343" t="s">
        <v>1406</v>
      </c>
      <c r="G343" s="1" t="s">
        <v>852</v>
      </c>
      <c r="H343" t="s">
        <v>852</v>
      </c>
      <c r="I343">
        <v>13.1</v>
      </c>
      <c r="J343" s="1">
        <f t="shared" si="5"/>
        <v>81.875</v>
      </c>
    </row>
    <row r="344" spans="1:10" x14ac:dyDescent="0.25">
      <c r="A344" t="s">
        <v>966</v>
      </c>
      <c r="B344" s="8">
        <v>42766</v>
      </c>
      <c r="C344" t="s">
        <v>967</v>
      </c>
      <c r="D344">
        <v>1</v>
      </c>
      <c r="E344" t="s">
        <v>968</v>
      </c>
      <c r="F344" t="s">
        <v>1406</v>
      </c>
      <c r="G344" s="1" t="s">
        <v>850</v>
      </c>
      <c r="H344" t="s">
        <v>850</v>
      </c>
      <c r="I344">
        <v>53.38</v>
      </c>
      <c r="J344" s="1">
        <f t="shared" si="5"/>
        <v>333.625</v>
      </c>
    </row>
    <row r="345" spans="1:10" x14ac:dyDescent="0.25">
      <c r="A345" t="s">
        <v>966</v>
      </c>
      <c r="B345" s="8">
        <v>42766</v>
      </c>
      <c r="C345" t="s">
        <v>967</v>
      </c>
      <c r="D345">
        <v>1</v>
      </c>
      <c r="E345" t="s">
        <v>968</v>
      </c>
      <c r="F345" t="s">
        <v>1406</v>
      </c>
      <c r="G345" s="1" t="s">
        <v>444</v>
      </c>
      <c r="H345" t="s">
        <v>444</v>
      </c>
      <c r="I345">
        <v>9.93</v>
      </c>
      <c r="J345" s="1">
        <f t="shared" si="5"/>
        <v>62.0625</v>
      </c>
    </row>
    <row r="346" spans="1:10" x14ac:dyDescent="0.25">
      <c r="A346" t="s">
        <v>966</v>
      </c>
      <c r="B346" s="8">
        <v>42766</v>
      </c>
      <c r="C346" t="s">
        <v>967</v>
      </c>
      <c r="D346">
        <v>1</v>
      </c>
      <c r="E346" t="s">
        <v>968</v>
      </c>
      <c r="F346" t="s">
        <v>1406</v>
      </c>
      <c r="G346" s="1" t="s">
        <v>851</v>
      </c>
      <c r="H346" t="s">
        <v>851</v>
      </c>
      <c r="I346">
        <v>67.31</v>
      </c>
      <c r="J346" s="1">
        <f t="shared" si="5"/>
        <v>420.6875</v>
      </c>
    </row>
    <row r="347" spans="1:10" x14ac:dyDescent="0.25">
      <c r="A347" t="s">
        <v>966</v>
      </c>
      <c r="B347" s="8">
        <v>42766</v>
      </c>
      <c r="C347" t="s">
        <v>967</v>
      </c>
      <c r="D347">
        <v>1</v>
      </c>
      <c r="E347" t="s">
        <v>968</v>
      </c>
      <c r="F347" t="s">
        <v>1406</v>
      </c>
      <c r="G347" s="1" t="s">
        <v>852</v>
      </c>
      <c r="H347" t="s">
        <v>852</v>
      </c>
      <c r="I347">
        <v>16.97</v>
      </c>
      <c r="J347" s="1">
        <f t="shared" si="5"/>
        <v>106.06249999999999</v>
      </c>
    </row>
    <row r="348" spans="1:10" x14ac:dyDescent="0.25">
      <c r="A348" t="s">
        <v>969</v>
      </c>
      <c r="B348" s="8">
        <v>42766</v>
      </c>
      <c r="C348" t="s">
        <v>970</v>
      </c>
      <c r="D348">
        <v>1</v>
      </c>
      <c r="E348" t="s">
        <v>971</v>
      </c>
      <c r="F348" t="s">
        <v>1406</v>
      </c>
      <c r="G348" s="1" t="s">
        <v>850</v>
      </c>
      <c r="H348" t="s">
        <v>850</v>
      </c>
      <c r="I348">
        <v>53.38</v>
      </c>
      <c r="J348" s="1">
        <f t="shared" si="5"/>
        <v>333.625</v>
      </c>
    </row>
    <row r="349" spans="1:10" x14ac:dyDescent="0.25">
      <c r="A349" t="s">
        <v>969</v>
      </c>
      <c r="B349" s="8">
        <v>42766</v>
      </c>
      <c r="C349" t="s">
        <v>970</v>
      </c>
      <c r="D349">
        <v>1</v>
      </c>
      <c r="E349" t="s">
        <v>971</v>
      </c>
      <c r="F349" t="s">
        <v>1406</v>
      </c>
      <c r="G349" s="1" t="s">
        <v>444</v>
      </c>
      <c r="H349" t="s">
        <v>444</v>
      </c>
      <c r="I349">
        <v>8.2799999999999994</v>
      </c>
      <c r="J349" s="1">
        <f t="shared" si="5"/>
        <v>51.749999999999993</v>
      </c>
    </row>
    <row r="350" spans="1:10" x14ac:dyDescent="0.25">
      <c r="A350" t="s">
        <v>969</v>
      </c>
      <c r="B350" s="8">
        <v>42766</v>
      </c>
      <c r="C350" t="s">
        <v>970</v>
      </c>
      <c r="D350">
        <v>1</v>
      </c>
      <c r="E350" t="s">
        <v>971</v>
      </c>
      <c r="F350" t="s">
        <v>1406</v>
      </c>
      <c r="G350" s="1" t="s">
        <v>851</v>
      </c>
      <c r="H350" t="s">
        <v>851</v>
      </c>
      <c r="I350">
        <v>67.31</v>
      </c>
      <c r="J350" s="1">
        <f t="shared" si="5"/>
        <v>420.6875</v>
      </c>
    </row>
    <row r="351" spans="1:10" x14ac:dyDescent="0.25">
      <c r="A351" t="s">
        <v>969</v>
      </c>
      <c r="B351" s="8">
        <v>42766</v>
      </c>
      <c r="C351" t="s">
        <v>970</v>
      </c>
      <c r="D351">
        <v>1</v>
      </c>
      <c r="E351" t="s">
        <v>971</v>
      </c>
      <c r="F351" t="s">
        <v>1406</v>
      </c>
      <c r="G351" s="1" t="s">
        <v>852</v>
      </c>
      <c r="H351" t="s">
        <v>852</v>
      </c>
      <c r="I351">
        <v>15.86</v>
      </c>
      <c r="J351" s="1">
        <f t="shared" si="5"/>
        <v>99.125</v>
      </c>
    </row>
    <row r="352" spans="1:10" x14ac:dyDescent="0.25">
      <c r="A352" t="s">
        <v>972</v>
      </c>
      <c r="B352" s="8">
        <v>42766</v>
      </c>
      <c r="C352" t="s">
        <v>973</v>
      </c>
      <c r="D352">
        <v>1</v>
      </c>
      <c r="E352" t="s">
        <v>974</v>
      </c>
      <c r="F352" t="s">
        <v>1406</v>
      </c>
      <c r="G352" s="1" t="s">
        <v>975</v>
      </c>
      <c r="H352" t="s">
        <v>975</v>
      </c>
      <c r="I352">
        <v>10.84</v>
      </c>
      <c r="J352" s="1">
        <f t="shared" si="5"/>
        <v>67.75</v>
      </c>
    </row>
    <row r="353" spans="1:10" x14ac:dyDescent="0.25">
      <c r="A353" t="s">
        <v>972</v>
      </c>
      <c r="B353" s="8">
        <v>42766</v>
      </c>
      <c r="C353" t="s">
        <v>973</v>
      </c>
      <c r="D353">
        <v>1</v>
      </c>
      <c r="E353" t="s">
        <v>974</v>
      </c>
      <c r="F353" t="s">
        <v>1406</v>
      </c>
      <c r="G353" s="1" t="s">
        <v>975</v>
      </c>
      <c r="H353" t="s">
        <v>975</v>
      </c>
      <c r="I353">
        <v>17.239999999999998</v>
      </c>
      <c r="J353" s="1">
        <f t="shared" si="5"/>
        <v>107.74999999999999</v>
      </c>
    </row>
    <row r="354" spans="1:10" x14ac:dyDescent="0.25">
      <c r="A354" t="s">
        <v>972</v>
      </c>
      <c r="B354" s="8">
        <v>42766</v>
      </c>
      <c r="C354" t="s">
        <v>973</v>
      </c>
      <c r="D354">
        <v>1</v>
      </c>
      <c r="E354" t="s">
        <v>974</v>
      </c>
      <c r="F354" t="s">
        <v>1406</v>
      </c>
      <c r="G354" s="1" t="s">
        <v>976</v>
      </c>
      <c r="H354" t="s">
        <v>976</v>
      </c>
      <c r="I354">
        <v>13.66</v>
      </c>
      <c r="J354" s="1">
        <f t="shared" si="5"/>
        <v>85.375</v>
      </c>
    </row>
    <row r="355" spans="1:10" x14ac:dyDescent="0.25">
      <c r="A355" t="s">
        <v>972</v>
      </c>
      <c r="B355" s="8">
        <v>42766</v>
      </c>
      <c r="C355" t="s">
        <v>973</v>
      </c>
      <c r="D355">
        <v>1</v>
      </c>
      <c r="E355" t="s">
        <v>974</v>
      </c>
      <c r="F355" t="s">
        <v>1406</v>
      </c>
      <c r="G355" s="1" t="s">
        <v>794</v>
      </c>
      <c r="H355" t="s">
        <v>794</v>
      </c>
      <c r="I355">
        <v>52.27</v>
      </c>
      <c r="J355" s="1">
        <f t="shared" si="5"/>
        <v>326.6875</v>
      </c>
    </row>
    <row r="356" spans="1:10" x14ac:dyDescent="0.25">
      <c r="A356" t="s">
        <v>972</v>
      </c>
      <c r="B356" s="8">
        <v>42766</v>
      </c>
      <c r="C356" t="s">
        <v>973</v>
      </c>
      <c r="D356">
        <v>1</v>
      </c>
      <c r="E356" t="s">
        <v>974</v>
      </c>
      <c r="F356" t="s">
        <v>1406</v>
      </c>
      <c r="G356" s="1" t="s">
        <v>977</v>
      </c>
      <c r="H356" t="s">
        <v>977</v>
      </c>
      <c r="I356">
        <v>60.6</v>
      </c>
      <c r="J356" s="1">
        <f t="shared" si="5"/>
        <v>378.75</v>
      </c>
    </row>
    <row r="357" spans="1:10" x14ac:dyDescent="0.25">
      <c r="A357" t="s">
        <v>972</v>
      </c>
      <c r="B357" s="8">
        <v>42766</v>
      </c>
      <c r="C357" t="s">
        <v>973</v>
      </c>
      <c r="D357">
        <v>1</v>
      </c>
      <c r="E357" t="s">
        <v>974</v>
      </c>
      <c r="F357" t="s">
        <v>1406</v>
      </c>
      <c r="G357" s="1" t="s">
        <v>978</v>
      </c>
      <c r="H357" t="s">
        <v>978</v>
      </c>
      <c r="I357">
        <v>127.92</v>
      </c>
      <c r="J357" s="1">
        <f t="shared" si="5"/>
        <v>799.5</v>
      </c>
    </row>
    <row r="358" spans="1:10" x14ac:dyDescent="0.25">
      <c r="A358" t="s">
        <v>972</v>
      </c>
      <c r="B358" s="8">
        <v>42766</v>
      </c>
      <c r="C358" t="s">
        <v>973</v>
      </c>
      <c r="D358">
        <v>1</v>
      </c>
      <c r="E358" t="s">
        <v>974</v>
      </c>
      <c r="F358" t="s">
        <v>1406</v>
      </c>
      <c r="G358" s="1" t="s">
        <v>907</v>
      </c>
      <c r="H358" t="s">
        <v>907</v>
      </c>
      <c r="I358">
        <v>157.93</v>
      </c>
      <c r="J358" s="1">
        <f t="shared" si="5"/>
        <v>987.0625</v>
      </c>
    </row>
    <row r="359" spans="1:10" x14ac:dyDescent="0.25">
      <c r="A359" t="s">
        <v>972</v>
      </c>
      <c r="B359" s="8">
        <v>42766</v>
      </c>
      <c r="C359" t="s">
        <v>973</v>
      </c>
      <c r="D359">
        <v>1</v>
      </c>
      <c r="E359" t="s">
        <v>974</v>
      </c>
      <c r="F359" t="s">
        <v>1406</v>
      </c>
      <c r="G359" s="1" t="s">
        <v>908</v>
      </c>
      <c r="H359" t="s">
        <v>908</v>
      </c>
      <c r="I359">
        <v>107.12</v>
      </c>
      <c r="J359" s="1">
        <f t="shared" si="5"/>
        <v>669.5</v>
      </c>
    </row>
    <row r="360" spans="1:10" x14ac:dyDescent="0.25">
      <c r="A360" t="s">
        <v>865</v>
      </c>
      <c r="B360" s="8">
        <v>42766</v>
      </c>
      <c r="C360" t="s">
        <v>866</v>
      </c>
      <c r="D360">
        <v>1</v>
      </c>
      <c r="E360" t="s">
        <v>867</v>
      </c>
      <c r="F360" t="s">
        <v>1406</v>
      </c>
      <c r="G360" s="1" t="s">
        <v>444</v>
      </c>
      <c r="H360" t="s">
        <v>444</v>
      </c>
      <c r="I360">
        <v>43.31</v>
      </c>
      <c r="J360" s="1">
        <f t="shared" si="5"/>
        <v>270.6875</v>
      </c>
    </row>
    <row r="361" spans="1:10" x14ac:dyDescent="0.25">
      <c r="A361" t="s">
        <v>865</v>
      </c>
      <c r="B361" s="8">
        <v>42766</v>
      </c>
      <c r="C361" t="s">
        <v>866</v>
      </c>
      <c r="D361">
        <v>1</v>
      </c>
      <c r="E361" t="s">
        <v>867</v>
      </c>
      <c r="F361" t="s">
        <v>1406</v>
      </c>
      <c r="G361" s="1" t="s">
        <v>868</v>
      </c>
      <c r="H361" t="s">
        <v>868</v>
      </c>
      <c r="I361">
        <v>13.79</v>
      </c>
      <c r="J361" s="1">
        <f t="shared" si="5"/>
        <v>86.187499999999986</v>
      </c>
    </row>
    <row r="362" spans="1:10" x14ac:dyDescent="0.25">
      <c r="A362" t="s">
        <v>865</v>
      </c>
      <c r="B362" s="8">
        <v>42766</v>
      </c>
      <c r="C362" t="s">
        <v>866</v>
      </c>
      <c r="D362">
        <v>1</v>
      </c>
      <c r="E362" t="s">
        <v>867</v>
      </c>
      <c r="F362" t="s">
        <v>1406</v>
      </c>
      <c r="G362" s="1" t="s">
        <v>794</v>
      </c>
      <c r="H362" t="s">
        <v>794</v>
      </c>
      <c r="I362">
        <v>10.210000000000001</v>
      </c>
      <c r="J362" s="1">
        <f t="shared" si="5"/>
        <v>63.812500000000007</v>
      </c>
    </row>
    <row r="363" spans="1:10" x14ac:dyDescent="0.25">
      <c r="A363" t="s">
        <v>865</v>
      </c>
      <c r="B363" s="8">
        <v>42766</v>
      </c>
      <c r="C363" t="s">
        <v>866</v>
      </c>
      <c r="D363">
        <v>1</v>
      </c>
      <c r="E363" t="s">
        <v>867</v>
      </c>
      <c r="F363" t="s">
        <v>1406</v>
      </c>
      <c r="G363" s="1" t="s">
        <v>794</v>
      </c>
      <c r="H363" t="s">
        <v>794</v>
      </c>
      <c r="I363">
        <v>19.59</v>
      </c>
      <c r="J363" s="1">
        <f t="shared" si="5"/>
        <v>122.4375</v>
      </c>
    </row>
    <row r="364" spans="1:10" x14ac:dyDescent="0.25">
      <c r="A364" t="s">
        <v>865</v>
      </c>
      <c r="B364" s="8">
        <v>42766</v>
      </c>
      <c r="C364" t="s">
        <v>866</v>
      </c>
      <c r="D364">
        <v>1</v>
      </c>
      <c r="E364" t="s">
        <v>867</v>
      </c>
      <c r="F364" t="s">
        <v>1406</v>
      </c>
      <c r="G364" s="1" t="s">
        <v>820</v>
      </c>
      <c r="H364" t="s">
        <v>820</v>
      </c>
      <c r="I364">
        <v>67.349999999999994</v>
      </c>
      <c r="J364" s="1">
        <f t="shared" si="5"/>
        <v>420.93749999999994</v>
      </c>
    </row>
    <row r="365" spans="1:10" x14ac:dyDescent="0.25">
      <c r="A365" t="s">
        <v>865</v>
      </c>
      <c r="B365" s="8">
        <v>42766</v>
      </c>
      <c r="C365" t="s">
        <v>866</v>
      </c>
      <c r="D365">
        <v>1</v>
      </c>
      <c r="E365" t="s">
        <v>867</v>
      </c>
      <c r="F365" t="s">
        <v>1406</v>
      </c>
      <c r="G365" s="1" t="s">
        <v>796</v>
      </c>
      <c r="H365" t="s">
        <v>796</v>
      </c>
      <c r="I365">
        <v>13.79</v>
      </c>
      <c r="J365" s="1">
        <f t="shared" si="5"/>
        <v>86.187499999999986</v>
      </c>
    </row>
    <row r="366" spans="1:10" x14ac:dyDescent="0.25">
      <c r="A366" t="s">
        <v>869</v>
      </c>
      <c r="B366" s="8">
        <v>42766</v>
      </c>
      <c r="C366" t="s">
        <v>870</v>
      </c>
      <c r="D366">
        <v>1</v>
      </c>
      <c r="E366" t="s">
        <v>871</v>
      </c>
      <c r="F366" t="s">
        <v>1406</v>
      </c>
      <c r="G366" s="1" t="s">
        <v>804</v>
      </c>
      <c r="H366" t="s">
        <v>804</v>
      </c>
      <c r="I366">
        <v>44.83</v>
      </c>
      <c r="J366" s="1">
        <f t="shared" si="5"/>
        <v>280.1875</v>
      </c>
    </row>
    <row r="367" spans="1:10" x14ac:dyDescent="0.25">
      <c r="A367" t="s">
        <v>869</v>
      </c>
      <c r="B367" s="8">
        <v>42766</v>
      </c>
      <c r="C367" t="s">
        <v>870</v>
      </c>
      <c r="D367">
        <v>1</v>
      </c>
      <c r="E367" t="s">
        <v>871</v>
      </c>
      <c r="F367" t="s">
        <v>1406</v>
      </c>
      <c r="G367" s="1" t="s">
        <v>850</v>
      </c>
      <c r="H367" t="s">
        <v>850</v>
      </c>
      <c r="I367">
        <v>79.59</v>
      </c>
      <c r="J367" s="1">
        <f t="shared" si="5"/>
        <v>497.4375</v>
      </c>
    </row>
    <row r="368" spans="1:10" x14ac:dyDescent="0.25">
      <c r="A368" t="s">
        <v>869</v>
      </c>
      <c r="B368" s="8">
        <v>42766</v>
      </c>
      <c r="C368" t="s">
        <v>870</v>
      </c>
      <c r="D368">
        <v>1</v>
      </c>
      <c r="E368" t="s">
        <v>871</v>
      </c>
      <c r="F368" t="s">
        <v>1406</v>
      </c>
      <c r="G368" s="1" t="s">
        <v>444</v>
      </c>
      <c r="H368" t="s">
        <v>444</v>
      </c>
      <c r="I368">
        <v>8.2799999999999994</v>
      </c>
      <c r="J368" s="1">
        <f t="shared" si="5"/>
        <v>51.749999999999993</v>
      </c>
    </row>
    <row r="369" spans="1:10" x14ac:dyDescent="0.25">
      <c r="A369" t="s">
        <v>869</v>
      </c>
      <c r="B369" s="8">
        <v>42766</v>
      </c>
      <c r="C369" t="s">
        <v>870</v>
      </c>
      <c r="D369">
        <v>1</v>
      </c>
      <c r="E369" t="s">
        <v>871</v>
      </c>
      <c r="F369" t="s">
        <v>1406</v>
      </c>
      <c r="G369" s="1" t="s">
        <v>868</v>
      </c>
      <c r="H369" t="s">
        <v>868</v>
      </c>
      <c r="I369">
        <v>10.62</v>
      </c>
      <c r="J369" s="1">
        <f t="shared" si="5"/>
        <v>66.375</v>
      </c>
    </row>
    <row r="370" spans="1:10" x14ac:dyDescent="0.25">
      <c r="A370" t="s">
        <v>869</v>
      </c>
      <c r="B370" s="8">
        <v>42766</v>
      </c>
      <c r="C370" t="s">
        <v>870</v>
      </c>
      <c r="D370">
        <v>1</v>
      </c>
      <c r="E370" t="s">
        <v>871</v>
      </c>
      <c r="F370" t="s">
        <v>1406</v>
      </c>
      <c r="G370" s="1" t="s">
        <v>794</v>
      </c>
      <c r="H370" t="s">
        <v>794</v>
      </c>
      <c r="I370">
        <v>10.210000000000001</v>
      </c>
      <c r="J370" s="1">
        <f t="shared" si="5"/>
        <v>63.812500000000007</v>
      </c>
    </row>
    <row r="371" spans="1:10" x14ac:dyDescent="0.25">
      <c r="A371" t="s">
        <v>869</v>
      </c>
      <c r="B371" s="8">
        <v>42766</v>
      </c>
      <c r="C371" t="s">
        <v>870</v>
      </c>
      <c r="D371">
        <v>1</v>
      </c>
      <c r="E371" t="s">
        <v>871</v>
      </c>
      <c r="F371" t="s">
        <v>1406</v>
      </c>
      <c r="G371" s="1" t="s">
        <v>872</v>
      </c>
      <c r="H371" t="s">
        <v>872</v>
      </c>
      <c r="I371">
        <v>87.5</v>
      </c>
      <c r="J371" s="1">
        <f t="shared" si="5"/>
        <v>546.875</v>
      </c>
    </row>
    <row r="372" spans="1:10" x14ac:dyDescent="0.25">
      <c r="A372" t="s">
        <v>873</v>
      </c>
      <c r="B372" s="8">
        <v>42766</v>
      </c>
      <c r="C372" t="s">
        <v>874</v>
      </c>
      <c r="D372">
        <v>1</v>
      </c>
      <c r="E372" t="s">
        <v>875</v>
      </c>
      <c r="F372" t="s">
        <v>1406</v>
      </c>
      <c r="G372" s="1" t="s">
        <v>850</v>
      </c>
      <c r="H372" s="1" t="s">
        <v>850</v>
      </c>
      <c r="I372">
        <v>149.11000000000001</v>
      </c>
      <c r="J372" s="1">
        <f t="shared" si="5"/>
        <v>931.93750000000011</v>
      </c>
    </row>
    <row r="373" spans="1:10" x14ac:dyDescent="0.25">
      <c r="A373" t="s">
        <v>873</v>
      </c>
      <c r="B373" s="8">
        <v>42766</v>
      </c>
      <c r="C373" t="s">
        <v>874</v>
      </c>
      <c r="D373">
        <v>1</v>
      </c>
      <c r="E373" t="s">
        <v>875</v>
      </c>
      <c r="F373" t="s">
        <v>1406</v>
      </c>
      <c r="G373" s="1" t="s">
        <v>876</v>
      </c>
      <c r="H373" t="s">
        <v>876</v>
      </c>
      <c r="I373">
        <v>14.21</v>
      </c>
      <c r="J373" s="1">
        <f t="shared" si="5"/>
        <v>88.8125</v>
      </c>
    </row>
    <row r="374" spans="1:10" x14ac:dyDescent="0.25">
      <c r="A374" t="s">
        <v>873</v>
      </c>
      <c r="B374" s="8">
        <v>42766</v>
      </c>
      <c r="C374" t="s">
        <v>874</v>
      </c>
      <c r="D374">
        <v>1</v>
      </c>
      <c r="E374" t="s">
        <v>875</v>
      </c>
      <c r="F374" t="s">
        <v>1406</v>
      </c>
      <c r="G374" s="1" t="s">
        <v>877</v>
      </c>
      <c r="H374" t="s">
        <v>877</v>
      </c>
      <c r="I374">
        <v>60.45</v>
      </c>
      <c r="J374" s="1">
        <f t="shared" si="5"/>
        <v>377.8125</v>
      </c>
    </row>
    <row r="375" spans="1:10" x14ac:dyDescent="0.25">
      <c r="A375" t="s">
        <v>873</v>
      </c>
      <c r="B375" s="8">
        <v>42766</v>
      </c>
      <c r="C375" t="s">
        <v>874</v>
      </c>
      <c r="D375">
        <v>1</v>
      </c>
      <c r="E375" t="s">
        <v>875</v>
      </c>
      <c r="F375" t="s">
        <v>1406</v>
      </c>
      <c r="G375" s="1" t="s">
        <v>878</v>
      </c>
      <c r="H375" t="s">
        <v>878</v>
      </c>
      <c r="I375">
        <v>9.52</v>
      </c>
      <c r="J375" s="1">
        <f t="shared" si="5"/>
        <v>59.499999999999993</v>
      </c>
    </row>
    <row r="376" spans="1:10" x14ac:dyDescent="0.25">
      <c r="A376" t="s">
        <v>873</v>
      </c>
      <c r="B376" s="8">
        <v>42766</v>
      </c>
      <c r="C376" t="s">
        <v>874</v>
      </c>
      <c r="D376">
        <v>1</v>
      </c>
      <c r="E376" t="s">
        <v>875</v>
      </c>
      <c r="F376" t="s">
        <v>1406</v>
      </c>
      <c r="G376" s="1" t="s">
        <v>879</v>
      </c>
      <c r="H376" t="s">
        <v>879</v>
      </c>
      <c r="I376">
        <v>4.41</v>
      </c>
      <c r="J376" s="1">
        <f t="shared" si="5"/>
        <v>27.5625</v>
      </c>
    </row>
    <row r="377" spans="1:10" x14ac:dyDescent="0.25">
      <c r="A377" t="s">
        <v>873</v>
      </c>
      <c r="B377" s="8">
        <v>42766</v>
      </c>
      <c r="C377" t="s">
        <v>874</v>
      </c>
      <c r="D377">
        <v>1</v>
      </c>
      <c r="E377" t="s">
        <v>875</v>
      </c>
      <c r="F377" t="s">
        <v>1406</v>
      </c>
      <c r="G377" s="1" t="s">
        <v>880</v>
      </c>
      <c r="H377" t="s">
        <v>880</v>
      </c>
      <c r="I377">
        <v>10.199999999999999</v>
      </c>
      <c r="J377" s="1">
        <f t="shared" si="5"/>
        <v>63.749999999999993</v>
      </c>
    </row>
    <row r="378" spans="1:10" x14ac:dyDescent="0.25">
      <c r="A378" t="s">
        <v>873</v>
      </c>
      <c r="B378" s="8">
        <v>42766</v>
      </c>
      <c r="C378" t="s">
        <v>874</v>
      </c>
      <c r="D378">
        <v>1</v>
      </c>
      <c r="E378" t="s">
        <v>875</v>
      </c>
      <c r="F378" t="s">
        <v>1406</v>
      </c>
      <c r="G378" s="1" t="s">
        <v>794</v>
      </c>
      <c r="H378" t="s">
        <v>794</v>
      </c>
      <c r="I378">
        <v>49.66</v>
      </c>
      <c r="J378" s="1">
        <f t="shared" si="5"/>
        <v>310.375</v>
      </c>
    </row>
    <row r="379" spans="1:10" x14ac:dyDescent="0.25">
      <c r="A379" t="s">
        <v>873</v>
      </c>
      <c r="B379" s="8">
        <v>42766</v>
      </c>
      <c r="C379" t="s">
        <v>874</v>
      </c>
      <c r="D379">
        <v>1</v>
      </c>
      <c r="E379" t="s">
        <v>875</v>
      </c>
      <c r="F379" t="s">
        <v>1406</v>
      </c>
      <c r="G379" s="1" t="s">
        <v>881</v>
      </c>
      <c r="H379" t="s">
        <v>881</v>
      </c>
      <c r="I379">
        <v>161.69999999999999</v>
      </c>
      <c r="J379" s="1">
        <f t="shared" si="5"/>
        <v>1010.6249999999999</v>
      </c>
    </row>
    <row r="380" spans="1:10" x14ac:dyDescent="0.25">
      <c r="A380" t="s">
        <v>882</v>
      </c>
      <c r="B380" s="8">
        <v>42766</v>
      </c>
      <c r="C380" t="s">
        <v>883</v>
      </c>
      <c r="D380">
        <v>1</v>
      </c>
      <c r="E380" t="s">
        <v>884</v>
      </c>
      <c r="F380" t="s">
        <v>1406</v>
      </c>
      <c r="G380" s="1" t="s">
        <v>885</v>
      </c>
      <c r="H380" t="s">
        <v>885</v>
      </c>
      <c r="I380">
        <v>15.17</v>
      </c>
      <c r="J380" s="1">
        <f t="shared" si="5"/>
        <v>94.8125</v>
      </c>
    </row>
    <row r="381" spans="1:10" x14ac:dyDescent="0.25">
      <c r="A381" t="s">
        <v>882</v>
      </c>
      <c r="B381" s="8">
        <v>42766</v>
      </c>
      <c r="C381" t="s">
        <v>883</v>
      </c>
      <c r="D381">
        <v>1</v>
      </c>
      <c r="E381" t="s">
        <v>884</v>
      </c>
      <c r="F381" t="s">
        <v>1406</v>
      </c>
      <c r="G381" s="1" t="s">
        <v>880</v>
      </c>
      <c r="H381" t="s">
        <v>880</v>
      </c>
      <c r="I381">
        <v>10.199999999999999</v>
      </c>
      <c r="J381" s="1">
        <f t="shared" si="5"/>
        <v>63.749999999999993</v>
      </c>
    </row>
    <row r="382" spans="1:10" x14ac:dyDescent="0.25">
      <c r="A382" t="s">
        <v>882</v>
      </c>
      <c r="B382" s="8">
        <v>42766</v>
      </c>
      <c r="C382" t="s">
        <v>883</v>
      </c>
      <c r="D382">
        <v>1</v>
      </c>
      <c r="E382" t="s">
        <v>884</v>
      </c>
      <c r="F382" t="s">
        <v>1406</v>
      </c>
      <c r="G382" s="1" t="s">
        <v>886</v>
      </c>
      <c r="H382" t="s">
        <v>886</v>
      </c>
      <c r="I382">
        <v>37.93</v>
      </c>
      <c r="J382" s="1">
        <f t="shared" si="5"/>
        <v>237.0625</v>
      </c>
    </row>
    <row r="383" spans="1:10" x14ac:dyDescent="0.25">
      <c r="A383" t="s">
        <v>882</v>
      </c>
      <c r="B383" s="8">
        <v>42766</v>
      </c>
      <c r="C383" t="s">
        <v>883</v>
      </c>
      <c r="D383">
        <v>1</v>
      </c>
      <c r="E383" t="s">
        <v>884</v>
      </c>
      <c r="F383" t="s">
        <v>1406</v>
      </c>
      <c r="G383" s="1" t="s">
        <v>887</v>
      </c>
      <c r="H383" t="s">
        <v>887</v>
      </c>
      <c r="I383">
        <v>67.319999999999993</v>
      </c>
      <c r="J383" s="1">
        <f t="shared" si="5"/>
        <v>420.74999999999994</v>
      </c>
    </row>
    <row r="384" spans="1:10" x14ac:dyDescent="0.25">
      <c r="A384" t="s">
        <v>888</v>
      </c>
      <c r="B384" s="8">
        <v>42766</v>
      </c>
      <c r="C384" t="s">
        <v>889</v>
      </c>
      <c r="D384">
        <v>1</v>
      </c>
      <c r="E384" t="s">
        <v>890</v>
      </c>
      <c r="F384" t="s">
        <v>1406</v>
      </c>
      <c r="G384" s="1" t="s">
        <v>885</v>
      </c>
      <c r="H384" t="s">
        <v>885</v>
      </c>
      <c r="I384">
        <v>13.79</v>
      </c>
      <c r="J384" s="1">
        <f t="shared" si="5"/>
        <v>86.187499999999986</v>
      </c>
    </row>
    <row r="385" spans="1:10" x14ac:dyDescent="0.25">
      <c r="A385" t="s">
        <v>888</v>
      </c>
      <c r="B385" s="8">
        <v>42766</v>
      </c>
      <c r="C385" t="s">
        <v>889</v>
      </c>
      <c r="D385">
        <v>1</v>
      </c>
      <c r="E385" t="s">
        <v>890</v>
      </c>
      <c r="F385" t="s">
        <v>1406</v>
      </c>
      <c r="G385" s="1" t="s">
        <v>444</v>
      </c>
      <c r="H385" t="s">
        <v>444</v>
      </c>
      <c r="I385">
        <v>8.2799999999999994</v>
      </c>
      <c r="J385" s="1">
        <f t="shared" si="5"/>
        <v>51.749999999999993</v>
      </c>
    </row>
    <row r="386" spans="1:10" x14ac:dyDescent="0.25">
      <c r="A386" t="s">
        <v>888</v>
      </c>
      <c r="B386" s="8">
        <v>42766</v>
      </c>
      <c r="C386" t="s">
        <v>889</v>
      </c>
      <c r="D386">
        <v>1</v>
      </c>
      <c r="E386" t="s">
        <v>890</v>
      </c>
      <c r="F386" t="s">
        <v>1406</v>
      </c>
      <c r="G386" s="1" t="s">
        <v>880</v>
      </c>
      <c r="H386" t="s">
        <v>880</v>
      </c>
      <c r="I386">
        <v>10.199999999999999</v>
      </c>
      <c r="J386" s="1">
        <f t="shared" si="5"/>
        <v>63.749999999999993</v>
      </c>
    </row>
    <row r="387" spans="1:10" x14ac:dyDescent="0.25">
      <c r="A387" t="s">
        <v>888</v>
      </c>
      <c r="B387" s="8">
        <v>42766</v>
      </c>
      <c r="C387" t="s">
        <v>889</v>
      </c>
      <c r="D387">
        <v>1</v>
      </c>
      <c r="E387" t="s">
        <v>890</v>
      </c>
      <c r="F387" t="s">
        <v>1406</v>
      </c>
      <c r="G387" s="1" t="s">
        <v>886</v>
      </c>
      <c r="H387" t="s">
        <v>886</v>
      </c>
      <c r="I387">
        <v>37.93</v>
      </c>
      <c r="J387" s="1">
        <f t="shared" si="5"/>
        <v>237.0625</v>
      </c>
    </row>
    <row r="388" spans="1:10" x14ac:dyDescent="0.25">
      <c r="A388" t="s">
        <v>888</v>
      </c>
      <c r="B388" s="8">
        <v>42766</v>
      </c>
      <c r="C388" t="s">
        <v>889</v>
      </c>
      <c r="D388">
        <v>1</v>
      </c>
      <c r="E388" t="s">
        <v>890</v>
      </c>
      <c r="F388" t="s">
        <v>1406</v>
      </c>
      <c r="G388" s="1" t="s">
        <v>891</v>
      </c>
      <c r="H388" t="s">
        <v>891</v>
      </c>
      <c r="I388">
        <v>64.510000000000005</v>
      </c>
      <c r="J388" s="1">
        <f t="shared" si="5"/>
        <v>403.1875</v>
      </c>
    </row>
    <row r="389" spans="1:10" x14ac:dyDescent="0.25">
      <c r="A389" t="s">
        <v>892</v>
      </c>
      <c r="B389" s="8">
        <v>42766</v>
      </c>
      <c r="C389" t="s">
        <v>893</v>
      </c>
      <c r="D389">
        <v>1</v>
      </c>
      <c r="E389" t="s">
        <v>894</v>
      </c>
      <c r="F389" t="s">
        <v>1406</v>
      </c>
      <c r="G389" s="1" t="s">
        <v>850</v>
      </c>
      <c r="H389" t="s">
        <v>850</v>
      </c>
      <c r="I389">
        <v>53.38</v>
      </c>
      <c r="J389" s="1">
        <f t="shared" si="5"/>
        <v>333.625</v>
      </c>
    </row>
    <row r="390" spans="1:10" x14ac:dyDescent="0.25">
      <c r="A390" t="s">
        <v>892</v>
      </c>
      <c r="B390" s="8">
        <v>42766</v>
      </c>
      <c r="C390" t="s">
        <v>893</v>
      </c>
      <c r="D390">
        <v>1</v>
      </c>
      <c r="E390" t="s">
        <v>894</v>
      </c>
      <c r="F390" t="s">
        <v>1406</v>
      </c>
      <c r="G390" s="1" t="s">
        <v>444</v>
      </c>
      <c r="H390" t="s">
        <v>444</v>
      </c>
      <c r="I390">
        <v>8.2799999999999994</v>
      </c>
      <c r="J390" s="1">
        <f t="shared" si="5"/>
        <v>51.749999999999993</v>
      </c>
    </row>
    <row r="391" spans="1:10" x14ac:dyDescent="0.25">
      <c r="A391" t="s">
        <v>892</v>
      </c>
      <c r="B391" s="8">
        <v>42766</v>
      </c>
      <c r="C391" t="s">
        <v>893</v>
      </c>
      <c r="D391">
        <v>1</v>
      </c>
      <c r="E391" t="s">
        <v>894</v>
      </c>
      <c r="F391" t="s">
        <v>1406</v>
      </c>
      <c r="G391" s="1" t="s">
        <v>851</v>
      </c>
      <c r="H391" t="s">
        <v>851</v>
      </c>
      <c r="I391">
        <v>54.07</v>
      </c>
      <c r="J391" s="1">
        <f t="shared" si="5"/>
        <v>337.9375</v>
      </c>
    </row>
    <row r="392" spans="1:10" x14ac:dyDescent="0.25">
      <c r="A392" t="s">
        <v>892</v>
      </c>
      <c r="B392" s="8">
        <v>42766</v>
      </c>
      <c r="C392" t="s">
        <v>893</v>
      </c>
      <c r="D392">
        <v>1</v>
      </c>
      <c r="E392" t="s">
        <v>894</v>
      </c>
      <c r="F392" t="s">
        <v>1406</v>
      </c>
      <c r="G392" s="1" t="s">
        <v>852</v>
      </c>
      <c r="H392" t="s">
        <v>852</v>
      </c>
      <c r="I392">
        <v>13.79</v>
      </c>
      <c r="J392" s="1">
        <f t="shared" ref="J392:J455" si="6">+I392/0.16</f>
        <v>86.187499999999986</v>
      </c>
    </row>
    <row r="393" spans="1:10" x14ac:dyDescent="0.25">
      <c r="A393" t="s">
        <v>895</v>
      </c>
      <c r="B393" s="8">
        <v>42766</v>
      </c>
      <c r="C393" t="s">
        <v>896</v>
      </c>
      <c r="D393">
        <v>1</v>
      </c>
      <c r="E393" t="s">
        <v>897</v>
      </c>
      <c r="F393" t="s">
        <v>1406</v>
      </c>
      <c r="G393" s="1" t="s">
        <v>850</v>
      </c>
      <c r="H393" t="s">
        <v>898</v>
      </c>
      <c r="I393">
        <v>53.38</v>
      </c>
      <c r="J393" s="1">
        <f t="shared" si="6"/>
        <v>333.625</v>
      </c>
    </row>
    <row r="394" spans="1:10" x14ac:dyDescent="0.25">
      <c r="A394" t="s">
        <v>895</v>
      </c>
      <c r="B394" s="8">
        <v>42766</v>
      </c>
      <c r="C394" t="s">
        <v>896</v>
      </c>
      <c r="D394">
        <v>1</v>
      </c>
      <c r="E394" t="s">
        <v>897</v>
      </c>
      <c r="F394" t="s">
        <v>1406</v>
      </c>
      <c r="G394" s="1" t="s">
        <v>444</v>
      </c>
      <c r="H394" t="s">
        <v>899</v>
      </c>
      <c r="I394">
        <v>8.2799999999999994</v>
      </c>
      <c r="J394" s="1">
        <f t="shared" si="6"/>
        <v>51.749999999999993</v>
      </c>
    </row>
    <row r="395" spans="1:10" x14ac:dyDescent="0.25">
      <c r="A395" t="s">
        <v>895</v>
      </c>
      <c r="B395" s="8">
        <v>42766</v>
      </c>
      <c r="C395" t="s">
        <v>896</v>
      </c>
      <c r="D395">
        <v>1</v>
      </c>
      <c r="E395" t="s">
        <v>897</v>
      </c>
      <c r="F395" t="s">
        <v>1406</v>
      </c>
      <c r="G395" s="1" t="s">
        <v>1503</v>
      </c>
      <c r="H395" t="s">
        <v>900</v>
      </c>
      <c r="I395">
        <v>10.74</v>
      </c>
      <c r="J395" s="1">
        <f t="shared" si="6"/>
        <v>67.125</v>
      </c>
    </row>
    <row r="396" spans="1:10" x14ac:dyDescent="0.25">
      <c r="A396" t="s">
        <v>895</v>
      </c>
      <c r="B396" s="8">
        <v>42766</v>
      </c>
      <c r="C396" t="s">
        <v>896</v>
      </c>
      <c r="D396">
        <v>1</v>
      </c>
      <c r="E396" t="s">
        <v>897</v>
      </c>
      <c r="F396" t="s">
        <v>1406</v>
      </c>
      <c r="G396" s="1" t="s">
        <v>851</v>
      </c>
      <c r="H396" t="s">
        <v>901</v>
      </c>
      <c r="I396">
        <v>47.11</v>
      </c>
      <c r="J396" s="1">
        <f t="shared" si="6"/>
        <v>294.4375</v>
      </c>
    </row>
    <row r="397" spans="1:10" x14ac:dyDescent="0.25">
      <c r="A397" t="s">
        <v>895</v>
      </c>
      <c r="B397" s="8">
        <v>42766</v>
      </c>
      <c r="C397" t="s">
        <v>896</v>
      </c>
      <c r="D397">
        <v>1</v>
      </c>
      <c r="E397" t="s">
        <v>897</v>
      </c>
      <c r="F397" t="s">
        <v>1406</v>
      </c>
      <c r="G397" s="1" t="s">
        <v>852</v>
      </c>
      <c r="H397" t="s">
        <v>902</v>
      </c>
      <c r="I397">
        <v>14.48</v>
      </c>
      <c r="J397" s="1">
        <f t="shared" si="6"/>
        <v>90.5</v>
      </c>
    </row>
    <row r="398" spans="1:10" x14ac:dyDescent="0.25">
      <c r="A398" t="s">
        <v>903</v>
      </c>
      <c r="B398" s="8">
        <v>42766</v>
      </c>
      <c r="C398" t="s">
        <v>904</v>
      </c>
      <c r="D398">
        <v>1</v>
      </c>
      <c r="E398" t="s">
        <v>905</v>
      </c>
      <c r="F398" t="s">
        <v>1406</v>
      </c>
      <c r="G398" s="1" t="s">
        <v>876</v>
      </c>
      <c r="H398" t="s">
        <v>876</v>
      </c>
      <c r="I398">
        <v>14.9</v>
      </c>
      <c r="J398" s="1">
        <f t="shared" si="6"/>
        <v>93.125</v>
      </c>
    </row>
    <row r="399" spans="1:10" x14ac:dyDescent="0.25">
      <c r="A399" t="s">
        <v>903</v>
      </c>
      <c r="B399" s="8">
        <v>42766</v>
      </c>
      <c r="C399" t="s">
        <v>904</v>
      </c>
      <c r="D399">
        <v>1</v>
      </c>
      <c r="E399" t="s">
        <v>905</v>
      </c>
      <c r="F399" t="s">
        <v>1406</v>
      </c>
      <c r="G399" s="1" t="s">
        <v>906</v>
      </c>
      <c r="H399" t="s">
        <v>906</v>
      </c>
      <c r="I399">
        <v>3.17</v>
      </c>
      <c r="J399" s="1">
        <f t="shared" si="6"/>
        <v>19.8125</v>
      </c>
    </row>
    <row r="400" spans="1:10" x14ac:dyDescent="0.25">
      <c r="A400" t="s">
        <v>903</v>
      </c>
      <c r="B400" s="8">
        <v>42766</v>
      </c>
      <c r="C400" t="s">
        <v>904</v>
      </c>
      <c r="D400">
        <v>1</v>
      </c>
      <c r="E400" t="s">
        <v>905</v>
      </c>
      <c r="F400" t="s">
        <v>1406</v>
      </c>
      <c r="G400" s="1" t="s">
        <v>794</v>
      </c>
      <c r="H400" t="s">
        <v>794</v>
      </c>
      <c r="I400">
        <v>12.69</v>
      </c>
      <c r="J400" s="1">
        <f t="shared" si="6"/>
        <v>79.3125</v>
      </c>
    </row>
    <row r="401" spans="1:10" x14ac:dyDescent="0.25">
      <c r="A401" t="s">
        <v>903</v>
      </c>
      <c r="B401" s="8">
        <v>42766</v>
      </c>
      <c r="C401" t="s">
        <v>904</v>
      </c>
      <c r="D401">
        <v>1</v>
      </c>
      <c r="E401" t="s">
        <v>905</v>
      </c>
      <c r="F401" t="s">
        <v>1406</v>
      </c>
      <c r="G401" s="1" t="s">
        <v>907</v>
      </c>
      <c r="H401" t="s">
        <v>907</v>
      </c>
      <c r="I401">
        <v>135.16999999999999</v>
      </c>
      <c r="J401" s="1">
        <f t="shared" si="6"/>
        <v>844.81249999999989</v>
      </c>
    </row>
    <row r="402" spans="1:10" x14ac:dyDescent="0.25">
      <c r="A402" t="s">
        <v>903</v>
      </c>
      <c r="B402" s="8">
        <v>42766</v>
      </c>
      <c r="C402" t="s">
        <v>904</v>
      </c>
      <c r="D402">
        <v>1</v>
      </c>
      <c r="E402" t="s">
        <v>905</v>
      </c>
      <c r="F402" t="s">
        <v>1406</v>
      </c>
      <c r="G402" s="1" t="s">
        <v>908</v>
      </c>
      <c r="H402" t="s">
        <v>908</v>
      </c>
      <c r="I402">
        <v>107.59</v>
      </c>
      <c r="J402" s="1">
        <f t="shared" si="6"/>
        <v>672.4375</v>
      </c>
    </row>
    <row r="403" spans="1:10" x14ac:dyDescent="0.25">
      <c r="A403" t="s">
        <v>903</v>
      </c>
      <c r="B403" s="8">
        <v>42766</v>
      </c>
      <c r="C403" t="s">
        <v>904</v>
      </c>
      <c r="D403">
        <v>1</v>
      </c>
      <c r="E403" t="s">
        <v>905</v>
      </c>
      <c r="F403" t="s">
        <v>1406</v>
      </c>
      <c r="G403" s="1" t="s">
        <v>909</v>
      </c>
      <c r="H403" t="s">
        <v>909</v>
      </c>
      <c r="I403">
        <v>52.47</v>
      </c>
      <c r="J403" s="1">
        <f t="shared" si="6"/>
        <v>327.9375</v>
      </c>
    </row>
    <row r="404" spans="1:10" x14ac:dyDescent="0.25">
      <c r="A404" t="s">
        <v>910</v>
      </c>
      <c r="B404" s="8">
        <v>42766</v>
      </c>
      <c r="C404" t="s">
        <v>911</v>
      </c>
      <c r="D404">
        <v>1</v>
      </c>
      <c r="E404" t="s">
        <v>912</v>
      </c>
      <c r="F404" t="s">
        <v>1406</v>
      </c>
      <c r="G404" s="1" t="s">
        <v>913</v>
      </c>
      <c r="H404" t="s">
        <v>913</v>
      </c>
      <c r="I404">
        <v>56.52</v>
      </c>
      <c r="J404" s="1">
        <f t="shared" si="6"/>
        <v>353.25</v>
      </c>
    </row>
    <row r="405" spans="1:10" x14ac:dyDescent="0.25">
      <c r="A405" t="s">
        <v>910</v>
      </c>
      <c r="B405" s="8">
        <v>42766</v>
      </c>
      <c r="C405" t="s">
        <v>911</v>
      </c>
      <c r="D405">
        <v>1</v>
      </c>
      <c r="E405" t="s">
        <v>912</v>
      </c>
      <c r="F405" t="s">
        <v>1406</v>
      </c>
      <c r="G405" s="1" t="s">
        <v>794</v>
      </c>
      <c r="H405" t="s">
        <v>794</v>
      </c>
      <c r="I405">
        <v>43.86</v>
      </c>
      <c r="J405" s="1">
        <f t="shared" si="6"/>
        <v>274.125</v>
      </c>
    </row>
    <row r="406" spans="1:10" x14ac:dyDescent="0.25">
      <c r="A406" t="s">
        <v>910</v>
      </c>
      <c r="B406" s="8">
        <v>42766</v>
      </c>
      <c r="C406" t="s">
        <v>911</v>
      </c>
      <c r="D406">
        <v>1</v>
      </c>
      <c r="E406" t="s">
        <v>912</v>
      </c>
      <c r="F406" t="s">
        <v>1406</v>
      </c>
      <c r="G406" s="1" t="s">
        <v>907</v>
      </c>
      <c r="H406" t="s">
        <v>907</v>
      </c>
      <c r="I406">
        <v>157.93</v>
      </c>
      <c r="J406" s="1">
        <f t="shared" si="6"/>
        <v>987.0625</v>
      </c>
    </row>
    <row r="407" spans="1:10" x14ac:dyDescent="0.25">
      <c r="A407" t="s">
        <v>910</v>
      </c>
      <c r="B407" s="8">
        <v>42766</v>
      </c>
      <c r="C407" t="s">
        <v>911</v>
      </c>
      <c r="D407">
        <v>1</v>
      </c>
      <c r="E407" t="s">
        <v>912</v>
      </c>
      <c r="F407" t="s">
        <v>1406</v>
      </c>
      <c r="G407" s="1" t="s">
        <v>908</v>
      </c>
      <c r="H407" t="s">
        <v>908</v>
      </c>
      <c r="I407">
        <v>75.09</v>
      </c>
      <c r="J407" s="1">
        <f t="shared" si="6"/>
        <v>469.3125</v>
      </c>
    </row>
    <row r="408" spans="1:10" x14ac:dyDescent="0.25">
      <c r="A408" t="s">
        <v>910</v>
      </c>
      <c r="B408" s="8">
        <v>42766</v>
      </c>
      <c r="C408" t="s">
        <v>911</v>
      </c>
      <c r="D408">
        <v>1</v>
      </c>
      <c r="E408" t="s">
        <v>912</v>
      </c>
      <c r="F408" t="s">
        <v>1406</v>
      </c>
      <c r="G408" s="1" t="s">
        <v>914</v>
      </c>
      <c r="H408" t="s">
        <v>914</v>
      </c>
      <c r="I408">
        <v>19.04</v>
      </c>
      <c r="J408" s="1">
        <f t="shared" si="6"/>
        <v>118.99999999999999</v>
      </c>
    </row>
    <row r="409" spans="1:10" x14ac:dyDescent="0.25">
      <c r="A409" t="s">
        <v>910</v>
      </c>
      <c r="B409" s="8">
        <v>42766</v>
      </c>
      <c r="C409" t="s">
        <v>911</v>
      </c>
      <c r="D409">
        <v>1</v>
      </c>
      <c r="E409" t="s">
        <v>912</v>
      </c>
      <c r="F409" t="s">
        <v>1406</v>
      </c>
      <c r="G409" s="1" t="s">
        <v>915</v>
      </c>
      <c r="H409" t="s">
        <v>915</v>
      </c>
      <c r="I409">
        <v>93.29</v>
      </c>
      <c r="J409" s="1">
        <f t="shared" si="6"/>
        <v>583.0625</v>
      </c>
    </row>
    <row r="410" spans="1:10" x14ac:dyDescent="0.25">
      <c r="A410" t="s">
        <v>916</v>
      </c>
      <c r="B410" s="8">
        <v>42766</v>
      </c>
      <c r="C410" t="s">
        <v>917</v>
      </c>
      <c r="D410">
        <v>1</v>
      </c>
      <c r="E410" t="s">
        <v>918</v>
      </c>
      <c r="F410" t="s">
        <v>1406</v>
      </c>
      <c r="G410" s="1" t="s">
        <v>876</v>
      </c>
      <c r="H410" t="s">
        <v>876</v>
      </c>
      <c r="I410">
        <v>15.04</v>
      </c>
      <c r="J410" s="1">
        <f t="shared" si="6"/>
        <v>93.999999999999986</v>
      </c>
    </row>
    <row r="411" spans="1:10" x14ac:dyDescent="0.25">
      <c r="A411" t="s">
        <v>916</v>
      </c>
      <c r="B411" s="8">
        <v>42766</v>
      </c>
      <c r="C411" t="s">
        <v>917</v>
      </c>
      <c r="D411">
        <v>1</v>
      </c>
      <c r="E411" t="s">
        <v>918</v>
      </c>
      <c r="F411" t="s">
        <v>1406</v>
      </c>
      <c r="G411" s="1" t="s">
        <v>794</v>
      </c>
      <c r="H411" t="s">
        <v>794</v>
      </c>
      <c r="I411">
        <v>43.86</v>
      </c>
      <c r="J411" s="1">
        <f t="shared" si="6"/>
        <v>274.125</v>
      </c>
    </row>
    <row r="412" spans="1:10" x14ac:dyDescent="0.25">
      <c r="A412" t="s">
        <v>916</v>
      </c>
      <c r="B412" s="8">
        <v>42766</v>
      </c>
      <c r="C412" t="s">
        <v>917</v>
      </c>
      <c r="D412">
        <v>1</v>
      </c>
      <c r="E412" t="s">
        <v>918</v>
      </c>
      <c r="F412" t="s">
        <v>1406</v>
      </c>
      <c r="G412" s="1" t="s">
        <v>919</v>
      </c>
      <c r="H412" t="s">
        <v>919</v>
      </c>
      <c r="I412">
        <v>8.14</v>
      </c>
      <c r="J412" s="1">
        <f t="shared" si="6"/>
        <v>50.875</v>
      </c>
    </row>
    <row r="413" spans="1:10" x14ac:dyDescent="0.25">
      <c r="A413" t="s">
        <v>916</v>
      </c>
      <c r="B413" s="8">
        <v>42766</v>
      </c>
      <c r="C413" t="s">
        <v>917</v>
      </c>
      <c r="D413">
        <v>1</v>
      </c>
      <c r="E413" t="s">
        <v>918</v>
      </c>
      <c r="F413" t="s">
        <v>1406</v>
      </c>
      <c r="G413" s="1" t="s">
        <v>907</v>
      </c>
      <c r="H413" t="s">
        <v>907</v>
      </c>
      <c r="I413">
        <v>145.52000000000001</v>
      </c>
      <c r="J413" s="1">
        <f t="shared" si="6"/>
        <v>909.5</v>
      </c>
    </row>
    <row r="414" spans="1:10" x14ac:dyDescent="0.25">
      <c r="A414" t="s">
        <v>916</v>
      </c>
      <c r="B414" s="8">
        <v>42766</v>
      </c>
      <c r="C414" t="s">
        <v>917</v>
      </c>
      <c r="D414">
        <v>1</v>
      </c>
      <c r="E414" t="s">
        <v>918</v>
      </c>
      <c r="F414" t="s">
        <v>1406</v>
      </c>
      <c r="G414" s="1" t="s">
        <v>908</v>
      </c>
      <c r="H414" t="s">
        <v>908</v>
      </c>
      <c r="I414">
        <v>77.290000000000006</v>
      </c>
      <c r="J414" s="1">
        <f t="shared" si="6"/>
        <v>483.06250000000006</v>
      </c>
    </row>
    <row r="415" spans="1:10" x14ac:dyDescent="0.25">
      <c r="A415" t="s">
        <v>916</v>
      </c>
      <c r="B415" s="8">
        <v>42766</v>
      </c>
      <c r="C415" t="s">
        <v>917</v>
      </c>
      <c r="D415">
        <v>1</v>
      </c>
      <c r="E415" t="s">
        <v>918</v>
      </c>
      <c r="F415" t="s">
        <v>1406</v>
      </c>
      <c r="G415" s="1" t="s">
        <v>908</v>
      </c>
      <c r="H415" t="s">
        <v>908</v>
      </c>
      <c r="I415">
        <v>94.26</v>
      </c>
      <c r="J415" s="1">
        <f t="shared" si="6"/>
        <v>589.125</v>
      </c>
    </row>
    <row r="416" spans="1:10" x14ac:dyDescent="0.25">
      <c r="A416" t="s">
        <v>916</v>
      </c>
      <c r="B416" s="8">
        <v>42766</v>
      </c>
      <c r="C416" t="s">
        <v>917</v>
      </c>
      <c r="D416">
        <v>1</v>
      </c>
      <c r="E416" t="s">
        <v>918</v>
      </c>
      <c r="F416" t="s">
        <v>1406</v>
      </c>
      <c r="G416" s="1" t="s">
        <v>920</v>
      </c>
      <c r="H416" t="s">
        <v>920</v>
      </c>
      <c r="I416">
        <v>60.59</v>
      </c>
      <c r="J416" s="1">
        <f t="shared" si="6"/>
        <v>378.6875</v>
      </c>
    </row>
    <row r="417" spans="1:10" x14ac:dyDescent="0.25">
      <c r="A417" t="s">
        <v>931</v>
      </c>
      <c r="B417" s="8">
        <v>42766</v>
      </c>
      <c r="C417" t="s">
        <v>932</v>
      </c>
      <c r="D417">
        <v>1</v>
      </c>
      <c r="E417" t="s">
        <v>933</v>
      </c>
      <c r="F417" t="s">
        <v>1406</v>
      </c>
      <c r="G417" s="1" t="s">
        <v>305</v>
      </c>
      <c r="H417" t="s">
        <v>305</v>
      </c>
      <c r="I417">
        <v>55.17</v>
      </c>
      <c r="J417" s="1">
        <f t="shared" si="6"/>
        <v>344.8125</v>
      </c>
    </row>
    <row r="418" spans="1:10" x14ac:dyDescent="0.25">
      <c r="A418" t="s">
        <v>979</v>
      </c>
      <c r="B418" s="8">
        <v>42766</v>
      </c>
      <c r="C418" t="s">
        <v>980</v>
      </c>
      <c r="D418">
        <v>1</v>
      </c>
      <c r="E418" t="s">
        <v>981</v>
      </c>
      <c r="F418" t="s">
        <v>1406</v>
      </c>
      <c r="G418" s="1" t="s">
        <v>850</v>
      </c>
      <c r="H418" t="s">
        <v>850</v>
      </c>
      <c r="I418">
        <v>53.38</v>
      </c>
      <c r="J418" s="1">
        <f t="shared" si="6"/>
        <v>333.625</v>
      </c>
    </row>
    <row r="419" spans="1:10" x14ac:dyDescent="0.25">
      <c r="A419" t="s">
        <v>979</v>
      </c>
      <c r="B419" s="8">
        <v>42766</v>
      </c>
      <c r="C419" t="s">
        <v>980</v>
      </c>
      <c r="D419">
        <v>1</v>
      </c>
      <c r="E419" t="s">
        <v>981</v>
      </c>
      <c r="F419" t="s">
        <v>1406</v>
      </c>
      <c r="G419" s="1" t="s">
        <v>444</v>
      </c>
      <c r="H419" t="s">
        <v>444</v>
      </c>
      <c r="I419">
        <v>8.2799999999999994</v>
      </c>
      <c r="J419" s="1">
        <f t="shared" si="6"/>
        <v>51.749999999999993</v>
      </c>
    </row>
    <row r="420" spans="1:10" x14ac:dyDescent="0.25">
      <c r="A420" t="s">
        <v>979</v>
      </c>
      <c r="B420" s="8">
        <v>42766</v>
      </c>
      <c r="C420" t="s">
        <v>980</v>
      </c>
      <c r="D420">
        <v>1</v>
      </c>
      <c r="E420" t="s">
        <v>981</v>
      </c>
      <c r="F420" t="s">
        <v>1406</v>
      </c>
      <c r="G420" s="1" t="s">
        <v>851</v>
      </c>
      <c r="H420" t="s">
        <v>851</v>
      </c>
      <c r="I420">
        <v>80.77</v>
      </c>
      <c r="J420" s="1">
        <f t="shared" si="6"/>
        <v>504.81249999999994</v>
      </c>
    </row>
    <row r="421" spans="1:10" x14ac:dyDescent="0.25">
      <c r="A421" t="s">
        <v>979</v>
      </c>
      <c r="B421" s="8">
        <v>42766</v>
      </c>
      <c r="C421" t="s">
        <v>980</v>
      </c>
      <c r="D421">
        <v>1</v>
      </c>
      <c r="E421" t="s">
        <v>981</v>
      </c>
      <c r="F421" t="s">
        <v>1406</v>
      </c>
      <c r="G421" s="1" t="s">
        <v>852</v>
      </c>
      <c r="H421" t="s">
        <v>852</v>
      </c>
      <c r="I421">
        <v>16.97</v>
      </c>
      <c r="J421" s="1">
        <f t="shared" si="6"/>
        <v>106.06249999999999</v>
      </c>
    </row>
    <row r="422" spans="1:10" x14ac:dyDescent="0.25">
      <c r="A422" t="s">
        <v>979</v>
      </c>
      <c r="B422" s="8">
        <v>42766</v>
      </c>
      <c r="C422" t="s">
        <v>980</v>
      </c>
      <c r="D422">
        <v>1</v>
      </c>
      <c r="E422" t="s">
        <v>981</v>
      </c>
      <c r="F422" t="s">
        <v>1406</v>
      </c>
      <c r="G422" s="1" t="s">
        <v>982</v>
      </c>
      <c r="H422" t="s">
        <v>982</v>
      </c>
      <c r="I422">
        <v>13.47</v>
      </c>
      <c r="J422" s="1">
        <f t="shared" si="6"/>
        <v>84.1875</v>
      </c>
    </row>
    <row r="423" spans="1:10" x14ac:dyDescent="0.25">
      <c r="A423" t="s">
        <v>983</v>
      </c>
      <c r="B423" s="8">
        <v>42766</v>
      </c>
      <c r="C423" t="s">
        <v>984</v>
      </c>
      <c r="D423">
        <v>1</v>
      </c>
      <c r="E423" t="s">
        <v>985</v>
      </c>
      <c r="F423" t="s">
        <v>1406</v>
      </c>
      <c r="G423" s="1" t="s">
        <v>850</v>
      </c>
      <c r="H423" s="1" t="s">
        <v>850</v>
      </c>
      <c r="I423">
        <v>53.38</v>
      </c>
      <c r="J423" s="1">
        <f t="shared" si="6"/>
        <v>333.625</v>
      </c>
    </row>
    <row r="424" spans="1:10" x14ac:dyDescent="0.25">
      <c r="A424" t="s">
        <v>983</v>
      </c>
      <c r="B424" s="8">
        <v>42766</v>
      </c>
      <c r="C424" t="s">
        <v>984</v>
      </c>
      <c r="D424">
        <v>1</v>
      </c>
      <c r="E424" t="s">
        <v>985</v>
      </c>
      <c r="F424" t="s">
        <v>1406</v>
      </c>
      <c r="G424" s="1" t="s">
        <v>444</v>
      </c>
      <c r="H424" s="1" t="s">
        <v>444</v>
      </c>
      <c r="I424">
        <v>8.2799999999999994</v>
      </c>
      <c r="J424" s="1">
        <f t="shared" si="6"/>
        <v>51.749999999999993</v>
      </c>
    </row>
    <row r="425" spans="1:10" x14ac:dyDescent="0.25">
      <c r="A425" t="s">
        <v>983</v>
      </c>
      <c r="B425" s="8">
        <v>42766</v>
      </c>
      <c r="C425" t="s">
        <v>984</v>
      </c>
      <c r="D425">
        <v>1</v>
      </c>
      <c r="E425" t="s">
        <v>985</v>
      </c>
      <c r="F425" t="s">
        <v>1406</v>
      </c>
      <c r="G425" s="1" t="s">
        <v>851</v>
      </c>
      <c r="H425" s="1" t="s">
        <v>851</v>
      </c>
      <c r="I425">
        <v>53.84</v>
      </c>
      <c r="J425" s="1">
        <f t="shared" si="6"/>
        <v>336.5</v>
      </c>
    </row>
    <row r="426" spans="1:10" x14ac:dyDescent="0.25">
      <c r="A426" t="s">
        <v>983</v>
      </c>
      <c r="B426" s="8">
        <v>42766</v>
      </c>
      <c r="C426" t="s">
        <v>984</v>
      </c>
      <c r="D426">
        <v>1</v>
      </c>
      <c r="E426" t="s">
        <v>985</v>
      </c>
      <c r="F426" t="s">
        <v>1406</v>
      </c>
      <c r="G426" s="1" t="s">
        <v>852</v>
      </c>
      <c r="H426" s="1" t="s">
        <v>852</v>
      </c>
      <c r="I426">
        <v>15.86</v>
      </c>
      <c r="J426" s="1">
        <f t="shared" si="6"/>
        <v>99.125</v>
      </c>
    </row>
    <row r="427" spans="1:10" x14ac:dyDescent="0.25">
      <c r="A427" t="s">
        <v>983</v>
      </c>
      <c r="B427" s="8">
        <v>42766</v>
      </c>
      <c r="C427" t="s">
        <v>984</v>
      </c>
      <c r="D427">
        <v>1</v>
      </c>
      <c r="E427" t="s">
        <v>985</v>
      </c>
      <c r="F427" t="s">
        <v>1406</v>
      </c>
      <c r="G427" s="1" t="s">
        <v>853</v>
      </c>
      <c r="H427" s="1" t="s">
        <v>853</v>
      </c>
      <c r="I427">
        <v>14.82</v>
      </c>
      <c r="J427" s="1">
        <f t="shared" si="6"/>
        <v>92.625</v>
      </c>
    </row>
    <row r="428" spans="1:10" x14ac:dyDescent="0.25">
      <c r="A428" t="s">
        <v>986</v>
      </c>
      <c r="B428" s="8">
        <v>42766</v>
      </c>
      <c r="C428" t="s">
        <v>987</v>
      </c>
      <c r="D428">
        <v>1</v>
      </c>
      <c r="E428" t="s">
        <v>988</v>
      </c>
      <c r="F428" t="s">
        <v>1406</v>
      </c>
      <c r="G428" s="1" t="s">
        <v>824</v>
      </c>
      <c r="H428" t="s">
        <v>824</v>
      </c>
      <c r="I428">
        <v>74.12</v>
      </c>
      <c r="J428" s="1">
        <f t="shared" si="6"/>
        <v>463.25</v>
      </c>
    </row>
    <row r="429" spans="1:10" x14ac:dyDescent="0.25">
      <c r="A429" t="s">
        <v>986</v>
      </c>
      <c r="B429" s="8">
        <v>42766</v>
      </c>
      <c r="C429" t="s">
        <v>987</v>
      </c>
      <c r="D429">
        <v>1</v>
      </c>
      <c r="E429" t="s">
        <v>988</v>
      </c>
      <c r="F429" t="s">
        <v>1406</v>
      </c>
      <c r="G429" s="1" t="s">
        <v>444</v>
      </c>
      <c r="H429" t="s">
        <v>444</v>
      </c>
      <c r="I429">
        <v>66.900000000000006</v>
      </c>
      <c r="J429" s="1">
        <f t="shared" si="6"/>
        <v>418.125</v>
      </c>
    </row>
    <row r="430" spans="1:10" x14ac:dyDescent="0.25">
      <c r="A430" t="s">
        <v>986</v>
      </c>
      <c r="B430" s="8">
        <v>42766</v>
      </c>
      <c r="C430" t="s">
        <v>987</v>
      </c>
      <c r="D430">
        <v>1</v>
      </c>
      <c r="E430" t="s">
        <v>988</v>
      </c>
      <c r="F430" t="s">
        <v>1406</v>
      </c>
      <c r="G430" s="1" t="s">
        <v>989</v>
      </c>
      <c r="H430" t="s">
        <v>989</v>
      </c>
      <c r="I430">
        <v>15.17</v>
      </c>
      <c r="J430" s="1">
        <f t="shared" si="6"/>
        <v>94.8125</v>
      </c>
    </row>
    <row r="431" spans="1:10" x14ac:dyDescent="0.25">
      <c r="A431" t="s">
        <v>986</v>
      </c>
      <c r="B431" s="8">
        <v>42766</v>
      </c>
      <c r="C431" t="s">
        <v>987</v>
      </c>
      <c r="D431">
        <v>1</v>
      </c>
      <c r="E431" t="s">
        <v>988</v>
      </c>
      <c r="F431" t="s">
        <v>1406</v>
      </c>
      <c r="G431" s="1" t="s">
        <v>815</v>
      </c>
      <c r="H431" t="s">
        <v>815</v>
      </c>
      <c r="I431">
        <v>65.930000000000007</v>
      </c>
      <c r="J431" s="1">
        <f t="shared" si="6"/>
        <v>412.06250000000006</v>
      </c>
    </row>
    <row r="432" spans="1:10" x14ac:dyDescent="0.25">
      <c r="A432" t="s">
        <v>921</v>
      </c>
      <c r="B432" s="8">
        <v>42766</v>
      </c>
      <c r="C432" t="s">
        <v>922</v>
      </c>
      <c r="D432">
        <v>1</v>
      </c>
      <c r="E432" t="s">
        <v>923</v>
      </c>
      <c r="F432" t="s">
        <v>1406</v>
      </c>
      <c r="G432" s="1" t="s">
        <v>804</v>
      </c>
      <c r="H432" t="s">
        <v>804</v>
      </c>
      <c r="I432">
        <v>44.83</v>
      </c>
      <c r="J432" s="1">
        <f t="shared" si="6"/>
        <v>280.1875</v>
      </c>
    </row>
    <row r="433" spans="1:10" x14ac:dyDescent="0.25">
      <c r="A433" t="s">
        <v>921</v>
      </c>
      <c r="B433" s="8">
        <v>42766</v>
      </c>
      <c r="C433" t="s">
        <v>922</v>
      </c>
      <c r="D433">
        <v>1</v>
      </c>
      <c r="E433" t="s">
        <v>923</v>
      </c>
      <c r="F433" t="s">
        <v>1406</v>
      </c>
      <c r="G433" s="1" t="s">
        <v>444</v>
      </c>
      <c r="H433" t="s">
        <v>444</v>
      </c>
      <c r="I433">
        <v>55.86</v>
      </c>
      <c r="J433" s="1">
        <f t="shared" si="6"/>
        <v>349.125</v>
      </c>
    </row>
    <row r="434" spans="1:10" x14ac:dyDescent="0.25">
      <c r="A434" t="s">
        <v>921</v>
      </c>
      <c r="B434" s="8">
        <v>42766</v>
      </c>
      <c r="C434" t="s">
        <v>922</v>
      </c>
      <c r="D434">
        <v>1</v>
      </c>
      <c r="E434" t="s">
        <v>923</v>
      </c>
      <c r="F434" t="s">
        <v>1406</v>
      </c>
      <c r="G434" s="1" t="s">
        <v>924</v>
      </c>
      <c r="H434" t="s">
        <v>924</v>
      </c>
      <c r="I434">
        <v>47.73</v>
      </c>
      <c r="J434" s="1">
        <f t="shared" si="6"/>
        <v>298.3125</v>
      </c>
    </row>
    <row r="435" spans="1:10" x14ac:dyDescent="0.25">
      <c r="A435" t="s">
        <v>921</v>
      </c>
      <c r="B435" s="8">
        <v>42766</v>
      </c>
      <c r="C435" t="s">
        <v>922</v>
      </c>
      <c r="D435">
        <v>1</v>
      </c>
      <c r="E435" t="s">
        <v>923</v>
      </c>
      <c r="F435" t="s">
        <v>1406</v>
      </c>
      <c r="G435" s="1" t="s">
        <v>924</v>
      </c>
      <c r="H435" t="s">
        <v>924</v>
      </c>
      <c r="I435">
        <v>90.21</v>
      </c>
      <c r="J435" s="1">
        <f t="shared" si="6"/>
        <v>563.8125</v>
      </c>
    </row>
    <row r="436" spans="1:10" x14ac:dyDescent="0.25">
      <c r="A436" t="s">
        <v>921</v>
      </c>
      <c r="B436" s="8">
        <v>42766</v>
      </c>
      <c r="C436" t="s">
        <v>922</v>
      </c>
      <c r="D436">
        <v>1</v>
      </c>
      <c r="E436" t="s">
        <v>923</v>
      </c>
      <c r="F436" t="s">
        <v>1406</v>
      </c>
      <c r="G436" s="1" t="s">
        <v>924</v>
      </c>
      <c r="H436" t="s">
        <v>924</v>
      </c>
      <c r="I436">
        <v>135.44999999999999</v>
      </c>
      <c r="J436" s="1">
        <f t="shared" si="6"/>
        <v>846.56249999999989</v>
      </c>
    </row>
    <row r="437" spans="1:10" x14ac:dyDescent="0.25">
      <c r="A437" t="s">
        <v>921</v>
      </c>
      <c r="B437" s="8">
        <v>42766</v>
      </c>
      <c r="C437" t="s">
        <v>922</v>
      </c>
      <c r="D437">
        <v>1</v>
      </c>
      <c r="E437" t="s">
        <v>923</v>
      </c>
      <c r="F437" t="s">
        <v>1406</v>
      </c>
      <c r="G437" s="1" t="s">
        <v>925</v>
      </c>
      <c r="H437" t="s">
        <v>925</v>
      </c>
      <c r="I437">
        <v>15.86</v>
      </c>
      <c r="J437" s="1">
        <f t="shared" si="6"/>
        <v>99.125</v>
      </c>
    </row>
    <row r="438" spans="1:10" x14ac:dyDescent="0.25">
      <c r="A438" t="s">
        <v>921</v>
      </c>
      <c r="B438" s="8">
        <v>42766</v>
      </c>
      <c r="C438" t="s">
        <v>922</v>
      </c>
      <c r="D438">
        <v>1</v>
      </c>
      <c r="E438" t="s">
        <v>923</v>
      </c>
      <c r="F438" t="s">
        <v>1406</v>
      </c>
      <c r="G438" s="1" t="s">
        <v>841</v>
      </c>
      <c r="H438" t="s">
        <v>841</v>
      </c>
      <c r="I438">
        <v>11.71</v>
      </c>
      <c r="J438" s="1">
        <f t="shared" si="6"/>
        <v>73.1875</v>
      </c>
    </row>
    <row r="439" spans="1:10" x14ac:dyDescent="0.25">
      <c r="A439" t="s">
        <v>921</v>
      </c>
      <c r="B439" s="8">
        <v>42766</v>
      </c>
      <c r="C439" t="s">
        <v>922</v>
      </c>
      <c r="D439">
        <v>1</v>
      </c>
      <c r="E439" t="s">
        <v>923</v>
      </c>
      <c r="F439" t="s">
        <v>1406</v>
      </c>
      <c r="G439" s="1" t="s">
        <v>926</v>
      </c>
      <c r="H439" t="s">
        <v>926</v>
      </c>
      <c r="I439">
        <v>209.92</v>
      </c>
      <c r="J439" s="1">
        <f t="shared" si="6"/>
        <v>1312</v>
      </c>
    </row>
    <row r="440" spans="1:10" x14ac:dyDescent="0.25">
      <c r="A440" t="s">
        <v>921</v>
      </c>
      <c r="B440" s="8">
        <v>42766</v>
      </c>
      <c r="C440" t="s">
        <v>922</v>
      </c>
      <c r="D440">
        <v>1</v>
      </c>
      <c r="E440" t="s">
        <v>923</v>
      </c>
      <c r="F440" t="s">
        <v>1406</v>
      </c>
      <c r="G440" s="1" t="s">
        <v>794</v>
      </c>
      <c r="H440" t="s">
        <v>794</v>
      </c>
      <c r="I440">
        <v>3.31</v>
      </c>
      <c r="J440" s="1">
        <f t="shared" si="6"/>
        <v>20.6875</v>
      </c>
    </row>
    <row r="441" spans="1:10" x14ac:dyDescent="0.25">
      <c r="A441" t="s">
        <v>921</v>
      </c>
      <c r="B441" s="8">
        <v>42766</v>
      </c>
      <c r="C441" t="s">
        <v>922</v>
      </c>
      <c r="D441">
        <v>1</v>
      </c>
      <c r="E441" t="s">
        <v>923</v>
      </c>
      <c r="F441" t="s">
        <v>1406</v>
      </c>
      <c r="G441" s="1" t="s">
        <v>794</v>
      </c>
      <c r="H441" t="s">
        <v>794</v>
      </c>
      <c r="I441">
        <v>3.59</v>
      </c>
      <c r="J441" s="1">
        <f t="shared" si="6"/>
        <v>22.4375</v>
      </c>
    </row>
    <row r="442" spans="1:10" x14ac:dyDescent="0.25">
      <c r="A442" t="s">
        <v>921</v>
      </c>
      <c r="B442" s="8">
        <v>42766</v>
      </c>
      <c r="C442" t="s">
        <v>922</v>
      </c>
      <c r="D442">
        <v>1</v>
      </c>
      <c r="E442" t="s">
        <v>923</v>
      </c>
      <c r="F442" t="s">
        <v>1406</v>
      </c>
      <c r="G442" s="1" t="s">
        <v>794</v>
      </c>
      <c r="H442" t="s">
        <v>794</v>
      </c>
      <c r="I442">
        <v>4.55</v>
      </c>
      <c r="J442" s="1">
        <f t="shared" si="6"/>
        <v>28.4375</v>
      </c>
    </row>
    <row r="443" spans="1:10" x14ac:dyDescent="0.25">
      <c r="A443" t="s">
        <v>921</v>
      </c>
      <c r="B443" s="8">
        <v>42766</v>
      </c>
      <c r="C443" t="s">
        <v>922</v>
      </c>
      <c r="D443">
        <v>1</v>
      </c>
      <c r="E443" t="s">
        <v>923</v>
      </c>
      <c r="F443" t="s">
        <v>1406</v>
      </c>
      <c r="G443" s="1" t="s">
        <v>794</v>
      </c>
      <c r="H443" t="s">
        <v>794</v>
      </c>
      <c r="I443">
        <v>17.38</v>
      </c>
      <c r="J443" s="1">
        <f t="shared" si="6"/>
        <v>108.62499999999999</v>
      </c>
    </row>
    <row r="444" spans="1:10" x14ac:dyDescent="0.25">
      <c r="A444" t="s">
        <v>921</v>
      </c>
      <c r="B444" s="8">
        <v>42766</v>
      </c>
      <c r="C444" t="s">
        <v>922</v>
      </c>
      <c r="D444">
        <v>1</v>
      </c>
      <c r="E444" t="s">
        <v>923</v>
      </c>
      <c r="F444" t="s">
        <v>1406</v>
      </c>
      <c r="G444" s="1" t="s">
        <v>794</v>
      </c>
      <c r="H444" t="s">
        <v>794</v>
      </c>
      <c r="I444">
        <v>26.21</v>
      </c>
      <c r="J444" s="1">
        <f t="shared" si="6"/>
        <v>163.8125</v>
      </c>
    </row>
    <row r="445" spans="1:10" x14ac:dyDescent="0.25">
      <c r="A445" t="s">
        <v>921</v>
      </c>
      <c r="B445" s="8">
        <v>42766</v>
      </c>
      <c r="C445" t="s">
        <v>922</v>
      </c>
      <c r="D445">
        <v>1</v>
      </c>
      <c r="E445" t="s">
        <v>923</v>
      </c>
      <c r="F445" t="s">
        <v>1406</v>
      </c>
      <c r="G445" s="1" t="s">
        <v>927</v>
      </c>
      <c r="H445" t="s">
        <v>927</v>
      </c>
      <c r="I445">
        <v>193.39</v>
      </c>
      <c r="J445" s="1">
        <f t="shared" si="6"/>
        <v>1208.6875</v>
      </c>
    </row>
    <row r="446" spans="1:10" x14ac:dyDescent="0.25">
      <c r="A446" t="s">
        <v>921</v>
      </c>
      <c r="B446" s="8">
        <v>42766</v>
      </c>
      <c r="C446" t="s">
        <v>922</v>
      </c>
      <c r="D446">
        <v>1</v>
      </c>
      <c r="E446" t="s">
        <v>923</v>
      </c>
      <c r="F446" t="s">
        <v>1406</v>
      </c>
      <c r="G446" s="1" t="s">
        <v>928</v>
      </c>
      <c r="H446" t="s">
        <v>928</v>
      </c>
      <c r="I446">
        <v>14.62</v>
      </c>
      <c r="J446" s="1">
        <f t="shared" si="6"/>
        <v>91.375</v>
      </c>
    </row>
    <row r="447" spans="1:10" x14ac:dyDescent="0.25">
      <c r="A447" t="s">
        <v>921</v>
      </c>
      <c r="B447" s="8">
        <v>42766</v>
      </c>
      <c r="C447" t="s">
        <v>922</v>
      </c>
      <c r="D447">
        <v>1</v>
      </c>
      <c r="E447" t="s">
        <v>923</v>
      </c>
      <c r="F447" t="s">
        <v>1406</v>
      </c>
      <c r="G447" s="1" t="s">
        <v>929</v>
      </c>
      <c r="H447" t="s">
        <v>929</v>
      </c>
      <c r="I447">
        <v>26.92</v>
      </c>
      <c r="J447" s="1">
        <f t="shared" si="6"/>
        <v>168.25</v>
      </c>
    </row>
    <row r="448" spans="1:10" x14ac:dyDescent="0.25">
      <c r="A448" t="s">
        <v>921</v>
      </c>
      <c r="B448" s="8">
        <v>42766</v>
      </c>
      <c r="C448" t="s">
        <v>922</v>
      </c>
      <c r="D448">
        <v>1</v>
      </c>
      <c r="E448" t="s">
        <v>923</v>
      </c>
      <c r="F448" t="s">
        <v>1406</v>
      </c>
      <c r="G448" s="1" t="s">
        <v>930</v>
      </c>
      <c r="H448" t="s">
        <v>930</v>
      </c>
      <c r="I448">
        <v>207.2</v>
      </c>
      <c r="J448" s="1">
        <f t="shared" si="6"/>
        <v>1295</v>
      </c>
    </row>
    <row r="449" spans="1:10" x14ac:dyDescent="0.25">
      <c r="A449" t="s">
        <v>921</v>
      </c>
      <c r="B449" s="8">
        <v>42766</v>
      </c>
      <c r="C449" t="s">
        <v>922</v>
      </c>
      <c r="D449">
        <v>1</v>
      </c>
      <c r="E449" t="s">
        <v>923</v>
      </c>
      <c r="F449" t="s">
        <v>1406</v>
      </c>
      <c r="G449" s="1" t="s">
        <v>796</v>
      </c>
      <c r="H449" t="s">
        <v>796</v>
      </c>
      <c r="I449">
        <v>13.79</v>
      </c>
      <c r="J449" s="1">
        <f t="shared" si="6"/>
        <v>86.187499999999986</v>
      </c>
    </row>
    <row r="450" spans="1:10" x14ac:dyDescent="0.25">
      <c r="A450" t="s">
        <v>990</v>
      </c>
      <c r="B450" s="8">
        <v>42766</v>
      </c>
      <c r="C450" t="s">
        <v>991</v>
      </c>
      <c r="D450">
        <v>1</v>
      </c>
      <c r="E450" t="s">
        <v>992</v>
      </c>
      <c r="F450" t="s">
        <v>1406</v>
      </c>
      <c r="G450" s="1" t="s">
        <v>356</v>
      </c>
      <c r="H450" s="1" t="s">
        <v>356</v>
      </c>
      <c r="I450">
        <v>16.28</v>
      </c>
      <c r="J450" s="1">
        <f t="shared" si="6"/>
        <v>101.75</v>
      </c>
    </row>
    <row r="451" spans="1:10" x14ac:dyDescent="0.25">
      <c r="A451" t="s">
        <v>993</v>
      </c>
      <c r="B451" s="8">
        <v>42766</v>
      </c>
      <c r="C451" t="s">
        <v>994</v>
      </c>
      <c r="D451">
        <v>1</v>
      </c>
      <c r="E451" t="s">
        <v>995</v>
      </c>
      <c r="F451" t="s">
        <v>1406</v>
      </c>
      <c r="G451" s="1" t="s">
        <v>426</v>
      </c>
      <c r="H451" t="s">
        <v>426</v>
      </c>
      <c r="I451">
        <v>74.349999999999994</v>
      </c>
      <c r="J451" s="1">
        <f t="shared" si="6"/>
        <v>464.68749999999994</v>
      </c>
    </row>
    <row r="452" spans="1:10" x14ac:dyDescent="0.25">
      <c r="A452" t="s">
        <v>996</v>
      </c>
      <c r="B452" s="8">
        <v>42766</v>
      </c>
      <c r="C452" t="s">
        <v>997</v>
      </c>
      <c r="D452">
        <v>1</v>
      </c>
      <c r="E452" t="s">
        <v>998</v>
      </c>
      <c r="F452" t="s">
        <v>1406</v>
      </c>
      <c r="G452" s="1" t="s">
        <v>794</v>
      </c>
      <c r="H452" t="s">
        <v>794</v>
      </c>
      <c r="I452">
        <v>9.3800000000000008</v>
      </c>
      <c r="J452" s="1">
        <f t="shared" si="6"/>
        <v>58.625000000000007</v>
      </c>
    </row>
    <row r="453" spans="1:10" x14ac:dyDescent="0.25">
      <c r="A453" t="s">
        <v>306</v>
      </c>
      <c r="B453" s="8">
        <v>42758</v>
      </c>
      <c r="C453" t="s">
        <v>307</v>
      </c>
      <c r="D453">
        <v>1</v>
      </c>
      <c r="E453" t="s">
        <v>308</v>
      </c>
      <c r="F453" t="s">
        <v>1406</v>
      </c>
      <c r="G453" s="1" t="s">
        <v>309</v>
      </c>
      <c r="H453" t="s">
        <v>309</v>
      </c>
      <c r="I453">
        <v>243.85</v>
      </c>
      <c r="J453" s="1">
        <f t="shared" si="6"/>
        <v>1524.0625</v>
      </c>
    </row>
    <row r="454" spans="1:10" x14ac:dyDescent="0.25">
      <c r="A454" t="s">
        <v>302</v>
      </c>
      <c r="B454" s="8">
        <v>42758</v>
      </c>
      <c r="C454" t="s">
        <v>303</v>
      </c>
      <c r="D454">
        <v>1</v>
      </c>
      <c r="E454" t="s">
        <v>304</v>
      </c>
      <c r="F454" t="s">
        <v>1406</v>
      </c>
      <c r="G454" s="1" t="s">
        <v>305</v>
      </c>
      <c r="H454" t="s">
        <v>305</v>
      </c>
      <c r="I454">
        <v>80</v>
      </c>
      <c r="J454" s="1">
        <f t="shared" si="6"/>
        <v>500</v>
      </c>
    </row>
    <row r="455" spans="1:10" x14ac:dyDescent="0.25">
      <c r="A455" t="s">
        <v>310</v>
      </c>
      <c r="B455" s="8">
        <v>42758</v>
      </c>
      <c r="C455" t="s">
        <v>311</v>
      </c>
      <c r="D455">
        <v>1</v>
      </c>
      <c r="E455" t="s">
        <v>312</v>
      </c>
      <c r="F455" t="s">
        <v>1406</v>
      </c>
      <c r="G455" s="1" t="s">
        <v>313</v>
      </c>
      <c r="H455" t="s">
        <v>313</v>
      </c>
      <c r="I455">
        <v>41.52</v>
      </c>
      <c r="J455" s="1">
        <f t="shared" si="6"/>
        <v>259.5</v>
      </c>
    </row>
    <row r="456" spans="1:10" x14ac:dyDescent="0.25">
      <c r="A456" t="s">
        <v>454</v>
      </c>
      <c r="B456" s="8">
        <v>42758</v>
      </c>
      <c r="C456" t="s">
        <v>455</v>
      </c>
      <c r="D456">
        <v>1</v>
      </c>
      <c r="E456" t="s">
        <v>456</v>
      </c>
      <c r="F456" t="s">
        <v>1406</v>
      </c>
      <c r="G456" s="1" t="s">
        <v>313</v>
      </c>
      <c r="H456" s="1" t="s">
        <v>313</v>
      </c>
      <c r="I456">
        <v>147.16999999999999</v>
      </c>
      <c r="J456" s="1">
        <f t="shared" ref="J456:J519" si="7">+I456/0.16</f>
        <v>919.81249999999989</v>
      </c>
    </row>
    <row r="457" spans="1:10" x14ac:dyDescent="0.25">
      <c r="A457" t="s">
        <v>457</v>
      </c>
      <c r="B457" s="8">
        <v>42758</v>
      </c>
      <c r="C457" t="s">
        <v>458</v>
      </c>
      <c r="D457">
        <v>1</v>
      </c>
      <c r="E457" t="s">
        <v>459</v>
      </c>
      <c r="F457" t="s">
        <v>1406</v>
      </c>
      <c r="G457" s="1" t="s">
        <v>313</v>
      </c>
      <c r="H457" t="s">
        <v>313</v>
      </c>
      <c r="I457">
        <v>18.62</v>
      </c>
      <c r="J457" s="1">
        <f t="shared" si="7"/>
        <v>116.375</v>
      </c>
    </row>
    <row r="458" spans="1:10" x14ac:dyDescent="0.25">
      <c r="A458" t="s">
        <v>460</v>
      </c>
      <c r="B458" s="8">
        <v>42758</v>
      </c>
      <c r="C458" t="s">
        <v>461</v>
      </c>
      <c r="D458">
        <v>1</v>
      </c>
      <c r="E458" t="s">
        <v>462</v>
      </c>
      <c r="F458" t="s">
        <v>1406</v>
      </c>
      <c r="G458" s="1" t="s">
        <v>463</v>
      </c>
      <c r="H458" t="s">
        <v>463</v>
      </c>
      <c r="I458">
        <v>54.4</v>
      </c>
      <c r="J458" s="1">
        <f t="shared" si="7"/>
        <v>340</v>
      </c>
    </row>
    <row r="459" spans="1:10" x14ac:dyDescent="0.25">
      <c r="A459" t="s">
        <v>781</v>
      </c>
      <c r="B459" s="8">
        <v>42766</v>
      </c>
      <c r="C459" t="s">
        <v>782</v>
      </c>
      <c r="D459">
        <v>1</v>
      </c>
      <c r="E459" t="s">
        <v>783</v>
      </c>
      <c r="F459" t="s">
        <v>1406</v>
      </c>
      <c r="G459" s="1" t="s">
        <v>313</v>
      </c>
      <c r="H459" s="1" t="s">
        <v>313</v>
      </c>
      <c r="I459">
        <v>116.55</v>
      </c>
      <c r="J459" s="1">
        <f t="shared" si="7"/>
        <v>728.4375</v>
      </c>
    </row>
    <row r="460" spans="1:10" x14ac:dyDescent="0.25">
      <c r="A460" t="s">
        <v>784</v>
      </c>
      <c r="B460" s="8">
        <v>42766</v>
      </c>
      <c r="C460" t="s">
        <v>785</v>
      </c>
      <c r="D460">
        <v>1</v>
      </c>
      <c r="E460" t="s">
        <v>786</v>
      </c>
      <c r="F460" t="s">
        <v>1406</v>
      </c>
      <c r="G460" s="1" t="s">
        <v>305</v>
      </c>
      <c r="H460" s="1" t="s">
        <v>305</v>
      </c>
      <c r="I460">
        <v>40</v>
      </c>
      <c r="J460" s="1">
        <f t="shared" si="7"/>
        <v>250</v>
      </c>
    </row>
    <row r="461" spans="1:10" x14ac:dyDescent="0.25">
      <c r="A461" t="s">
        <v>960</v>
      </c>
      <c r="B461" s="8">
        <v>42766</v>
      </c>
      <c r="C461" t="s">
        <v>961</v>
      </c>
      <c r="D461">
        <v>1</v>
      </c>
      <c r="E461" t="s">
        <v>962</v>
      </c>
      <c r="F461" t="s">
        <v>1406</v>
      </c>
      <c r="G461" s="1" t="s">
        <v>305</v>
      </c>
      <c r="H461" t="s">
        <v>305</v>
      </c>
      <c r="I461" s="1">
        <v>40</v>
      </c>
      <c r="J461" s="1">
        <f t="shared" si="7"/>
        <v>250</v>
      </c>
    </row>
    <row r="462" spans="1:10" x14ac:dyDescent="0.25">
      <c r="A462" t="s">
        <v>261</v>
      </c>
      <c r="B462" s="8">
        <v>42755</v>
      </c>
      <c r="C462" t="s">
        <v>262</v>
      </c>
      <c r="D462">
        <v>1</v>
      </c>
      <c r="E462" t="s">
        <v>263</v>
      </c>
      <c r="F462" t="s">
        <v>1406</v>
      </c>
      <c r="G462" s="7" t="s">
        <v>1504</v>
      </c>
      <c r="H462" t="s">
        <v>264</v>
      </c>
      <c r="I462">
        <v>17.100000000000001</v>
      </c>
      <c r="J462" s="1">
        <f t="shared" si="7"/>
        <v>106.875</v>
      </c>
    </row>
    <row r="463" spans="1:10" x14ac:dyDescent="0.25">
      <c r="A463" t="s">
        <v>265</v>
      </c>
      <c r="B463" s="8">
        <v>42755</v>
      </c>
      <c r="C463" t="s">
        <v>266</v>
      </c>
      <c r="D463">
        <v>1</v>
      </c>
      <c r="E463" t="s">
        <v>267</v>
      </c>
      <c r="F463" t="s">
        <v>1406</v>
      </c>
      <c r="G463" s="7" t="s">
        <v>1505</v>
      </c>
      <c r="H463" t="s">
        <v>268</v>
      </c>
      <c r="I463">
        <v>8.2799999999999994</v>
      </c>
      <c r="J463" s="1">
        <f t="shared" si="7"/>
        <v>51.749999999999993</v>
      </c>
    </row>
    <row r="464" spans="1:10" x14ac:dyDescent="0.25">
      <c r="A464" t="s">
        <v>314</v>
      </c>
      <c r="B464" s="8">
        <v>42758</v>
      </c>
      <c r="C464" t="s">
        <v>315</v>
      </c>
      <c r="D464">
        <v>1</v>
      </c>
      <c r="E464" t="s">
        <v>316</v>
      </c>
      <c r="F464" t="s">
        <v>1406</v>
      </c>
      <c r="G464" s="1" t="s">
        <v>317</v>
      </c>
      <c r="H464" t="s">
        <v>317</v>
      </c>
      <c r="I464">
        <v>55.2</v>
      </c>
      <c r="J464" s="1">
        <f t="shared" si="7"/>
        <v>345</v>
      </c>
    </row>
    <row r="465" spans="1:11" x14ac:dyDescent="0.25">
      <c r="A465" t="s">
        <v>963</v>
      </c>
      <c r="B465" s="8">
        <v>42766</v>
      </c>
      <c r="C465" t="s">
        <v>964</v>
      </c>
      <c r="D465">
        <v>1</v>
      </c>
      <c r="E465" t="s">
        <v>965</v>
      </c>
      <c r="F465" t="s">
        <v>1406</v>
      </c>
      <c r="G465" s="1" t="s">
        <v>790</v>
      </c>
      <c r="H465" t="s">
        <v>790</v>
      </c>
      <c r="I465">
        <v>49.71</v>
      </c>
      <c r="J465" s="1">
        <f t="shared" si="7"/>
        <v>310.6875</v>
      </c>
      <c r="K465" s="1">
        <v>12.43</v>
      </c>
    </row>
    <row r="466" spans="1:11" x14ac:dyDescent="0.25">
      <c r="A466" t="s">
        <v>787</v>
      </c>
      <c r="B466" s="8">
        <v>42766</v>
      </c>
      <c r="C466" t="s">
        <v>788</v>
      </c>
      <c r="D466">
        <v>1</v>
      </c>
      <c r="E466" t="s">
        <v>789</v>
      </c>
      <c r="F466" t="s">
        <v>1406</v>
      </c>
      <c r="G466" s="1" t="s">
        <v>790</v>
      </c>
      <c r="H466" t="s">
        <v>790</v>
      </c>
      <c r="I466" s="1">
        <v>49.71</v>
      </c>
      <c r="J466" s="1">
        <f t="shared" si="7"/>
        <v>310.6875</v>
      </c>
      <c r="K466">
        <v>12.43</v>
      </c>
    </row>
    <row r="467" spans="1:11" x14ac:dyDescent="0.25">
      <c r="A467" t="s">
        <v>1003</v>
      </c>
      <c r="B467" s="8">
        <v>42738</v>
      </c>
      <c r="C467" t="s">
        <v>1004</v>
      </c>
      <c r="D467">
        <v>1</v>
      </c>
      <c r="E467" t="s">
        <v>1005</v>
      </c>
      <c r="F467" t="s">
        <v>1410</v>
      </c>
      <c r="G467" s="1" t="s">
        <v>1421</v>
      </c>
      <c r="H467" t="s">
        <v>1006</v>
      </c>
      <c r="I467" s="9">
        <v>2855.4</v>
      </c>
      <c r="J467" s="1">
        <f t="shared" si="7"/>
        <v>17846.25</v>
      </c>
    </row>
    <row r="468" spans="1:11" x14ac:dyDescent="0.25">
      <c r="A468" t="s">
        <v>1007</v>
      </c>
      <c r="B468" s="8">
        <v>42739</v>
      </c>
      <c r="C468" t="s">
        <v>1008</v>
      </c>
      <c r="D468">
        <v>2</v>
      </c>
      <c r="E468" t="s">
        <v>1009</v>
      </c>
      <c r="F468" t="s">
        <v>1410</v>
      </c>
      <c r="G468" s="1" t="s">
        <v>1422</v>
      </c>
      <c r="H468" t="s">
        <v>1010</v>
      </c>
      <c r="I468">
        <v>608</v>
      </c>
      <c r="J468" s="1">
        <f t="shared" si="7"/>
        <v>3800</v>
      </c>
    </row>
    <row r="469" spans="1:11" x14ac:dyDescent="0.25">
      <c r="A469" t="s">
        <v>1011</v>
      </c>
      <c r="B469" s="8">
        <v>42739</v>
      </c>
      <c r="C469" t="s">
        <v>1012</v>
      </c>
      <c r="D469">
        <v>2</v>
      </c>
      <c r="E469" t="s">
        <v>1013</v>
      </c>
      <c r="F469" t="s">
        <v>1410</v>
      </c>
      <c r="G469" s="1" t="s">
        <v>1423</v>
      </c>
      <c r="H469" t="s">
        <v>1014</v>
      </c>
      <c r="I469">
        <v>192</v>
      </c>
      <c r="J469" s="1">
        <f t="shared" si="7"/>
        <v>1200</v>
      </c>
    </row>
    <row r="470" spans="1:11" x14ac:dyDescent="0.25">
      <c r="A470" t="s">
        <v>1015</v>
      </c>
      <c r="B470" s="8">
        <v>42739</v>
      </c>
      <c r="C470" t="s">
        <v>1016</v>
      </c>
      <c r="D470">
        <v>2</v>
      </c>
      <c r="E470" t="s">
        <v>1017</v>
      </c>
      <c r="F470" t="s">
        <v>1410</v>
      </c>
      <c r="G470" s="1" t="s">
        <v>1424</v>
      </c>
      <c r="H470" t="s">
        <v>1018</v>
      </c>
      <c r="I470">
        <v>391.44</v>
      </c>
      <c r="J470" s="1">
        <f t="shared" si="7"/>
        <v>2446.5</v>
      </c>
    </row>
    <row r="471" spans="1:11" x14ac:dyDescent="0.25">
      <c r="A471" t="s">
        <v>1019</v>
      </c>
      <c r="B471" s="8">
        <v>42739</v>
      </c>
      <c r="C471" t="s">
        <v>1020</v>
      </c>
      <c r="D471">
        <v>2</v>
      </c>
      <c r="E471" t="s">
        <v>1021</v>
      </c>
      <c r="F471" t="s">
        <v>1410</v>
      </c>
      <c r="G471" s="1" t="s">
        <v>1424</v>
      </c>
      <c r="H471" t="s">
        <v>1018</v>
      </c>
      <c r="I471" s="1">
        <v>418.32</v>
      </c>
      <c r="J471" s="1">
        <f t="shared" si="7"/>
        <v>2614.5</v>
      </c>
    </row>
    <row r="472" spans="1:11" x14ac:dyDescent="0.25">
      <c r="A472" t="s">
        <v>1022</v>
      </c>
      <c r="B472" s="8">
        <v>42739</v>
      </c>
      <c r="C472" t="s">
        <v>1023</v>
      </c>
      <c r="D472">
        <v>2</v>
      </c>
      <c r="E472" t="s">
        <v>1024</v>
      </c>
      <c r="F472" t="s">
        <v>1410</v>
      </c>
      <c r="G472" s="1" t="s">
        <v>1425</v>
      </c>
      <c r="H472" t="s">
        <v>1025</v>
      </c>
      <c r="I472" s="9">
        <v>1652.41</v>
      </c>
      <c r="J472" s="1">
        <f t="shared" si="7"/>
        <v>10327.5625</v>
      </c>
    </row>
    <row r="473" spans="1:11" x14ac:dyDescent="0.25">
      <c r="A473" t="s">
        <v>1026</v>
      </c>
      <c r="B473" s="8">
        <v>42739</v>
      </c>
      <c r="C473" t="s">
        <v>1027</v>
      </c>
      <c r="D473">
        <v>2</v>
      </c>
      <c r="E473" t="s">
        <v>1028</v>
      </c>
      <c r="F473" t="s">
        <v>1410</v>
      </c>
      <c r="G473" s="1" t="s">
        <v>1426</v>
      </c>
      <c r="H473" t="s">
        <v>1029</v>
      </c>
      <c r="I473">
        <v>25.6</v>
      </c>
      <c r="J473" s="1">
        <f t="shared" si="7"/>
        <v>160</v>
      </c>
    </row>
    <row r="474" spans="1:11" x14ac:dyDescent="0.25">
      <c r="A474" t="s">
        <v>1030</v>
      </c>
      <c r="B474" s="8">
        <v>42739</v>
      </c>
      <c r="C474" t="s">
        <v>1031</v>
      </c>
      <c r="D474">
        <v>1</v>
      </c>
      <c r="E474" t="s">
        <v>1032</v>
      </c>
      <c r="F474" t="s">
        <v>1410</v>
      </c>
      <c r="G474" s="1" t="s">
        <v>1426</v>
      </c>
      <c r="H474" t="s">
        <v>1029</v>
      </c>
      <c r="I474">
        <v>441.38</v>
      </c>
      <c r="J474" s="1">
        <f t="shared" si="7"/>
        <v>2758.625</v>
      </c>
    </row>
    <row r="475" spans="1:11" x14ac:dyDescent="0.25">
      <c r="A475" t="s">
        <v>1033</v>
      </c>
      <c r="B475" s="8">
        <v>42739</v>
      </c>
      <c r="C475" t="s">
        <v>1034</v>
      </c>
      <c r="D475">
        <v>1</v>
      </c>
      <c r="E475" t="s">
        <v>1035</v>
      </c>
      <c r="F475" t="s">
        <v>1410</v>
      </c>
      <c r="G475" s="1" t="s">
        <v>1427</v>
      </c>
      <c r="H475" t="s">
        <v>1036</v>
      </c>
      <c r="I475">
        <v>584.87</v>
      </c>
      <c r="J475" s="1">
        <f t="shared" si="7"/>
        <v>3655.4375</v>
      </c>
    </row>
    <row r="476" spans="1:11" x14ac:dyDescent="0.25">
      <c r="A476" t="s">
        <v>1037</v>
      </c>
      <c r="B476" s="8">
        <v>42739</v>
      </c>
      <c r="C476" t="s">
        <v>1038</v>
      </c>
      <c r="D476">
        <v>1</v>
      </c>
      <c r="E476" t="s">
        <v>1039</v>
      </c>
      <c r="F476" t="s">
        <v>1410</v>
      </c>
      <c r="G476" s="1" t="s">
        <v>1428</v>
      </c>
      <c r="H476" t="s">
        <v>1040</v>
      </c>
      <c r="I476">
        <v>729.16</v>
      </c>
      <c r="J476" s="1">
        <f t="shared" si="7"/>
        <v>4557.25</v>
      </c>
    </row>
    <row r="477" spans="1:11" x14ac:dyDescent="0.25">
      <c r="A477" t="s">
        <v>1041</v>
      </c>
      <c r="B477" s="8">
        <v>42739</v>
      </c>
      <c r="C477" t="s">
        <v>1042</v>
      </c>
      <c r="D477">
        <v>1</v>
      </c>
      <c r="E477" t="s">
        <v>1043</v>
      </c>
      <c r="F477" t="s">
        <v>1410</v>
      </c>
      <c r="G477" s="1" t="s">
        <v>411</v>
      </c>
      <c r="H477" t="s">
        <v>1044</v>
      </c>
      <c r="I477" s="9">
        <v>1130.76</v>
      </c>
      <c r="J477" s="1">
        <f t="shared" si="7"/>
        <v>7067.25</v>
      </c>
    </row>
    <row r="478" spans="1:11" x14ac:dyDescent="0.25">
      <c r="A478" t="s">
        <v>1045</v>
      </c>
      <c r="B478" s="8">
        <v>42739</v>
      </c>
      <c r="C478" t="s">
        <v>1046</v>
      </c>
      <c r="D478">
        <v>1</v>
      </c>
      <c r="E478" t="s">
        <v>1047</v>
      </c>
      <c r="F478" t="s">
        <v>1410</v>
      </c>
      <c r="G478" s="1" t="s">
        <v>1429</v>
      </c>
      <c r="H478" t="s">
        <v>1048</v>
      </c>
      <c r="I478" s="1">
        <v>576</v>
      </c>
      <c r="J478" s="1">
        <f t="shared" si="7"/>
        <v>3600</v>
      </c>
    </row>
    <row r="479" spans="1:11" x14ac:dyDescent="0.25">
      <c r="A479" t="s">
        <v>1049</v>
      </c>
      <c r="B479" s="8">
        <v>42739</v>
      </c>
      <c r="C479" t="s">
        <v>1050</v>
      </c>
      <c r="D479">
        <v>1</v>
      </c>
      <c r="E479" t="s">
        <v>1051</v>
      </c>
      <c r="F479" t="s">
        <v>1410</v>
      </c>
      <c r="G479" s="1" t="s">
        <v>1430</v>
      </c>
      <c r="H479" t="s">
        <v>1052</v>
      </c>
      <c r="I479" s="1">
        <v>756.16</v>
      </c>
      <c r="J479" s="1">
        <f t="shared" si="7"/>
        <v>4726</v>
      </c>
    </row>
    <row r="480" spans="1:11" x14ac:dyDescent="0.25">
      <c r="A480" t="s">
        <v>1053</v>
      </c>
      <c r="B480" s="8">
        <v>42739</v>
      </c>
      <c r="C480" t="s">
        <v>1054</v>
      </c>
      <c r="D480">
        <v>1</v>
      </c>
      <c r="E480" t="s">
        <v>1055</v>
      </c>
      <c r="F480" t="s">
        <v>1410</v>
      </c>
      <c r="G480" s="1" t="s">
        <v>1431</v>
      </c>
      <c r="H480" t="s">
        <v>1056</v>
      </c>
      <c r="I480" s="1">
        <v>72.959999999999994</v>
      </c>
      <c r="J480" s="1">
        <f t="shared" si="7"/>
        <v>455.99999999999994</v>
      </c>
    </row>
    <row r="481" spans="1:10" x14ac:dyDescent="0.25">
      <c r="A481" t="s">
        <v>1057</v>
      </c>
      <c r="B481" s="8">
        <v>42739</v>
      </c>
      <c r="C481" t="s">
        <v>1058</v>
      </c>
      <c r="D481">
        <v>1</v>
      </c>
      <c r="E481" t="s">
        <v>1059</v>
      </c>
      <c r="F481" t="s">
        <v>1410</v>
      </c>
      <c r="G481" s="1" t="s">
        <v>1432</v>
      </c>
      <c r="H481" t="s">
        <v>1060</v>
      </c>
      <c r="I481" s="1">
        <v>480</v>
      </c>
      <c r="J481" s="1">
        <f t="shared" si="7"/>
        <v>3000</v>
      </c>
    </row>
    <row r="482" spans="1:10" x14ac:dyDescent="0.25">
      <c r="A482" t="s">
        <v>1061</v>
      </c>
      <c r="B482" s="8">
        <v>42739</v>
      </c>
      <c r="C482" t="s">
        <v>1062</v>
      </c>
      <c r="D482">
        <v>1</v>
      </c>
      <c r="E482" t="s">
        <v>1063</v>
      </c>
      <c r="F482" t="s">
        <v>1410</v>
      </c>
      <c r="G482" s="1" t="s">
        <v>1433</v>
      </c>
      <c r="H482" t="s">
        <v>1064</v>
      </c>
      <c r="I482" s="1">
        <v>880</v>
      </c>
      <c r="J482" s="1">
        <f t="shared" si="7"/>
        <v>5500</v>
      </c>
    </row>
    <row r="483" spans="1:10" x14ac:dyDescent="0.25">
      <c r="A483" t="s">
        <v>1065</v>
      </c>
      <c r="B483" s="8">
        <v>42739</v>
      </c>
      <c r="C483" t="s">
        <v>1066</v>
      </c>
      <c r="D483">
        <v>1</v>
      </c>
      <c r="E483" t="s">
        <v>1067</v>
      </c>
      <c r="F483" t="s">
        <v>1410</v>
      </c>
      <c r="G483" s="1" t="s">
        <v>1432</v>
      </c>
      <c r="H483" t="s">
        <v>1060</v>
      </c>
      <c r="I483">
        <v>288</v>
      </c>
      <c r="J483" s="1">
        <f t="shared" si="7"/>
        <v>1800</v>
      </c>
    </row>
    <row r="484" spans="1:10" x14ac:dyDescent="0.25">
      <c r="A484" t="s">
        <v>1068</v>
      </c>
      <c r="B484" s="8">
        <v>42737</v>
      </c>
      <c r="C484" t="s">
        <v>1069</v>
      </c>
      <c r="D484">
        <v>1</v>
      </c>
      <c r="E484" t="s">
        <v>1070</v>
      </c>
      <c r="F484" t="s">
        <v>1410</v>
      </c>
      <c r="G484" s="1" t="s">
        <v>1417</v>
      </c>
      <c r="H484" t="s">
        <v>1071</v>
      </c>
      <c r="I484" s="9">
        <v>53588.15</v>
      </c>
      <c r="J484" s="1">
        <f t="shared" si="7"/>
        <v>334925.9375</v>
      </c>
    </row>
    <row r="485" spans="1:10" x14ac:dyDescent="0.25">
      <c r="A485" t="s">
        <v>1076</v>
      </c>
      <c r="B485" s="8">
        <v>42740</v>
      </c>
      <c r="C485" t="s">
        <v>1077</v>
      </c>
      <c r="D485">
        <v>1</v>
      </c>
      <c r="E485" t="s">
        <v>1078</v>
      </c>
      <c r="F485" t="s">
        <v>1410</v>
      </c>
      <c r="G485" s="1" t="s">
        <v>1421</v>
      </c>
      <c r="H485" t="s">
        <v>1006</v>
      </c>
      <c r="I485" s="9">
        <v>74893.62</v>
      </c>
      <c r="J485" s="1">
        <f t="shared" si="7"/>
        <v>468085.12499999994</v>
      </c>
    </row>
    <row r="486" spans="1:10" x14ac:dyDescent="0.25">
      <c r="A486" t="s">
        <v>1079</v>
      </c>
      <c r="B486" s="8">
        <v>42741</v>
      </c>
      <c r="C486" t="s">
        <v>1080</v>
      </c>
      <c r="D486">
        <v>1</v>
      </c>
      <c r="E486" t="s">
        <v>1081</v>
      </c>
      <c r="F486" t="s">
        <v>1410</v>
      </c>
      <c r="G486" s="1" t="s">
        <v>1421</v>
      </c>
      <c r="H486" t="s">
        <v>1006</v>
      </c>
      <c r="I486" s="9">
        <v>39771.33</v>
      </c>
      <c r="J486" s="1">
        <f t="shared" si="7"/>
        <v>248570.8125</v>
      </c>
    </row>
    <row r="487" spans="1:10" x14ac:dyDescent="0.25">
      <c r="A487" t="s">
        <v>1082</v>
      </c>
      <c r="B487" s="8">
        <v>42741</v>
      </c>
      <c r="C487" t="s">
        <v>1083</v>
      </c>
      <c r="D487">
        <v>1</v>
      </c>
      <c r="E487" t="s">
        <v>1084</v>
      </c>
      <c r="F487" t="s">
        <v>1410</v>
      </c>
      <c r="G487" s="1" t="s">
        <v>1434</v>
      </c>
      <c r="H487" t="s">
        <v>1085</v>
      </c>
      <c r="I487" s="9">
        <v>64072.22</v>
      </c>
      <c r="J487" s="1">
        <f t="shared" si="7"/>
        <v>400451.375</v>
      </c>
    </row>
    <row r="488" spans="1:10" x14ac:dyDescent="0.25">
      <c r="A488" t="s">
        <v>1087</v>
      </c>
      <c r="B488" s="8">
        <v>42746</v>
      </c>
      <c r="C488" t="s">
        <v>1088</v>
      </c>
      <c r="D488">
        <v>1</v>
      </c>
      <c r="E488" t="s">
        <v>1089</v>
      </c>
      <c r="F488" t="s">
        <v>1410</v>
      </c>
      <c r="G488" s="1" t="s">
        <v>1435</v>
      </c>
      <c r="H488" t="s">
        <v>1090</v>
      </c>
      <c r="I488" s="9">
        <v>1902.3</v>
      </c>
      <c r="J488" s="1">
        <f t="shared" si="7"/>
        <v>11889.375</v>
      </c>
    </row>
    <row r="489" spans="1:10" x14ac:dyDescent="0.25">
      <c r="A489" t="s">
        <v>1091</v>
      </c>
      <c r="B489" s="8">
        <v>42746</v>
      </c>
      <c r="C489" t="s">
        <v>1092</v>
      </c>
      <c r="D489">
        <v>1</v>
      </c>
      <c r="E489" t="s">
        <v>1093</v>
      </c>
      <c r="F489" t="s">
        <v>1410</v>
      </c>
      <c r="G489" s="1" t="s">
        <v>1436</v>
      </c>
      <c r="H489" t="s">
        <v>1094</v>
      </c>
      <c r="I489" s="1">
        <v>806.62</v>
      </c>
      <c r="J489" s="1">
        <f t="shared" si="7"/>
        <v>5041.375</v>
      </c>
    </row>
    <row r="490" spans="1:10" x14ac:dyDescent="0.25">
      <c r="A490" t="s">
        <v>1108</v>
      </c>
      <c r="B490" s="8">
        <v>42747</v>
      </c>
      <c r="C490" t="s">
        <v>1109</v>
      </c>
      <c r="D490">
        <v>2</v>
      </c>
      <c r="E490" t="s">
        <v>1110</v>
      </c>
      <c r="F490" t="s">
        <v>1410</v>
      </c>
      <c r="G490" s="1" t="s">
        <v>1437</v>
      </c>
      <c r="H490" t="s">
        <v>1111</v>
      </c>
      <c r="I490" s="9">
        <v>1392</v>
      </c>
      <c r="J490" s="1">
        <f t="shared" si="7"/>
        <v>8700</v>
      </c>
    </row>
    <row r="491" spans="1:10" x14ac:dyDescent="0.25">
      <c r="A491" t="s">
        <v>1112</v>
      </c>
      <c r="B491" s="8">
        <v>42747</v>
      </c>
      <c r="C491" t="s">
        <v>1113</v>
      </c>
      <c r="D491">
        <v>2</v>
      </c>
      <c r="E491" t="s">
        <v>1114</v>
      </c>
      <c r="F491" t="s">
        <v>1410</v>
      </c>
      <c r="G491" s="1" t="s">
        <v>1422</v>
      </c>
      <c r="H491" t="s">
        <v>1010</v>
      </c>
      <c r="I491" s="1">
        <v>144</v>
      </c>
      <c r="J491" s="1">
        <f t="shared" si="7"/>
        <v>900</v>
      </c>
    </row>
    <row r="492" spans="1:10" x14ac:dyDescent="0.25">
      <c r="A492" t="s">
        <v>1115</v>
      </c>
      <c r="B492" s="8">
        <v>42747</v>
      </c>
      <c r="C492" t="s">
        <v>1116</v>
      </c>
      <c r="D492">
        <v>2</v>
      </c>
      <c r="E492" t="s">
        <v>1117</v>
      </c>
      <c r="F492" t="s">
        <v>1410</v>
      </c>
      <c r="G492" s="1" t="s">
        <v>1423</v>
      </c>
      <c r="H492" t="s">
        <v>1014</v>
      </c>
      <c r="I492">
        <v>960</v>
      </c>
      <c r="J492" s="1">
        <f t="shared" si="7"/>
        <v>6000</v>
      </c>
    </row>
    <row r="493" spans="1:10" x14ac:dyDescent="0.25">
      <c r="A493" t="s">
        <v>1118</v>
      </c>
      <c r="B493" s="8">
        <v>42747</v>
      </c>
      <c r="C493" t="s">
        <v>1119</v>
      </c>
      <c r="D493">
        <v>2</v>
      </c>
      <c r="E493" t="s">
        <v>1120</v>
      </c>
      <c r="F493" t="s">
        <v>1410</v>
      </c>
      <c r="G493" s="1" t="s">
        <v>1429</v>
      </c>
      <c r="H493" t="s">
        <v>1048</v>
      </c>
      <c r="I493" s="9">
        <v>2368</v>
      </c>
      <c r="J493" s="1">
        <f t="shared" si="7"/>
        <v>14800</v>
      </c>
    </row>
    <row r="494" spans="1:10" x14ac:dyDescent="0.25">
      <c r="A494" t="s">
        <v>1121</v>
      </c>
      <c r="B494" s="8">
        <v>42747</v>
      </c>
      <c r="C494" t="s">
        <v>1122</v>
      </c>
      <c r="D494">
        <v>2</v>
      </c>
      <c r="E494" t="s">
        <v>1123</v>
      </c>
      <c r="F494" t="s">
        <v>1410</v>
      </c>
      <c r="G494" s="1" t="s">
        <v>1426</v>
      </c>
      <c r="H494" t="s">
        <v>1029</v>
      </c>
      <c r="I494" s="1">
        <v>304</v>
      </c>
      <c r="J494" s="1">
        <f t="shared" si="7"/>
        <v>1900</v>
      </c>
    </row>
    <row r="495" spans="1:10" x14ac:dyDescent="0.25">
      <c r="A495" t="s">
        <v>1124</v>
      </c>
      <c r="B495" s="8">
        <v>42747</v>
      </c>
      <c r="C495" t="s">
        <v>1125</v>
      </c>
      <c r="D495">
        <v>2</v>
      </c>
      <c r="E495" t="s">
        <v>1126</v>
      </c>
      <c r="F495" t="s">
        <v>1410</v>
      </c>
      <c r="G495" s="1" t="s">
        <v>1424</v>
      </c>
      <c r="H495" t="s">
        <v>1018</v>
      </c>
      <c r="I495">
        <v>167.44</v>
      </c>
      <c r="J495" s="1">
        <f t="shared" si="7"/>
        <v>1046.5</v>
      </c>
    </row>
    <row r="496" spans="1:10" x14ac:dyDescent="0.25">
      <c r="A496" t="s">
        <v>1127</v>
      </c>
      <c r="B496" s="8">
        <v>42747</v>
      </c>
      <c r="C496" t="s">
        <v>1128</v>
      </c>
      <c r="D496">
        <v>2</v>
      </c>
      <c r="E496" t="s">
        <v>1129</v>
      </c>
      <c r="F496" t="s">
        <v>1410</v>
      </c>
      <c r="G496" s="1" t="s">
        <v>1438</v>
      </c>
      <c r="H496" t="s">
        <v>1130</v>
      </c>
      <c r="I496" s="9">
        <v>2560</v>
      </c>
      <c r="J496" s="1">
        <f t="shared" si="7"/>
        <v>16000</v>
      </c>
    </row>
    <row r="497" spans="1:10" x14ac:dyDescent="0.25">
      <c r="A497" t="s">
        <v>1131</v>
      </c>
      <c r="B497" s="8">
        <v>42747</v>
      </c>
      <c r="C497" t="s">
        <v>1132</v>
      </c>
      <c r="D497">
        <v>2</v>
      </c>
      <c r="E497" t="s">
        <v>1133</v>
      </c>
      <c r="F497" t="s">
        <v>1410</v>
      </c>
      <c r="G497" s="1" t="s">
        <v>1439</v>
      </c>
      <c r="H497" t="s">
        <v>1064</v>
      </c>
      <c r="I497" s="1">
        <v>816</v>
      </c>
      <c r="J497" s="1">
        <f t="shared" si="7"/>
        <v>5100</v>
      </c>
    </row>
    <row r="498" spans="1:10" x14ac:dyDescent="0.25">
      <c r="A498" t="s">
        <v>1134</v>
      </c>
      <c r="B498" s="8">
        <v>42747</v>
      </c>
      <c r="C498" t="s">
        <v>1135</v>
      </c>
      <c r="D498">
        <v>2</v>
      </c>
      <c r="E498" t="s">
        <v>1136</v>
      </c>
      <c r="F498" t="s">
        <v>1410</v>
      </c>
      <c r="G498" s="1" t="s">
        <v>1425</v>
      </c>
      <c r="H498" t="s">
        <v>1025</v>
      </c>
      <c r="I498" s="9">
        <v>1183.45</v>
      </c>
      <c r="J498" s="1">
        <f t="shared" si="7"/>
        <v>7396.5625</v>
      </c>
    </row>
    <row r="499" spans="1:10" x14ac:dyDescent="0.25">
      <c r="A499" t="s">
        <v>1137</v>
      </c>
      <c r="B499" s="8">
        <v>42747</v>
      </c>
      <c r="C499" t="s">
        <v>1138</v>
      </c>
      <c r="D499">
        <v>2</v>
      </c>
      <c r="E499" t="s">
        <v>1139</v>
      </c>
      <c r="F499" t="s">
        <v>1410</v>
      </c>
      <c r="G499" s="1" t="s">
        <v>1432</v>
      </c>
      <c r="H499" t="s">
        <v>1060</v>
      </c>
      <c r="I499" s="1">
        <v>480</v>
      </c>
      <c r="J499" s="1">
        <f t="shared" si="7"/>
        <v>3000</v>
      </c>
    </row>
    <row r="500" spans="1:10" x14ac:dyDescent="0.25">
      <c r="A500" t="s">
        <v>1140</v>
      </c>
      <c r="B500" s="8">
        <v>42747</v>
      </c>
      <c r="C500" t="s">
        <v>1141</v>
      </c>
      <c r="D500">
        <v>1</v>
      </c>
      <c r="E500" t="s">
        <v>1142</v>
      </c>
      <c r="F500" t="s">
        <v>1410</v>
      </c>
      <c r="G500" s="1" t="s">
        <v>1432</v>
      </c>
      <c r="H500" t="s">
        <v>1060</v>
      </c>
      <c r="I500" s="9">
        <v>1040</v>
      </c>
      <c r="J500" s="1">
        <f t="shared" si="7"/>
        <v>6500</v>
      </c>
    </row>
    <row r="501" spans="1:10" x14ac:dyDescent="0.25">
      <c r="A501" t="s">
        <v>1143</v>
      </c>
      <c r="B501" s="8">
        <v>42747</v>
      </c>
      <c r="C501" t="s">
        <v>1144</v>
      </c>
      <c r="D501">
        <v>1</v>
      </c>
      <c r="E501" t="s">
        <v>1145</v>
      </c>
      <c r="F501" t="s">
        <v>1410</v>
      </c>
      <c r="G501" s="1" t="s">
        <v>1430</v>
      </c>
      <c r="H501" t="s">
        <v>1052</v>
      </c>
      <c r="I501" s="1">
        <v>338.4</v>
      </c>
      <c r="J501" s="1">
        <f t="shared" si="7"/>
        <v>2115</v>
      </c>
    </row>
    <row r="502" spans="1:10" x14ac:dyDescent="0.25">
      <c r="A502" t="s">
        <v>1146</v>
      </c>
      <c r="B502" s="8">
        <v>42747</v>
      </c>
      <c r="C502" t="s">
        <v>1147</v>
      </c>
      <c r="D502">
        <v>1</v>
      </c>
      <c r="E502" t="s">
        <v>1148</v>
      </c>
      <c r="F502" t="s">
        <v>1410</v>
      </c>
      <c r="G502" s="1" t="s">
        <v>1440</v>
      </c>
      <c r="H502" t="s">
        <v>1149</v>
      </c>
      <c r="I502" s="9">
        <v>7618.94</v>
      </c>
      <c r="J502" s="1">
        <f t="shared" si="7"/>
        <v>47618.375</v>
      </c>
    </row>
    <row r="503" spans="1:10" x14ac:dyDescent="0.25">
      <c r="A503" t="s">
        <v>1150</v>
      </c>
      <c r="B503" s="8">
        <v>42747</v>
      </c>
      <c r="C503" t="s">
        <v>1151</v>
      </c>
      <c r="D503">
        <v>1</v>
      </c>
      <c r="E503" t="s">
        <v>1152</v>
      </c>
      <c r="F503" t="s">
        <v>1410</v>
      </c>
      <c r="G503" s="1" t="s">
        <v>1427</v>
      </c>
      <c r="H503" t="s">
        <v>1036</v>
      </c>
      <c r="I503" s="1">
        <v>104.8</v>
      </c>
      <c r="J503" s="1">
        <f t="shared" si="7"/>
        <v>655</v>
      </c>
    </row>
    <row r="504" spans="1:10" x14ac:dyDescent="0.25">
      <c r="A504" t="s">
        <v>1153</v>
      </c>
      <c r="B504" s="8">
        <v>42747</v>
      </c>
      <c r="C504" t="s">
        <v>1154</v>
      </c>
      <c r="D504">
        <v>1</v>
      </c>
      <c r="E504" t="s">
        <v>1155</v>
      </c>
      <c r="F504" t="s">
        <v>1410</v>
      </c>
      <c r="G504" s="1" t="s">
        <v>1441</v>
      </c>
      <c r="H504" t="s">
        <v>1156</v>
      </c>
      <c r="I504">
        <v>80.59</v>
      </c>
      <c r="J504" s="1">
        <f t="shared" si="7"/>
        <v>503.6875</v>
      </c>
    </row>
    <row r="505" spans="1:10" x14ac:dyDescent="0.25">
      <c r="A505" t="s">
        <v>1157</v>
      </c>
      <c r="B505" s="8">
        <v>42747</v>
      </c>
      <c r="C505" t="s">
        <v>1158</v>
      </c>
      <c r="D505">
        <v>1</v>
      </c>
      <c r="E505" t="s">
        <v>1159</v>
      </c>
      <c r="F505" t="s">
        <v>1410</v>
      </c>
      <c r="G505" s="1" t="s">
        <v>1442</v>
      </c>
      <c r="H505" t="s">
        <v>1160</v>
      </c>
      <c r="I505" s="9">
        <v>29920</v>
      </c>
      <c r="J505" s="1">
        <f t="shared" si="7"/>
        <v>187000</v>
      </c>
    </row>
    <row r="506" spans="1:10" x14ac:dyDescent="0.25">
      <c r="A506" t="s">
        <v>1161</v>
      </c>
      <c r="B506" s="8">
        <v>42747</v>
      </c>
      <c r="C506" t="s">
        <v>1162</v>
      </c>
      <c r="D506">
        <v>1</v>
      </c>
      <c r="E506" t="s">
        <v>1163</v>
      </c>
      <c r="F506" t="s">
        <v>1410</v>
      </c>
      <c r="G506" s="1" t="s">
        <v>1443</v>
      </c>
      <c r="H506" t="s">
        <v>1164</v>
      </c>
      <c r="I506" s="9">
        <v>3344</v>
      </c>
      <c r="J506" s="1">
        <f t="shared" si="7"/>
        <v>20900</v>
      </c>
    </row>
    <row r="507" spans="1:10" x14ac:dyDescent="0.25">
      <c r="A507" t="s">
        <v>1165</v>
      </c>
      <c r="B507" s="8">
        <v>42747</v>
      </c>
      <c r="C507" t="s">
        <v>1166</v>
      </c>
      <c r="D507">
        <v>1</v>
      </c>
      <c r="E507" t="s">
        <v>1167</v>
      </c>
      <c r="F507" t="s">
        <v>1410</v>
      </c>
      <c r="G507" s="1" t="s">
        <v>1444</v>
      </c>
      <c r="H507" t="s">
        <v>1168</v>
      </c>
      <c r="I507" s="1">
        <v>605.76</v>
      </c>
      <c r="J507" s="1">
        <f t="shared" si="7"/>
        <v>3786</v>
      </c>
    </row>
    <row r="508" spans="1:10" x14ac:dyDescent="0.25">
      <c r="A508" t="s">
        <v>1169</v>
      </c>
      <c r="B508" s="8">
        <v>42747</v>
      </c>
      <c r="C508" t="s">
        <v>1170</v>
      </c>
      <c r="D508">
        <v>1</v>
      </c>
      <c r="E508" t="s">
        <v>1171</v>
      </c>
      <c r="F508" t="s">
        <v>1410</v>
      </c>
      <c r="G508" s="1" t="s">
        <v>1445</v>
      </c>
      <c r="H508" t="s">
        <v>1172</v>
      </c>
      <c r="I508">
        <v>694.46</v>
      </c>
      <c r="J508" s="1">
        <f t="shared" si="7"/>
        <v>4340.375</v>
      </c>
    </row>
    <row r="509" spans="1:10" x14ac:dyDescent="0.25">
      <c r="A509" t="s">
        <v>1173</v>
      </c>
      <c r="B509" s="8">
        <v>42736</v>
      </c>
      <c r="C509" t="s">
        <v>1174</v>
      </c>
      <c r="D509">
        <v>1</v>
      </c>
      <c r="E509" t="s">
        <v>1175</v>
      </c>
      <c r="F509" t="s">
        <v>1410</v>
      </c>
      <c r="G509" s="1" t="s">
        <v>1421</v>
      </c>
      <c r="H509" t="s">
        <v>1006</v>
      </c>
      <c r="I509">
        <v>816</v>
      </c>
      <c r="J509" s="1">
        <f t="shared" si="7"/>
        <v>5100</v>
      </c>
    </row>
    <row r="510" spans="1:10" x14ac:dyDescent="0.25">
      <c r="A510" t="s">
        <v>1176</v>
      </c>
      <c r="B510" s="8">
        <v>42748</v>
      </c>
      <c r="C510" t="s">
        <v>1177</v>
      </c>
      <c r="D510">
        <v>1</v>
      </c>
      <c r="E510" t="s">
        <v>1178</v>
      </c>
      <c r="F510" t="s">
        <v>1410</v>
      </c>
      <c r="G510" s="1" t="s">
        <v>1421</v>
      </c>
      <c r="H510" t="s">
        <v>1006</v>
      </c>
      <c r="I510" s="9">
        <v>268331.49</v>
      </c>
      <c r="J510" s="1">
        <f t="shared" si="7"/>
        <v>1677071.8125</v>
      </c>
    </row>
    <row r="511" spans="1:10" x14ac:dyDescent="0.25">
      <c r="A511" t="s">
        <v>1179</v>
      </c>
      <c r="B511" s="8">
        <v>42748</v>
      </c>
      <c r="C511" t="s">
        <v>1180</v>
      </c>
      <c r="D511">
        <v>1</v>
      </c>
      <c r="E511" t="s">
        <v>1181</v>
      </c>
      <c r="F511" t="s">
        <v>1410</v>
      </c>
      <c r="G511" s="1" t="s">
        <v>1421</v>
      </c>
      <c r="H511" t="s">
        <v>1006</v>
      </c>
      <c r="I511" s="1">
        <v>475.2</v>
      </c>
      <c r="J511" s="1">
        <f t="shared" si="7"/>
        <v>2970</v>
      </c>
    </row>
    <row r="512" spans="1:10" x14ac:dyDescent="0.25">
      <c r="A512" t="s">
        <v>1182</v>
      </c>
      <c r="B512" s="8">
        <v>42748</v>
      </c>
      <c r="C512" t="s">
        <v>1183</v>
      </c>
      <c r="D512">
        <v>1</v>
      </c>
      <c r="E512" t="s">
        <v>1184</v>
      </c>
      <c r="F512" t="s">
        <v>1410</v>
      </c>
      <c r="G512" s="1" t="s">
        <v>1421</v>
      </c>
      <c r="H512" t="s">
        <v>1006</v>
      </c>
      <c r="I512" s="9">
        <v>35397.17</v>
      </c>
      <c r="J512" s="1">
        <f t="shared" si="7"/>
        <v>221232.31249999997</v>
      </c>
    </row>
    <row r="513" spans="1:11" x14ac:dyDescent="0.25">
      <c r="A513" t="s">
        <v>1185</v>
      </c>
      <c r="B513" s="8">
        <v>42749</v>
      </c>
      <c r="C513" t="s">
        <v>1186</v>
      </c>
      <c r="D513">
        <v>1</v>
      </c>
      <c r="E513" t="s">
        <v>1187</v>
      </c>
      <c r="F513" t="s">
        <v>1410</v>
      </c>
      <c r="G513" s="1" t="s">
        <v>1446</v>
      </c>
      <c r="H513" t="s">
        <v>1188</v>
      </c>
      <c r="I513" s="1">
        <v>386.4</v>
      </c>
      <c r="J513" s="1">
        <f t="shared" si="7"/>
        <v>2415</v>
      </c>
    </row>
    <row r="514" spans="1:11" x14ac:dyDescent="0.25">
      <c r="A514" t="s">
        <v>1197</v>
      </c>
      <c r="B514" s="8">
        <v>42751</v>
      </c>
      <c r="C514" t="s">
        <v>1198</v>
      </c>
      <c r="D514">
        <v>1</v>
      </c>
      <c r="E514" t="s">
        <v>1199</v>
      </c>
      <c r="F514" t="s">
        <v>1410</v>
      </c>
      <c r="G514" s="1" t="s">
        <v>1447</v>
      </c>
      <c r="H514" t="s">
        <v>1200</v>
      </c>
      <c r="I514" s="9">
        <v>12800</v>
      </c>
      <c r="J514" s="1">
        <f t="shared" si="7"/>
        <v>80000</v>
      </c>
      <c r="K514">
        <v>8533.34</v>
      </c>
    </row>
    <row r="515" spans="1:11" x14ac:dyDescent="0.25">
      <c r="A515" t="s">
        <v>1201</v>
      </c>
      <c r="B515" s="8">
        <v>42751</v>
      </c>
      <c r="C515" t="s">
        <v>1202</v>
      </c>
      <c r="D515">
        <v>1</v>
      </c>
      <c r="E515" t="s">
        <v>1203</v>
      </c>
      <c r="F515" t="s">
        <v>1410</v>
      </c>
      <c r="G515" s="1" t="s">
        <v>1448</v>
      </c>
      <c r="H515" t="s">
        <v>1204</v>
      </c>
      <c r="I515" s="9">
        <v>3392.22</v>
      </c>
      <c r="J515" s="1">
        <f t="shared" si="7"/>
        <v>21201.375</v>
      </c>
      <c r="K515" s="1">
        <v>2261.48</v>
      </c>
    </row>
    <row r="516" spans="1:11" x14ac:dyDescent="0.25">
      <c r="A516" t="s">
        <v>1205</v>
      </c>
      <c r="B516" s="8">
        <v>42752</v>
      </c>
      <c r="C516" t="s">
        <v>1206</v>
      </c>
      <c r="D516">
        <v>1</v>
      </c>
      <c r="E516" t="s">
        <v>1207</v>
      </c>
      <c r="F516" t="s">
        <v>1410</v>
      </c>
      <c r="G516" s="1" t="s">
        <v>1421</v>
      </c>
      <c r="H516" t="s">
        <v>1006</v>
      </c>
      <c r="I516" s="9">
        <v>16723.91</v>
      </c>
      <c r="J516" s="1">
        <f t="shared" si="7"/>
        <v>104524.4375</v>
      </c>
    </row>
    <row r="517" spans="1:11" x14ac:dyDescent="0.25">
      <c r="A517" t="s">
        <v>1208</v>
      </c>
      <c r="B517" s="8">
        <v>42752</v>
      </c>
      <c r="C517" t="s">
        <v>1209</v>
      </c>
      <c r="D517">
        <v>1</v>
      </c>
      <c r="E517" t="s">
        <v>1210</v>
      </c>
      <c r="F517" t="s">
        <v>1410</v>
      </c>
      <c r="G517" s="1" t="s">
        <v>1421</v>
      </c>
      <c r="H517" t="s">
        <v>1006</v>
      </c>
      <c r="I517" s="9">
        <v>25397.51</v>
      </c>
      <c r="J517" s="1">
        <f t="shared" si="7"/>
        <v>158734.4375</v>
      </c>
    </row>
    <row r="518" spans="1:11" x14ac:dyDescent="0.25">
      <c r="A518" t="s">
        <v>1211</v>
      </c>
      <c r="B518" s="8">
        <v>42753</v>
      </c>
      <c r="C518" t="s">
        <v>1212</v>
      </c>
      <c r="D518">
        <v>1</v>
      </c>
      <c r="E518" t="s">
        <v>1213</v>
      </c>
      <c r="F518" t="s">
        <v>1410</v>
      </c>
      <c r="G518" s="1" t="s">
        <v>1449</v>
      </c>
      <c r="H518" t="s">
        <v>1214</v>
      </c>
      <c r="I518" s="9">
        <v>4208</v>
      </c>
      <c r="J518" s="1">
        <f t="shared" si="7"/>
        <v>26300</v>
      </c>
    </row>
    <row r="519" spans="1:11" x14ac:dyDescent="0.25">
      <c r="A519" t="s">
        <v>1215</v>
      </c>
      <c r="B519" s="8">
        <v>42753</v>
      </c>
      <c r="C519" t="s">
        <v>1216</v>
      </c>
      <c r="D519">
        <v>1</v>
      </c>
      <c r="E519" t="s">
        <v>1217</v>
      </c>
      <c r="F519" t="s">
        <v>1410</v>
      </c>
      <c r="G519" s="1" t="s">
        <v>411</v>
      </c>
      <c r="H519" t="s">
        <v>1044</v>
      </c>
      <c r="I519" s="1">
        <v>306.83</v>
      </c>
      <c r="J519" s="1">
        <f t="shared" si="7"/>
        <v>1917.6874999999998</v>
      </c>
    </row>
    <row r="520" spans="1:11" x14ac:dyDescent="0.25">
      <c r="A520" t="s">
        <v>1218</v>
      </c>
      <c r="B520" s="8">
        <v>42753</v>
      </c>
      <c r="C520" t="s">
        <v>1219</v>
      </c>
      <c r="D520">
        <v>1</v>
      </c>
      <c r="E520" t="s">
        <v>1220</v>
      </c>
      <c r="F520" t="s">
        <v>1410</v>
      </c>
      <c r="G520" s="1" t="s">
        <v>1450</v>
      </c>
      <c r="H520" t="s">
        <v>1221</v>
      </c>
      <c r="I520" s="9">
        <v>1326.09</v>
      </c>
      <c r="J520" s="1">
        <f t="shared" ref="J520:J583" si="8">+I520/0.16</f>
        <v>8288.0625</v>
      </c>
    </row>
    <row r="521" spans="1:11" x14ac:dyDescent="0.25">
      <c r="A521" t="s">
        <v>1222</v>
      </c>
      <c r="B521" s="8">
        <v>42753</v>
      </c>
      <c r="C521" t="s">
        <v>1223</v>
      </c>
      <c r="D521">
        <v>1</v>
      </c>
      <c r="E521" t="s">
        <v>1224</v>
      </c>
      <c r="F521" t="s">
        <v>1410</v>
      </c>
      <c r="G521" s="1" t="s">
        <v>1441</v>
      </c>
      <c r="H521" t="s">
        <v>1156</v>
      </c>
      <c r="I521" s="1">
        <v>93.07</v>
      </c>
      <c r="J521" s="1">
        <f t="shared" si="8"/>
        <v>581.6875</v>
      </c>
    </row>
    <row r="522" spans="1:11" x14ac:dyDescent="0.25">
      <c r="A522" t="s">
        <v>1225</v>
      </c>
      <c r="B522" s="8">
        <v>42753</v>
      </c>
      <c r="C522" t="s">
        <v>1226</v>
      </c>
      <c r="D522">
        <v>1</v>
      </c>
      <c r="E522" t="s">
        <v>1227</v>
      </c>
      <c r="F522" t="s">
        <v>1410</v>
      </c>
      <c r="G522" s="1" t="s">
        <v>1440</v>
      </c>
      <c r="H522" t="s">
        <v>1149</v>
      </c>
      <c r="I522" s="9">
        <v>4251.1099999999997</v>
      </c>
      <c r="J522" s="1">
        <f t="shared" si="8"/>
        <v>26569.437499999996</v>
      </c>
    </row>
    <row r="523" spans="1:11" x14ac:dyDescent="0.25">
      <c r="A523" t="s">
        <v>1228</v>
      </c>
      <c r="B523" s="8">
        <v>42753</v>
      </c>
      <c r="C523" t="s">
        <v>1229</v>
      </c>
      <c r="D523">
        <v>1</v>
      </c>
      <c r="E523" t="s">
        <v>1230</v>
      </c>
      <c r="F523" t="s">
        <v>1410</v>
      </c>
      <c r="G523" s="1" t="s">
        <v>1424</v>
      </c>
      <c r="H523" t="s">
        <v>1018</v>
      </c>
      <c r="I523" s="1">
        <v>240</v>
      </c>
      <c r="J523" s="1">
        <f t="shared" si="8"/>
        <v>1500</v>
      </c>
    </row>
    <row r="524" spans="1:11" x14ac:dyDescent="0.25">
      <c r="A524" t="s">
        <v>1231</v>
      </c>
      <c r="B524" s="8">
        <v>42753</v>
      </c>
      <c r="C524" t="s">
        <v>1232</v>
      </c>
      <c r="D524">
        <v>1</v>
      </c>
      <c r="E524" t="s">
        <v>1233</v>
      </c>
      <c r="F524" t="s">
        <v>1410</v>
      </c>
      <c r="G524" s="1" t="s">
        <v>1429</v>
      </c>
      <c r="H524" t="s">
        <v>1048</v>
      </c>
      <c r="I524">
        <v>160</v>
      </c>
      <c r="J524" s="1">
        <f t="shared" si="8"/>
        <v>1000</v>
      </c>
    </row>
    <row r="525" spans="1:11" x14ac:dyDescent="0.25">
      <c r="A525" t="s">
        <v>1234</v>
      </c>
      <c r="B525" s="8">
        <v>42753</v>
      </c>
      <c r="C525" t="s">
        <v>1235</v>
      </c>
      <c r="D525">
        <v>1</v>
      </c>
      <c r="E525" t="s">
        <v>1236</v>
      </c>
      <c r="F525" t="s">
        <v>1410</v>
      </c>
      <c r="G525" s="1" t="s">
        <v>1432</v>
      </c>
      <c r="H525" t="s">
        <v>1060</v>
      </c>
      <c r="I525" s="9">
        <v>4800</v>
      </c>
      <c r="J525" s="1">
        <f t="shared" si="8"/>
        <v>30000</v>
      </c>
    </row>
    <row r="526" spans="1:11" x14ac:dyDescent="0.25">
      <c r="A526" t="s">
        <v>1237</v>
      </c>
      <c r="B526" s="8">
        <v>42753</v>
      </c>
      <c r="C526" t="s">
        <v>1238</v>
      </c>
      <c r="D526">
        <v>1</v>
      </c>
      <c r="E526" t="s">
        <v>1239</v>
      </c>
      <c r="F526" t="s">
        <v>1410</v>
      </c>
      <c r="G526" s="1" t="s">
        <v>1421</v>
      </c>
      <c r="H526" t="s">
        <v>1006</v>
      </c>
      <c r="I526" s="9">
        <v>4927.59</v>
      </c>
      <c r="J526" s="1">
        <f t="shared" si="8"/>
        <v>30797.4375</v>
      </c>
    </row>
    <row r="527" spans="1:11" x14ac:dyDescent="0.25">
      <c r="A527" t="s">
        <v>1240</v>
      </c>
      <c r="B527" s="8">
        <v>42753</v>
      </c>
      <c r="C527" t="s">
        <v>1241</v>
      </c>
      <c r="D527">
        <v>2</v>
      </c>
      <c r="E527" t="s">
        <v>1242</v>
      </c>
      <c r="F527" t="s">
        <v>1410</v>
      </c>
      <c r="G527" s="1" t="s">
        <v>1429</v>
      </c>
      <c r="H527" t="s">
        <v>1048</v>
      </c>
      <c r="I527">
        <v>208</v>
      </c>
      <c r="J527" s="1">
        <f t="shared" si="8"/>
        <v>1300</v>
      </c>
    </row>
    <row r="528" spans="1:11" x14ac:dyDescent="0.25">
      <c r="A528" t="s">
        <v>1243</v>
      </c>
      <c r="B528" s="8">
        <v>42753</v>
      </c>
      <c r="C528" t="s">
        <v>1244</v>
      </c>
      <c r="D528">
        <v>2</v>
      </c>
      <c r="E528" t="s">
        <v>1245</v>
      </c>
      <c r="F528" t="s">
        <v>1410</v>
      </c>
      <c r="G528" s="1" t="s">
        <v>1432</v>
      </c>
      <c r="H528" t="s">
        <v>1060</v>
      </c>
      <c r="I528" s="1">
        <v>560</v>
      </c>
      <c r="J528" s="1">
        <f t="shared" si="8"/>
        <v>3500</v>
      </c>
    </row>
    <row r="529" spans="1:10" x14ac:dyDescent="0.25">
      <c r="A529" t="s">
        <v>1246</v>
      </c>
      <c r="B529" s="8">
        <v>42754</v>
      </c>
      <c r="C529" t="s">
        <v>1247</v>
      </c>
      <c r="D529">
        <v>2</v>
      </c>
      <c r="E529" t="s">
        <v>1248</v>
      </c>
      <c r="F529" t="s">
        <v>1410</v>
      </c>
      <c r="G529" s="1" t="s">
        <v>1423</v>
      </c>
      <c r="H529" t="s">
        <v>1014</v>
      </c>
      <c r="I529" s="1">
        <v>208</v>
      </c>
      <c r="J529" s="1">
        <f t="shared" si="8"/>
        <v>1300</v>
      </c>
    </row>
    <row r="530" spans="1:10" x14ac:dyDescent="0.25">
      <c r="A530" t="s">
        <v>1249</v>
      </c>
      <c r="B530" s="8">
        <v>42754</v>
      </c>
      <c r="C530" t="s">
        <v>1250</v>
      </c>
      <c r="D530">
        <v>2</v>
      </c>
      <c r="E530" t="s">
        <v>1251</v>
      </c>
      <c r="F530" t="s">
        <v>1410</v>
      </c>
      <c r="G530" s="1" t="s">
        <v>1437</v>
      </c>
      <c r="H530" t="s">
        <v>1111</v>
      </c>
      <c r="I530">
        <v>965.52</v>
      </c>
      <c r="J530" s="1">
        <f t="shared" si="8"/>
        <v>6034.5</v>
      </c>
    </row>
    <row r="531" spans="1:10" x14ac:dyDescent="0.25">
      <c r="A531" t="s">
        <v>1252</v>
      </c>
      <c r="B531" s="8">
        <v>42753</v>
      </c>
      <c r="C531" t="s">
        <v>1253</v>
      </c>
      <c r="D531">
        <v>2</v>
      </c>
      <c r="E531" t="s">
        <v>1254</v>
      </c>
      <c r="F531" t="s">
        <v>1410</v>
      </c>
      <c r="G531" s="1" t="s">
        <v>1422</v>
      </c>
      <c r="H531" t="s">
        <v>1010</v>
      </c>
      <c r="I531">
        <v>320</v>
      </c>
      <c r="J531" s="1">
        <f t="shared" si="8"/>
        <v>2000</v>
      </c>
    </row>
    <row r="532" spans="1:10" x14ac:dyDescent="0.25">
      <c r="A532" t="s">
        <v>1255</v>
      </c>
      <c r="B532" s="8">
        <v>42753</v>
      </c>
      <c r="C532" t="s">
        <v>1256</v>
      </c>
      <c r="D532">
        <v>2</v>
      </c>
      <c r="E532" t="s">
        <v>1257</v>
      </c>
      <c r="F532" t="s">
        <v>1410</v>
      </c>
      <c r="G532" s="1" t="s">
        <v>1451</v>
      </c>
      <c r="H532" t="s">
        <v>1258</v>
      </c>
      <c r="I532" s="9">
        <v>1204.3</v>
      </c>
      <c r="J532" s="1">
        <f t="shared" si="8"/>
        <v>7526.875</v>
      </c>
    </row>
    <row r="533" spans="1:10" x14ac:dyDescent="0.25">
      <c r="A533" t="s">
        <v>1259</v>
      </c>
      <c r="B533" s="8">
        <v>42753</v>
      </c>
      <c r="C533" t="s">
        <v>1260</v>
      </c>
      <c r="D533">
        <v>2</v>
      </c>
      <c r="E533" t="s">
        <v>1261</v>
      </c>
      <c r="F533" t="s">
        <v>1410</v>
      </c>
      <c r="G533" s="1" t="s">
        <v>1439</v>
      </c>
      <c r="H533" t="s">
        <v>1064</v>
      </c>
      <c r="I533">
        <v>240</v>
      </c>
      <c r="J533" s="1">
        <f t="shared" si="8"/>
        <v>1500</v>
      </c>
    </row>
    <row r="534" spans="1:10" x14ac:dyDescent="0.25">
      <c r="A534" t="s">
        <v>1262</v>
      </c>
      <c r="B534" s="8">
        <v>42753</v>
      </c>
      <c r="C534" t="s">
        <v>1263</v>
      </c>
      <c r="D534">
        <v>2</v>
      </c>
      <c r="E534" t="s">
        <v>1264</v>
      </c>
      <c r="F534" t="s">
        <v>1410</v>
      </c>
      <c r="G534" s="1" t="s">
        <v>1438</v>
      </c>
      <c r="H534" t="s">
        <v>1130</v>
      </c>
      <c r="I534" s="9">
        <v>1280</v>
      </c>
      <c r="J534" s="1">
        <f t="shared" si="8"/>
        <v>8000</v>
      </c>
    </row>
    <row r="535" spans="1:10" x14ac:dyDescent="0.25">
      <c r="A535" t="s">
        <v>1265</v>
      </c>
      <c r="B535" s="8">
        <v>42753</v>
      </c>
      <c r="C535" t="s">
        <v>1266</v>
      </c>
      <c r="D535">
        <v>2</v>
      </c>
      <c r="E535" t="s">
        <v>1267</v>
      </c>
      <c r="F535" t="s">
        <v>1410</v>
      </c>
      <c r="G535" s="1" t="s">
        <v>1425</v>
      </c>
      <c r="H535" t="s">
        <v>1025</v>
      </c>
      <c r="I535" s="1">
        <v>579.30999999999995</v>
      </c>
      <c r="J535" s="1">
        <f t="shared" si="8"/>
        <v>3620.6874999999995</v>
      </c>
    </row>
    <row r="536" spans="1:10" x14ac:dyDescent="0.25">
      <c r="A536" t="s">
        <v>1268</v>
      </c>
      <c r="B536" s="8">
        <v>42753</v>
      </c>
      <c r="C536" t="s">
        <v>1269</v>
      </c>
      <c r="D536">
        <v>1</v>
      </c>
      <c r="E536" t="s">
        <v>1270</v>
      </c>
      <c r="F536" t="s">
        <v>1410</v>
      </c>
      <c r="G536" s="1" t="s">
        <v>1421</v>
      </c>
      <c r="H536" t="s">
        <v>1006</v>
      </c>
      <c r="I536" s="9">
        <v>34042.550000000003</v>
      </c>
      <c r="J536" s="1">
        <f t="shared" si="8"/>
        <v>212765.9375</v>
      </c>
    </row>
    <row r="537" spans="1:10" x14ac:dyDescent="0.25">
      <c r="A537" t="s">
        <v>1271</v>
      </c>
      <c r="B537" s="8">
        <v>42751</v>
      </c>
      <c r="C537" t="s">
        <v>1272</v>
      </c>
      <c r="D537">
        <v>1</v>
      </c>
      <c r="E537" t="s">
        <v>1273</v>
      </c>
      <c r="F537" t="s">
        <v>1410</v>
      </c>
      <c r="G537" s="1" t="s">
        <v>1452</v>
      </c>
      <c r="H537" t="s">
        <v>1274</v>
      </c>
      <c r="I537" s="1">
        <v>1379.31</v>
      </c>
      <c r="J537" s="1">
        <f t="shared" si="8"/>
        <v>8620.6875</v>
      </c>
    </row>
    <row r="538" spans="1:10" x14ac:dyDescent="0.25">
      <c r="A538" t="s">
        <v>1275</v>
      </c>
      <c r="B538" s="8">
        <v>42753</v>
      </c>
      <c r="C538" t="s">
        <v>1276</v>
      </c>
      <c r="D538">
        <v>1</v>
      </c>
      <c r="E538" t="s">
        <v>1277</v>
      </c>
      <c r="F538" t="s">
        <v>1410</v>
      </c>
      <c r="G538" s="1" t="s">
        <v>1453</v>
      </c>
      <c r="H538" t="s">
        <v>1278</v>
      </c>
      <c r="I538" s="9">
        <v>7607.53</v>
      </c>
      <c r="J538" s="1">
        <f t="shared" si="8"/>
        <v>47547.0625</v>
      </c>
    </row>
    <row r="539" spans="1:10" x14ac:dyDescent="0.25">
      <c r="A539" t="s">
        <v>1279</v>
      </c>
      <c r="B539" s="8">
        <v>42754</v>
      </c>
      <c r="C539" t="s">
        <v>1280</v>
      </c>
      <c r="D539">
        <v>1</v>
      </c>
      <c r="E539" t="s">
        <v>1281</v>
      </c>
      <c r="F539" t="s">
        <v>1410</v>
      </c>
      <c r="G539" s="1" t="s">
        <v>1421</v>
      </c>
      <c r="H539" t="s">
        <v>1006</v>
      </c>
      <c r="I539" s="9">
        <v>3885.91</v>
      </c>
      <c r="J539" s="1">
        <f t="shared" si="8"/>
        <v>24286.9375</v>
      </c>
    </row>
    <row r="540" spans="1:10" x14ac:dyDescent="0.25">
      <c r="A540" t="s">
        <v>1282</v>
      </c>
      <c r="B540" s="8">
        <v>42754</v>
      </c>
      <c r="C540" t="s">
        <v>1283</v>
      </c>
      <c r="D540">
        <v>1</v>
      </c>
      <c r="E540" t="s">
        <v>1284</v>
      </c>
      <c r="F540" t="s">
        <v>1410</v>
      </c>
      <c r="G540" s="1" t="s">
        <v>1454</v>
      </c>
      <c r="H540" t="s">
        <v>1285</v>
      </c>
      <c r="I540">
        <v>345.12</v>
      </c>
      <c r="J540" s="1">
        <f t="shared" si="8"/>
        <v>2157</v>
      </c>
    </row>
    <row r="541" spans="1:10" x14ac:dyDescent="0.25">
      <c r="A541" t="s">
        <v>1286</v>
      </c>
      <c r="B541" s="8">
        <v>42754</v>
      </c>
      <c r="C541" t="s">
        <v>1287</v>
      </c>
      <c r="D541">
        <v>1</v>
      </c>
      <c r="E541" t="s">
        <v>1288</v>
      </c>
      <c r="F541" t="s">
        <v>1410</v>
      </c>
      <c r="G541" s="1" t="s">
        <v>1461</v>
      </c>
      <c r="H541" t="s">
        <v>1289</v>
      </c>
      <c r="I541" s="1">
        <v>456</v>
      </c>
      <c r="J541" s="1">
        <f t="shared" si="8"/>
        <v>2850</v>
      </c>
    </row>
    <row r="542" spans="1:10" x14ac:dyDescent="0.25">
      <c r="A542" t="s">
        <v>1290</v>
      </c>
      <c r="B542" s="8">
        <v>42755</v>
      </c>
      <c r="C542" t="s">
        <v>1291</v>
      </c>
      <c r="D542">
        <v>1</v>
      </c>
      <c r="E542" t="s">
        <v>1292</v>
      </c>
      <c r="F542" t="s">
        <v>1410</v>
      </c>
      <c r="G542" s="1" t="s">
        <v>1421</v>
      </c>
      <c r="H542" t="s">
        <v>1006</v>
      </c>
      <c r="I542" s="9">
        <v>26263.03</v>
      </c>
      <c r="J542" s="1">
        <f t="shared" si="8"/>
        <v>164143.9375</v>
      </c>
    </row>
    <row r="543" spans="1:10" x14ac:dyDescent="0.25">
      <c r="A543" t="s">
        <v>1293</v>
      </c>
      <c r="B543" s="8">
        <v>42758</v>
      </c>
      <c r="C543" t="s">
        <v>1294</v>
      </c>
      <c r="D543">
        <v>1</v>
      </c>
      <c r="E543" t="s">
        <v>1295</v>
      </c>
      <c r="F543" t="s">
        <v>1410</v>
      </c>
      <c r="G543" s="1" t="s">
        <v>1421</v>
      </c>
      <c r="H543" t="s">
        <v>1006</v>
      </c>
      <c r="I543">
        <v>338.9</v>
      </c>
      <c r="J543" s="1">
        <f t="shared" si="8"/>
        <v>2118.125</v>
      </c>
    </row>
    <row r="544" spans="1:10" x14ac:dyDescent="0.25">
      <c r="A544" t="s">
        <v>1296</v>
      </c>
      <c r="B544" s="8">
        <v>42758</v>
      </c>
      <c r="C544" t="s">
        <v>1297</v>
      </c>
      <c r="D544">
        <v>1</v>
      </c>
      <c r="E544" t="s">
        <v>1298</v>
      </c>
      <c r="F544" t="s">
        <v>1410</v>
      </c>
      <c r="G544" s="1" t="s">
        <v>1421</v>
      </c>
      <c r="H544" t="s">
        <v>1006</v>
      </c>
      <c r="I544">
        <v>340.89</v>
      </c>
      <c r="J544" s="1">
        <f t="shared" si="8"/>
        <v>2130.5625</v>
      </c>
    </row>
    <row r="545" spans="1:10" x14ac:dyDescent="0.25">
      <c r="A545" t="s">
        <v>1299</v>
      </c>
      <c r="B545" s="8">
        <v>42759</v>
      </c>
      <c r="C545" t="s">
        <v>1300</v>
      </c>
      <c r="D545">
        <v>1</v>
      </c>
      <c r="E545" t="s">
        <v>1301</v>
      </c>
      <c r="F545" t="s">
        <v>1410</v>
      </c>
      <c r="G545" s="1" t="s">
        <v>1421</v>
      </c>
      <c r="H545" t="s">
        <v>1006</v>
      </c>
      <c r="I545" s="1">
        <v>360.39</v>
      </c>
      <c r="J545" s="1">
        <f t="shared" si="8"/>
        <v>2252.4375</v>
      </c>
    </row>
    <row r="546" spans="1:10" x14ac:dyDescent="0.25">
      <c r="A546" t="s">
        <v>1302</v>
      </c>
      <c r="B546" s="8">
        <v>42760</v>
      </c>
      <c r="C546" t="s">
        <v>1303</v>
      </c>
      <c r="D546">
        <v>1</v>
      </c>
      <c r="E546" t="s">
        <v>1304</v>
      </c>
      <c r="F546" t="s">
        <v>1410</v>
      </c>
      <c r="G546" s="1" t="s">
        <v>1455</v>
      </c>
      <c r="H546" t="s">
        <v>1305</v>
      </c>
      <c r="I546">
        <v>288.27999999999997</v>
      </c>
      <c r="J546" s="1">
        <f t="shared" si="8"/>
        <v>1801.7499999999998</v>
      </c>
    </row>
    <row r="547" spans="1:10" x14ac:dyDescent="0.25">
      <c r="A547" t="s">
        <v>1306</v>
      </c>
      <c r="B547" s="8">
        <v>42760</v>
      </c>
      <c r="C547" t="s">
        <v>1307</v>
      </c>
      <c r="D547">
        <v>1</v>
      </c>
      <c r="E547" t="s">
        <v>1308</v>
      </c>
      <c r="F547" t="s">
        <v>1410</v>
      </c>
      <c r="G547" s="1" t="s">
        <v>1429</v>
      </c>
      <c r="H547" t="s">
        <v>1048</v>
      </c>
      <c r="I547" s="9">
        <v>1478.72</v>
      </c>
      <c r="J547" s="1">
        <f t="shared" si="8"/>
        <v>9242</v>
      </c>
    </row>
    <row r="548" spans="1:10" x14ac:dyDescent="0.25">
      <c r="A548" t="s">
        <v>1309</v>
      </c>
      <c r="B548" s="8">
        <v>42760</v>
      </c>
      <c r="C548" t="s">
        <v>1310</v>
      </c>
      <c r="D548">
        <v>1</v>
      </c>
      <c r="E548" t="s">
        <v>1311</v>
      </c>
      <c r="F548" t="s">
        <v>1410</v>
      </c>
      <c r="G548" s="1" t="s">
        <v>411</v>
      </c>
      <c r="H548" t="s">
        <v>1044</v>
      </c>
      <c r="I548">
        <v>92.24</v>
      </c>
      <c r="J548" s="1">
        <f t="shared" si="8"/>
        <v>576.5</v>
      </c>
    </row>
    <row r="549" spans="1:10" x14ac:dyDescent="0.25">
      <c r="A549" t="s">
        <v>1312</v>
      </c>
      <c r="B549" s="8">
        <v>42760</v>
      </c>
      <c r="C549" t="s">
        <v>1313</v>
      </c>
      <c r="D549">
        <v>1</v>
      </c>
      <c r="E549" t="s">
        <v>1314</v>
      </c>
      <c r="F549" t="s">
        <v>1410</v>
      </c>
      <c r="G549" s="1" t="s">
        <v>1440</v>
      </c>
      <c r="H549" t="s">
        <v>1149</v>
      </c>
      <c r="I549" s="9">
        <v>5307.25</v>
      </c>
      <c r="J549" s="1">
        <f t="shared" si="8"/>
        <v>33170.3125</v>
      </c>
    </row>
    <row r="550" spans="1:10" x14ac:dyDescent="0.25">
      <c r="A550" t="s">
        <v>1315</v>
      </c>
      <c r="B550" s="8">
        <v>42760</v>
      </c>
      <c r="C550" t="s">
        <v>1316</v>
      </c>
      <c r="D550">
        <v>1</v>
      </c>
      <c r="E550" t="s">
        <v>1317</v>
      </c>
      <c r="F550" t="s">
        <v>1410</v>
      </c>
      <c r="G550" s="1" t="s">
        <v>1421</v>
      </c>
      <c r="H550" t="s">
        <v>1006</v>
      </c>
      <c r="I550" s="1">
        <v>914.28</v>
      </c>
      <c r="J550" s="1">
        <f t="shared" si="8"/>
        <v>5714.25</v>
      </c>
    </row>
    <row r="551" spans="1:10" x14ac:dyDescent="0.25">
      <c r="A551" t="s">
        <v>1318</v>
      </c>
      <c r="B551" s="8">
        <v>42760</v>
      </c>
      <c r="C551" t="s">
        <v>1319</v>
      </c>
      <c r="D551">
        <v>1</v>
      </c>
      <c r="E551" t="s">
        <v>1320</v>
      </c>
      <c r="F551" t="s">
        <v>1410</v>
      </c>
      <c r="G551" s="1" t="s">
        <v>1432</v>
      </c>
      <c r="H551" t="s">
        <v>1060</v>
      </c>
      <c r="I551" s="9">
        <v>5120</v>
      </c>
      <c r="J551" s="1">
        <f t="shared" si="8"/>
        <v>32000</v>
      </c>
    </row>
    <row r="552" spans="1:10" x14ac:dyDescent="0.25">
      <c r="A552" t="s">
        <v>1321</v>
      </c>
      <c r="B552" s="8">
        <v>42762</v>
      </c>
      <c r="C552" t="s">
        <v>1322</v>
      </c>
      <c r="D552">
        <v>1</v>
      </c>
      <c r="E552" t="s">
        <v>1323</v>
      </c>
      <c r="F552" t="s">
        <v>1410</v>
      </c>
      <c r="G552" s="1" t="s">
        <v>1456</v>
      </c>
      <c r="H552" t="s">
        <v>1324</v>
      </c>
      <c r="I552" s="9">
        <v>6392.17</v>
      </c>
      <c r="J552" s="1">
        <f t="shared" si="8"/>
        <v>39951.0625</v>
      </c>
    </row>
    <row r="553" spans="1:10" x14ac:dyDescent="0.25">
      <c r="A553" t="s">
        <v>1325</v>
      </c>
      <c r="B553" s="8">
        <v>42762</v>
      </c>
      <c r="C553" t="s">
        <v>1326</v>
      </c>
      <c r="D553">
        <v>1</v>
      </c>
      <c r="E553" t="s">
        <v>1327</v>
      </c>
      <c r="F553" t="s">
        <v>1410</v>
      </c>
      <c r="G553" s="1" t="s">
        <v>1456</v>
      </c>
      <c r="H553" t="s">
        <v>1324</v>
      </c>
      <c r="I553">
        <v>740.74</v>
      </c>
      <c r="J553" s="1">
        <f t="shared" si="8"/>
        <v>4629.625</v>
      </c>
    </row>
    <row r="554" spans="1:10" x14ac:dyDescent="0.25">
      <c r="A554" t="s">
        <v>1331</v>
      </c>
      <c r="B554" s="8">
        <v>42762</v>
      </c>
      <c r="C554" t="s">
        <v>1332</v>
      </c>
      <c r="D554">
        <v>1</v>
      </c>
      <c r="E554" t="s">
        <v>1333</v>
      </c>
      <c r="F554" t="s">
        <v>1410</v>
      </c>
      <c r="G554" s="1" t="s">
        <v>1421</v>
      </c>
      <c r="H554" t="s">
        <v>1006</v>
      </c>
      <c r="I554" s="9">
        <v>1802.91</v>
      </c>
      <c r="J554" s="1">
        <f t="shared" si="8"/>
        <v>11268.1875</v>
      </c>
    </row>
    <row r="555" spans="1:10" x14ac:dyDescent="0.25">
      <c r="A555" t="s">
        <v>1340</v>
      </c>
      <c r="B555" s="8">
        <v>42762</v>
      </c>
      <c r="C555" t="s">
        <v>1341</v>
      </c>
      <c r="D555">
        <v>1</v>
      </c>
      <c r="E555" t="s">
        <v>1342</v>
      </c>
      <c r="F555" t="s">
        <v>1410</v>
      </c>
      <c r="G555" s="1" t="s">
        <v>1421</v>
      </c>
      <c r="H555" t="s">
        <v>1006</v>
      </c>
      <c r="I555" s="9">
        <v>46068.41</v>
      </c>
      <c r="J555" s="1">
        <f t="shared" si="8"/>
        <v>287927.5625</v>
      </c>
    </row>
    <row r="556" spans="1:10" x14ac:dyDescent="0.25">
      <c r="A556" t="s">
        <v>1343</v>
      </c>
      <c r="B556" s="8">
        <v>42762</v>
      </c>
      <c r="C556" t="s">
        <v>1344</v>
      </c>
      <c r="D556">
        <v>1</v>
      </c>
      <c r="E556" t="s">
        <v>1345</v>
      </c>
      <c r="F556" t="s">
        <v>1410</v>
      </c>
      <c r="G556" s="1" t="s">
        <v>1421</v>
      </c>
      <c r="H556" t="s">
        <v>1006</v>
      </c>
      <c r="I556">
        <v>554.4</v>
      </c>
      <c r="J556" s="1">
        <f t="shared" si="8"/>
        <v>3465</v>
      </c>
    </row>
    <row r="557" spans="1:10" x14ac:dyDescent="0.25">
      <c r="A557" t="s">
        <v>1346</v>
      </c>
      <c r="B557" s="8">
        <v>42760</v>
      </c>
      <c r="C557" t="s">
        <v>1347</v>
      </c>
      <c r="D557">
        <v>2</v>
      </c>
      <c r="E557" t="s">
        <v>1348</v>
      </c>
      <c r="F557" t="s">
        <v>1410</v>
      </c>
      <c r="G557" s="1" t="s">
        <v>1432</v>
      </c>
      <c r="H557" t="s">
        <v>1060</v>
      </c>
      <c r="I557">
        <v>192</v>
      </c>
      <c r="J557" s="1">
        <f t="shared" si="8"/>
        <v>1200</v>
      </c>
    </row>
    <row r="558" spans="1:10" x14ac:dyDescent="0.25">
      <c r="A558" t="s">
        <v>1349</v>
      </c>
      <c r="B558" s="8">
        <v>42762</v>
      </c>
      <c r="C558" t="s">
        <v>1350</v>
      </c>
      <c r="D558">
        <v>2</v>
      </c>
      <c r="E558" t="s">
        <v>1351</v>
      </c>
      <c r="F558" t="s">
        <v>1410</v>
      </c>
      <c r="G558" s="1" t="s">
        <v>1457</v>
      </c>
      <c r="H558" t="s">
        <v>1352</v>
      </c>
      <c r="I558" s="1">
        <v>176</v>
      </c>
      <c r="J558" s="1">
        <f t="shared" si="8"/>
        <v>1100</v>
      </c>
    </row>
    <row r="559" spans="1:10" x14ac:dyDescent="0.25">
      <c r="A559" t="s">
        <v>1353</v>
      </c>
      <c r="B559" s="8">
        <v>42760</v>
      </c>
      <c r="C559" t="s">
        <v>1354</v>
      </c>
      <c r="D559">
        <v>2</v>
      </c>
      <c r="E559" t="s">
        <v>1355</v>
      </c>
      <c r="F559" t="s">
        <v>1410</v>
      </c>
      <c r="G559" s="1" t="s">
        <v>1422</v>
      </c>
      <c r="H559" t="s">
        <v>1010</v>
      </c>
      <c r="I559" s="9">
        <v>1216</v>
      </c>
      <c r="J559" s="1">
        <f t="shared" si="8"/>
        <v>7600</v>
      </c>
    </row>
    <row r="560" spans="1:10" x14ac:dyDescent="0.25">
      <c r="A560" t="s">
        <v>1356</v>
      </c>
      <c r="B560" s="8">
        <v>42760</v>
      </c>
      <c r="C560" t="s">
        <v>1357</v>
      </c>
      <c r="D560">
        <v>2</v>
      </c>
      <c r="E560" t="s">
        <v>1358</v>
      </c>
      <c r="F560" t="s">
        <v>1410</v>
      </c>
      <c r="G560" s="1" t="s">
        <v>1458</v>
      </c>
      <c r="H560" t="s">
        <v>1359</v>
      </c>
      <c r="I560" s="9">
        <v>2384</v>
      </c>
      <c r="J560" s="1">
        <f t="shared" si="8"/>
        <v>14900</v>
      </c>
    </row>
    <row r="561" spans="1:11" x14ac:dyDescent="0.25">
      <c r="A561" t="s">
        <v>1360</v>
      </c>
      <c r="B561" s="8">
        <v>42760</v>
      </c>
      <c r="C561" t="s">
        <v>1361</v>
      </c>
      <c r="D561">
        <v>2</v>
      </c>
      <c r="E561" t="s">
        <v>1362</v>
      </c>
      <c r="F561" t="s">
        <v>1410</v>
      </c>
      <c r="G561" s="1" t="s">
        <v>1426</v>
      </c>
      <c r="H561" t="s">
        <v>1029</v>
      </c>
      <c r="I561" s="1">
        <v>56</v>
      </c>
      <c r="J561" s="1">
        <f t="shared" si="8"/>
        <v>350</v>
      </c>
    </row>
    <row r="562" spans="1:11" x14ac:dyDescent="0.25">
      <c r="A562" t="s">
        <v>1363</v>
      </c>
      <c r="B562" s="8">
        <v>42760</v>
      </c>
      <c r="C562" t="s">
        <v>1364</v>
      </c>
      <c r="D562">
        <v>2</v>
      </c>
      <c r="E562" t="s">
        <v>1365</v>
      </c>
      <c r="F562" t="s">
        <v>1410</v>
      </c>
      <c r="G562" s="1" t="s">
        <v>1438</v>
      </c>
      <c r="H562" t="s">
        <v>1130</v>
      </c>
      <c r="I562" s="9">
        <v>1280</v>
      </c>
      <c r="J562" s="1">
        <f t="shared" si="8"/>
        <v>8000</v>
      </c>
    </row>
    <row r="563" spans="1:11" x14ac:dyDescent="0.25">
      <c r="A563" t="s">
        <v>1366</v>
      </c>
      <c r="B563" s="8">
        <v>42760</v>
      </c>
      <c r="C563" t="s">
        <v>1367</v>
      </c>
      <c r="D563">
        <v>2</v>
      </c>
      <c r="E563" t="s">
        <v>1368</v>
      </c>
      <c r="F563" t="s">
        <v>1410</v>
      </c>
      <c r="G563" s="1" t="s">
        <v>1424</v>
      </c>
      <c r="H563" t="s">
        <v>1018</v>
      </c>
      <c r="I563">
        <v>162.4</v>
      </c>
      <c r="J563" s="1">
        <f t="shared" si="8"/>
        <v>1015</v>
      </c>
    </row>
    <row r="564" spans="1:11" x14ac:dyDescent="0.25">
      <c r="A564" t="s">
        <v>1369</v>
      </c>
      <c r="B564" s="8">
        <v>42760</v>
      </c>
      <c r="C564" t="s">
        <v>1370</v>
      </c>
      <c r="D564">
        <v>2</v>
      </c>
      <c r="E564" t="s">
        <v>1371</v>
      </c>
      <c r="F564" t="s">
        <v>1410</v>
      </c>
      <c r="G564" s="1" t="s">
        <v>1459</v>
      </c>
      <c r="H564" t="s">
        <v>1372</v>
      </c>
      <c r="I564">
        <v>409.44</v>
      </c>
      <c r="J564" s="1">
        <f t="shared" si="8"/>
        <v>2559</v>
      </c>
    </row>
    <row r="565" spans="1:11" x14ac:dyDescent="0.25">
      <c r="A565" t="s">
        <v>1373</v>
      </c>
      <c r="B565" s="8">
        <v>42765</v>
      </c>
      <c r="C565" t="s">
        <v>1374</v>
      </c>
      <c r="D565">
        <v>1</v>
      </c>
      <c r="E565" t="s">
        <v>1375</v>
      </c>
      <c r="F565" t="s">
        <v>1410</v>
      </c>
      <c r="G565" s="1" t="s">
        <v>1460</v>
      </c>
      <c r="H565" t="s">
        <v>1376</v>
      </c>
      <c r="I565" s="9">
        <v>20303.45</v>
      </c>
      <c r="J565" s="1">
        <f t="shared" si="8"/>
        <v>126896.5625</v>
      </c>
    </row>
    <row r="566" spans="1:11" x14ac:dyDescent="0.25">
      <c r="A566" t="s">
        <v>1377</v>
      </c>
      <c r="B566" s="8">
        <v>42765</v>
      </c>
      <c r="C566" t="s">
        <v>1378</v>
      </c>
      <c r="D566">
        <v>1</v>
      </c>
      <c r="E566" t="s">
        <v>1379</v>
      </c>
      <c r="F566" t="s">
        <v>1410</v>
      </c>
      <c r="G566" s="1" t="s">
        <v>1460</v>
      </c>
      <c r="H566" t="s">
        <v>1376</v>
      </c>
      <c r="I566" s="9">
        <v>13298.48</v>
      </c>
      <c r="J566" s="1">
        <f t="shared" si="8"/>
        <v>83115.5</v>
      </c>
    </row>
    <row r="567" spans="1:11" x14ac:dyDescent="0.25">
      <c r="A567" t="s">
        <v>1380</v>
      </c>
      <c r="B567" s="8">
        <v>42765</v>
      </c>
      <c r="C567" t="s">
        <v>1381</v>
      </c>
      <c r="D567">
        <v>1</v>
      </c>
      <c r="E567" t="s">
        <v>1382</v>
      </c>
      <c r="F567" t="s">
        <v>1410</v>
      </c>
      <c r="G567" s="1" t="s">
        <v>1421</v>
      </c>
      <c r="H567" t="s">
        <v>1006</v>
      </c>
      <c r="I567" s="9">
        <v>53852.51</v>
      </c>
      <c r="J567" s="1">
        <f t="shared" si="8"/>
        <v>336578.1875</v>
      </c>
    </row>
    <row r="568" spans="1:11" x14ac:dyDescent="0.25">
      <c r="A568" t="s">
        <v>1383</v>
      </c>
      <c r="B568" s="8">
        <v>42765</v>
      </c>
      <c r="C568" t="s">
        <v>1384</v>
      </c>
      <c r="D568">
        <v>1</v>
      </c>
      <c r="E568" t="s">
        <v>1385</v>
      </c>
      <c r="F568" t="s">
        <v>1410</v>
      </c>
      <c r="G568" s="1" t="s">
        <v>1461</v>
      </c>
      <c r="H568" t="s">
        <v>1289</v>
      </c>
      <c r="I568" s="9">
        <v>10205.280000000001</v>
      </c>
      <c r="J568" s="1">
        <f t="shared" si="8"/>
        <v>63783</v>
      </c>
    </row>
    <row r="569" spans="1:11" x14ac:dyDescent="0.25">
      <c r="A569" t="s">
        <v>1386</v>
      </c>
      <c r="B569" s="8">
        <v>42766</v>
      </c>
      <c r="C569" t="s">
        <v>1387</v>
      </c>
      <c r="D569">
        <v>1</v>
      </c>
      <c r="E569" t="s">
        <v>1388</v>
      </c>
      <c r="F569" t="s">
        <v>1410</v>
      </c>
      <c r="G569" s="1" t="s">
        <v>1421</v>
      </c>
      <c r="H569" t="s">
        <v>1006</v>
      </c>
      <c r="I569">
        <v>58.55</v>
      </c>
      <c r="J569" s="1">
        <f t="shared" si="8"/>
        <v>365.9375</v>
      </c>
    </row>
    <row r="570" spans="1:11" x14ac:dyDescent="0.25">
      <c r="A570" t="s">
        <v>1392</v>
      </c>
      <c r="B570" s="8">
        <v>42766</v>
      </c>
      <c r="C570" t="s">
        <v>1393</v>
      </c>
      <c r="D570">
        <v>1</v>
      </c>
      <c r="E570" t="s">
        <v>1394</v>
      </c>
      <c r="F570" t="s">
        <v>1412</v>
      </c>
      <c r="G570" s="1" t="s">
        <v>1462</v>
      </c>
      <c r="H570" t="s">
        <v>1395</v>
      </c>
      <c r="I570" s="1">
        <v>2385.84</v>
      </c>
      <c r="J570" s="1">
        <f t="shared" si="8"/>
        <v>14911.5</v>
      </c>
      <c r="K570">
        <v>596.46</v>
      </c>
    </row>
    <row r="571" spans="1:11" x14ac:dyDescent="0.25">
      <c r="A571" t="s">
        <v>1389</v>
      </c>
      <c r="B571" s="8">
        <v>42766</v>
      </c>
      <c r="C571" t="s">
        <v>1390</v>
      </c>
      <c r="D571">
        <v>1</v>
      </c>
      <c r="E571" t="s">
        <v>1391</v>
      </c>
      <c r="F571" t="s">
        <v>1412</v>
      </c>
      <c r="G571" s="7" t="s">
        <v>1463</v>
      </c>
      <c r="H571" s="7" t="s">
        <v>1464</v>
      </c>
      <c r="I571" s="9">
        <v>162565.10999999999</v>
      </c>
      <c r="J571" s="1">
        <f t="shared" si="8"/>
        <v>1016031.9374999999</v>
      </c>
    </row>
    <row r="572" spans="1:11" s="1" customFormat="1" x14ac:dyDescent="0.25">
      <c r="A572" s="1" t="s">
        <v>258</v>
      </c>
      <c r="B572" s="8">
        <v>42755</v>
      </c>
      <c r="C572" s="1" t="s">
        <v>259</v>
      </c>
      <c r="G572" s="1" t="s">
        <v>1520</v>
      </c>
      <c r="H572" s="1" t="s">
        <v>1524</v>
      </c>
      <c r="I572" s="1">
        <v>295.7</v>
      </c>
      <c r="J572" s="1">
        <f t="shared" si="8"/>
        <v>1848.125</v>
      </c>
    </row>
    <row r="573" spans="1:11" s="1" customFormat="1" x14ac:dyDescent="0.25">
      <c r="A573" s="1" t="s">
        <v>258</v>
      </c>
      <c r="B573" s="8">
        <v>42755</v>
      </c>
      <c r="C573" s="1" t="s">
        <v>259</v>
      </c>
      <c r="G573" s="1" t="s">
        <v>1529</v>
      </c>
      <c r="H573" s="1" t="s">
        <v>1530</v>
      </c>
      <c r="I573" s="1">
        <f>29.52+27.45</f>
        <v>56.97</v>
      </c>
      <c r="J573" s="1">
        <f t="shared" si="8"/>
        <v>356.0625</v>
      </c>
    </row>
    <row r="574" spans="1:11" s="1" customFormat="1" x14ac:dyDescent="0.25">
      <c r="A574" s="1" t="s">
        <v>258</v>
      </c>
      <c r="B574" s="8">
        <v>42755</v>
      </c>
      <c r="C574" s="1" t="s">
        <v>259</v>
      </c>
      <c r="G574" s="1" t="s">
        <v>444</v>
      </c>
      <c r="H574" s="1" t="s">
        <v>1528</v>
      </c>
      <c r="I574" s="1">
        <f>6.21+38.62+53.51</f>
        <v>98.34</v>
      </c>
      <c r="J574" s="1">
        <f t="shared" si="8"/>
        <v>614.625</v>
      </c>
    </row>
    <row r="575" spans="1:11" s="1" customFormat="1" x14ac:dyDescent="0.25">
      <c r="A575" s="1" t="s">
        <v>260</v>
      </c>
      <c r="B575" s="8">
        <v>42755</v>
      </c>
      <c r="C575" s="1" t="s">
        <v>259</v>
      </c>
      <c r="G575" s="1" t="s">
        <v>444</v>
      </c>
      <c r="H575" s="1" t="s">
        <v>1528</v>
      </c>
      <c r="I575" s="1">
        <f>51.45+51.45</f>
        <v>102.9</v>
      </c>
      <c r="J575" s="1">
        <f t="shared" si="8"/>
        <v>643.125</v>
      </c>
    </row>
    <row r="576" spans="1:11" s="1" customFormat="1" x14ac:dyDescent="0.25">
      <c r="A576" s="1" t="s">
        <v>538</v>
      </c>
      <c r="B576" s="8">
        <v>42765</v>
      </c>
      <c r="C576" s="1" t="s">
        <v>259</v>
      </c>
      <c r="G576" s="1" t="s">
        <v>1520</v>
      </c>
      <c r="H576" s="1" t="s">
        <v>1524</v>
      </c>
      <c r="I576" s="1">
        <v>246.04</v>
      </c>
      <c r="J576" s="1">
        <f t="shared" si="8"/>
        <v>1537.75</v>
      </c>
    </row>
    <row r="577" spans="1:11" s="1" customFormat="1" x14ac:dyDescent="0.25">
      <c r="A577" s="1" t="s">
        <v>538</v>
      </c>
      <c r="B577" s="8">
        <v>42765</v>
      </c>
      <c r="C577" s="1" t="s">
        <v>259</v>
      </c>
      <c r="G577" s="1" t="s">
        <v>444</v>
      </c>
      <c r="H577" s="1" t="s">
        <v>1525</v>
      </c>
      <c r="I577" s="1">
        <f>48.14+53.52</f>
        <v>101.66</v>
      </c>
      <c r="J577" s="1">
        <f t="shared" si="8"/>
        <v>635.375</v>
      </c>
    </row>
    <row r="578" spans="1:11" s="1" customFormat="1" x14ac:dyDescent="0.25">
      <c r="A578" s="1" t="s">
        <v>538</v>
      </c>
      <c r="B578" s="8">
        <v>42765</v>
      </c>
      <c r="C578" s="1" t="s">
        <v>259</v>
      </c>
      <c r="G578" s="1" t="s">
        <v>1526</v>
      </c>
      <c r="H578" s="1" t="s">
        <v>1527</v>
      </c>
      <c r="I578" s="1">
        <v>35.590000000000003</v>
      </c>
      <c r="J578" s="1">
        <f t="shared" si="8"/>
        <v>222.43750000000003</v>
      </c>
    </row>
    <row r="579" spans="1:11" s="1" customFormat="1" x14ac:dyDescent="0.25">
      <c r="A579" s="1" t="s">
        <v>539</v>
      </c>
      <c r="B579" s="8">
        <v>42765</v>
      </c>
      <c r="C579" s="1" t="s">
        <v>259</v>
      </c>
      <c r="G579" s="1" t="s">
        <v>1514</v>
      </c>
      <c r="H579" s="1" t="s">
        <v>1515</v>
      </c>
      <c r="I579" s="1">
        <v>104.83</v>
      </c>
      <c r="J579" s="1">
        <f t="shared" si="8"/>
        <v>655.1875</v>
      </c>
    </row>
    <row r="580" spans="1:11" s="1" customFormat="1" x14ac:dyDescent="0.25">
      <c r="A580" s="1" t="s">
        <v>539</v>
      </c>
      <c r="B580" s="8">
        <v>42765</v>
      </c>
      <c r="C580" s="1" t="s">
        <v>259</v>
      </c>
      <c r="G580" s="1" t="s">
        <v>1516</v>
      </c>
      <c r="H580" s="1" t="s">
        <v>1517</v>
      </c>
      <c r="I580" s="1">
        <v>23.04</v>
      </c>
      <c r="J580" s="1">
        <f t="shared" si="8"/>
        <v>144</v>
      </c>
    </row>
    <row r="581" spans="1:11" s="1" customFormat="1" x14ac:dyDescent="0.25">
      <c r="A581" s="1" t="s">
        <v>539</v>
      </c>
      <c r="B581" s="8">
        <v>42765</v>
      </c>
      <c r="C581" s="1" t="s">
        <v>259</v>
      </c>
      <c r="G581" s="1" t="s">
        <v>1518</v>
      </c>
      <c r="H581" s="1" t="s">
        <v>1519</v>
      </c>
      <c r="I581" s="1">
        <v>41.38</v>
      </c>
      <c r="J581" s="1">
        <f t="shared" si="8"/>
        <v>258.625</v>
      </c>
    </row>
    <row r="582" spans="1:11" s="1" customFormat="1" x14ac:dyDescent="0.25">
      <c r="A582" s="1" t="s">
        <v>539</v>
      </c>
      <c r="B582" s="8">
        <v>42765</v>
      </c>
      <c r="C582" s="1" t="s">
        <v>259</v>
      </c>
      <c r="G582" s="1" t="s">
        <v>1520</v>
      </c>
      <c r="H582" s="1" t="s">
        <v>1521</v>
      </c>
      <c r="I582" s="1">
        <v>394.27</v>
      </c>
      <c r="J582" s="1">
        <f t="shared" si="8"/>
        <v>2464.1875</v>
      </c>
    </row>
    <row r="583" spans="1:11" s="1" customFormat="1" x14ac:dyDescent="0.25">
      <c r="A583" s="1" t="s">
        <v>539</v>
      </c>
      <c r="B583" s="8">
        <v>42765</v>
      </c>
      <c r="C583" s="1" t="s">
        <v>259</v>
      </c>
      <c r="G583" s="1" t="s">
        <v>1522</v>
      </c>
      <c r="H583" s="1" t="s">
        <v>1523</v>
      </c>
      <c r="I583" s="1">
        <v>47.63</v>
      </c>
      <c r="J583" s="1">
        <f t="shared" si="8"/>
        <v>297.6875</v>
      </c>
    </row>
    <row r="584" spans="1:11" s="1" customFormat="1" x14ac:dyDescent="0.25">
      <c r="A584" s="1" t="s">
        <v>1002</v>
      </c>
      <c r="B584" s="8">
        <v>42766</v>
      </c>
      <c r="C584" s="1" t="s">
        <v>259</v>
      </c>
      <c r="G584" s="1" t="s">
        <v>1531</v>
      </c>
      <c r="H584" s="1" t="s">
        <v>1532</v>
      </c>
      <c r="I584" s="1">
        <v>57.6</v>
      </c>
      <c r="J584" s="1">
        <f t="shared" ref="J584:J587" si="9">+I584/0.16</f>
        <v>360</v>
      </c>
    </row>
    <row r="585" spans="1:11" s="1" customFormat="1" x14ac:dyDescent="0.25">
      <c r="A585" s="1" t="s">
        <v>1002</v>
      </c>
      <c r="B585" s="8">
        <v>42766</v>
      </c>
      <c r="C585" s="1" t="s">
        <v>259</v>
      </c>
      <c r="G585" s="1" t="s">
        <v>1533</v>
      </c>
      <c r="H585" s="1" t="s">
        <v>1534</v>
      </c>
      <c r="I585" s="1">
        <v>182.62</v>
      </c>
      <c r="J585" s="1">
        <f t="shared" si="9"/>
        <v>1141.375</v>
      </c>
    </row>
    <row r="586" spans="1:11" s="1" customFormat="1" x14ac:dyDescent="0.25">
      <c r="A586" s="1" t="s">
        <v>1002</v>
      </c>
      <c r="B586" s="8">
        <v>42766</v>
      </c>
      <c r="C586" s="1" t="s">
        <v>259</v>
      </c>
      <c r="G586" s="1" t="s">
        <v>333</v>
      </c>
      <c r="H586" s="1" t="s">
        <v>1535</v>
      </c>
      <c r="I586" s="1">
        <v>123.29</v>
      </c>
      <c r="J586" s="1">
        <f t="shared" si="9"/>
        <v>770.5625</v>
      </c>
    </row>
    <row r="587" spans="1:11" s="1" customFormat="1" x14ac:dyDescent="0.25">
      <c r="A587" s="1" t="s">
        <v>1002</v>
      </c>
      <c r="B587" s="8">
        <v>42766</v>
      </c>
      <c r="C587" s="1" t="s">
        <v>259</v>
      </c>
      <c r="G587" s="1" t="s">
        <v>321</v>
      </c>
      <c r="H587" s="1" t="s">
        <v>1536</v>
      </c>
      <c r="I587" s="1">
        <v>17.93</v>
      </c>
      <c r="J587" s="1">
        <f t="shared" si="9"/>
        <v>112.0625</v>
      </c>
    </row>
    <row r="588" spans="1:11" s="1" customFormat="1" x14ac:dyDescent="0.25">
      <c r="G588" s="7"/>
      <c r="H588" s="16"/>
    </row>
    <row r="589" spans="1:11" x14ac:dyDescent="0.25">
      <c r="G589" s="1"/>
      <c r="I589">
        <f>+SUM(I7:I587)</f>
        <v>8472923.9399999976</v>
      </c>
      <c r="J589" s="1">
        <f>+SUM(J7:J587)</f>
        <v>52955774.625</v>
      </c>
      <c r="K589" s="1">
        <f>+SUM(K7:K587)</f>
        <v>39987.56</v>
      </c>
    </row>
    <row r="590" spans="1:11" x14ac:dyDescent="0.25">
      <c r="I590">
        <f>9695865.86-1222941.92</f>
        <v>8472923.9399999995</v>
      </c>
      <c r="J590">
        <f>+I590/0.16</f>
        <v>52955774.624999993</v>
      </c>
    </row>
    <row r="591" spans="1:11" x14ac:dyDescent="0.25">
      <c r="I591">
        <f>+I589-I590</f>
        <v>0</v>
      </c>
      <c r="J591" s="1">
        <f>+J589-J590</f>
        <v>0</v>
      </c>
    </row>
    <row r="593" spans="1:12" x14ac:dyDescent="0.25">
      <c r="B593" s="2"/>
      <c r="C593" s="2"/>
      <c r="D593" s="2"/>
      <c r="E593" s="2"/>
      <c r="F593" s="2"/>
      <c r="G593" s="15" t="s">
        <v>1396</v>
      </c>
      <c r="H593" s="2"/>
      <c r="I593" s="2"/>
      <c r="J593" s="5"/>
      <c r="K593" s="1"/>
    </row>
    <row r="594" spans="1:12" x14ac:dyDescent="0.25">
      <c r="A594" s="1"/>
      <c r="B594" s="2"/>
      <c r="C594" s="2"/>
      <c r="D594" s="2"/>
      <c r="E594" s="2"/>
      <c r="F594" s="2"/>
      <c r="G594" s="15" t="s">
        <v>1413</v>
      </c>
      <c r="H594" s="2"/>
      <c r="I594" s="2"/>
      <c r="J594" s="5"/>
      <c r="K594" s="1"/>
    </row>
    <row r="595" spans="1:12" x14ac:dyDescent="0.25">
      <c r="A595" s="1"/>
      <c r="B595" s="2"/>
      <c r="C595" s="2"/>
      <c r="D595" s="2"/>
      <c r="E595" s="2"/>
      <c r="F595" s="2"/>
      <c r="G595" s="15" t="s">
        <v>0</v>
      </c>
      <c r="H595" s="2"/>
      <c r="I595" s="2"/>
      <c r="J595" s="5"/>
      <c r="K595" s="1"/>
    </row>
    <row r="596" spans="1:12" x14ac:dyDescent="0.25">
      <c r="A596" s="1"/>
      <c r="B596" s="2"/>
      <c r="C596" s="2"/>
      <c r="D596" s="2"/>
      <c r="E596" s="2"/>
      <c r="F596" s="2"/>
      <c r="G596" s="3"/>
      <c r="H596" s="2"/>
      <c r="I596" s="2"/>
      <c r="J596" s="2"/>
      <c r="K596" s="1"/>
    </row>
    <row r="597" spans="1:12" x14ac:dyDescent="0.25">
      <c r="A597" s="1"/>
      <c r="B597" s="2"/>
      <c r="C597" s="2"/>
      <c r="D597" s="2"/>
      <c r="E597" s="2"/>
      <c r="F597" s="2"/>
      <c r="G597" s="6"/>
      <c r="H597" s="4"/>
      <c r="I597" s="4"/>
      <c r="J597" s="4"/>
      <c r="K597" s="1"/>
    </row>
    <row r="598" spans="1:12" ht="17.25" thickBot="1" x14ac:dyDescent="0.35">
      <c r="A598" s="10" t="s">
        <v>1397</v>
      </c>
      <c r="B598" s="10" t="s">
        <v>1398</v>
      </c>
      <c r="C598" s="10" t="s">
        <v>1399</v>
      </c>
      <c r="D598" s="10"/>
      <c r="E598" s="10"/>
      <c r="F598" s="10"/>
      <c r="G598" s="11" t="s">
        <v>1400</v>
      </c>
      <c r="H598" s="12" t="s">
        <v>1401</v>
      </c>
      <c r="I598" s="13" t="s">
        <v>1402</v>
      </c>
      <c r="J598" s="13" t="s">
        <v>1403</v>
      </c>
      <c r="K598" s="14" t="s">
        <v>1404</v>
      </c>
    </row>
    <row r="599" spans="1:12" hidden="1" x14ac:dyDescent="0.25">
      <c r="A599" s="22" t="s">
        <v>1543</v>
      </c>
      <c r="B599" s="23">
        <v>85</v>
      </c>
      <c r="G599" s="1" t="s">
        <v>804</v>
      </c>
      <c r="H599" s="1" t="s">
        <v>804</v>
      </c>
      <c r="I599" s="1">
        <f t="shared" ref="I599:I630" si="10">SUMIF($G$7:$G$587,G599,$I$7:$I$587)</f>
        <v>134.49</v>
      </c>
      <c r="J599" s="1">
        <f>+I599/0.16</f>
        <v>840.5625</v>
      </c>
      <c r="L599" s="1"/>
    </row>
    <row r="600" spans="1:12" hidden="1" x14ac:dyDescent="0.25">
      <c r="A600" s="22" t="s">
        <v>1543</v>
      </c>
      <c r="B600" s="23">
        <v>85</v>
      </c>
      <c r="G600" s="1" t="s">
        <v>1502</v>
      </c>
      <c r="H600" s="1" t="s">
        <v>1502</v>
      </c>
      <c r="I600" s="1">
        <f t="shared" si="10"/>
        <v>38.479999999999997</v>
      </c>
      <c r="J600" s="1">
        <f t="shared" ref="J600:J663" si="11">+I600/0.16</f>
        <v>240.49999999999997</v>
      </c>
    </row>
    <row r="601" spans="1:12" hidden="1" x14ac:dyDescent="0.25">
      <c r="A601" s="22" t="s">
        <v>1543</v>
      </c>
      <c r="B601" s="23">
        <v>85</v>
      </c>
      <c r="G601" s="16" t="s">
        <v>1497</v>
      </c>
      <c r="H601" s="1" t="s">
        <v>487</v>
      </c>
      <c r="I601" s="1">
        <f t="shared" si="10"/>
        <v>28356.240000000002</v>
      </c>
      <c r="J601" s="1">
        <f t="shared" si="11"/>
        <v>177226.5</v>
      </c>
    </row>
    <row r="602" spans="1:12" hidden="1" x14ac:dyDescent="0.25">
      <c r="A602" s="22" t="s">
        <v>1543</v>
      </c>
      <c r="B602" s="23">
        <v>85</v>
      </c>
      <c r="G602" s="1" t="s">
        <v>850</v>
      </c>
      <c r="H602" s="1" t="s">
        <v>850</v>
      </c>
      <c r="I602" s="1">
        <f t="shared" si="10"/>
        <v>655.74</v>
      </c>
      <c r="J602" s="1">
        <f t="shared" si="11"/>
        <v>4098.375</v>
      </c>
    </row>
    <row r="603" spans="1:12" hidden="1" x14ac:dyDescent="0.25">
      <c r="A603" s="22" t="s">
        <v>1543</v>
      </c>
      <c r="B603" s="23">
        <v>85</v>
      </c>
      <c r="G603" s="16" t="s">
        <v>1506</v>
      </c>
      <c r="H603" s="16" t="s">
        <v>1507</v>
      </c>
      <c r="I603" s="1">
        <f t="shared" si="10"/>
        <v>293.91000000000003</v>
      </c>
      <c r="J603" s="1">
        <f t="shared" si="11"/>
        <v>1836.9375000000002</v>
      </c>
    </row>
    <row r="604" spans="1:12" hidden="1" x14ac:dyDescent="0.25">
      <c r="A604" s="22" t="s">
        <v>1543</v>
      </c>
      <c r="B604" s="23">
        <v>85</v>
      </c>
      <c r="G604" s="1" t="s">
        <v>419</v>
      </c>
      <c r="H604" s="1" t="s">
        <v>419</v>
      </c>
      <c r="I604" s="1">
        <f t="shared" si="10"/>
        <v>36</v>
      </c>
      <c r="J604" s="1">
        <f t="shared" si="11"/>
        <v>225</v>
      </c>
    </row>
    <row r="605" spans="1:12" hidden="1" x14ac:dyDescent="0.25">
      <c r="A605" s="22" t="s">
        <v>1543</v>
      </c>
      <c r="B605" s="23">
        <v>85</v>
      </c>
      <c r="G605" s="1" t="s">
        <v>824</v>
      </c>
      <c r="H605" s="1" t="s">
        <v>824</v>
      </c>
      <c r="I605" s="1">
        <f t="shared" si="10"/>
        <v>215.62</v>
      </c>
      <c r="J605" s="1">
        <f t="shared" si="11"/>
        <v>1347.625</v>
      </c>
    </row>
    <row r="606" spans="1:12" hidden="1" x14ac:dyDescent="0.25">
      <c r="A606" s="22" t="s">
        <v>1543</v>
      </c>
      <c r="B606" s="23">
        <v>85</v>
      </c>
      <c r="G606" s="1" t="s">
        <v>876</v>
      </c>
      <c r="H606" s="1" t="s">
        <v>876</v>
      </c>
      <c r="I606" s="1">
        <f t="shared" si="10"/>
        <v>44.15</v>
      </c>
      <c r="J606" s="1">
        <f t="shared" si="11"/>
        <v>275.9375</v>
      </c>
    </row>
    <row r="607" spans="1:12" hidden="1" x14ac:dyDescent="0.25">
      <c r="A607" s="22" t="s">
        <v>1543</v>
      </c>
      <c r="B607" s="23">
        <v>85</v>
      </c>
      <c r="G607" s="1" t="s">
        <v>1446</v>
      </c>
      <c r="H607" s="1" t="s">
        <v>1188</v>
      </c>
      <c r="I607" s="1">
        <f t="shared" si="10"/>
        <v>386.4</v>
      </c>
      <c r="J607" s="1">
        <f t="shared" si="11"/>
        <v>2415</v>
      </c>
    </row>
    <row r="608" spans="1:12" hidden="1" x14ac:dyDescent="0.25">
      <c r="A608" s="22" t="s">
        <v>1543</v>
      </c>
      <c r="B608" s="23">
        <v>85</v>
      </c>
      <c r="G608" s="1" t="s">
        <v>1420</v>
      </c>
      <c r="H608" s="1" t="s">
        <v>1086</v>
      </c>
      <c r="I608" s="1">
        <f t="shared" si="10"/>
        <v>852</v>
      </c>
      <c r="J608" s="1">
        <f t="shared" si="11"/>
        <v>5325</v>
      </c>
    </row>
    <row r="609" spans="1:11" hidden="1" x14ac:dyDescent="0.25">
      <c r="A609" s="22" t="s">
        <v>1543</v>
      </c>
      <c r="B609" s="23">
        <v>85</v>
      </c>
      <c r="G609" s="1" t="s">
        <v>309</v>
      </c>
      <c r="H609" s="1" t="s">
        <v>309</v>
      </c>
      <c r="I609" s="1">
        <f t="shared" si="10"/>
        <v>326.53999999999996</v>
      </c>
      <c r="J609" s="1">
        <f t="shared" si="11"/>
        <v>2040.8749999999998</v>
      </c>
    </row>
    <row r="610" spans="1:11" hidden="1" x14ac:dyDescent="0.25">
      <c r="A610" s="22" t="s">
        <v>1543</v>
      </c>
      <c r="B610" s="23">
        <v>85</v>
      </c>
      <c r="G610" s="1" t="s">
        <v>885</v>
      </c>
      <c r="H610" s="1" t="s">
        <v>885</v>
      </c>
      <c r="I610" s="1">
        <f t="shared" si="10"/>
        <v>28.96</v>
      </c>
      <c r="J610" s="1">
        <f t="shared" si="11"/>
        <v>181</v>
      </c>
    </row>
    <row r="611" spans="1:11" hidden="1" x14ac:dyDescent="0.25">
      <c r="A611" s="22" t="s">
        <v>1543</v>
      </c>
      <c r="B611" s="23">
        <v>85</v>
      </c>
      <c r="G611" s="7" t="s">
        <v>1477</v>
      </c>
      <c r="H611" s="7" t="s">
        <v>1478</v>
      </c>
      <c r="I611" s="1">
        <f t="shared" si="10"/>
        <v>28680.81</v>
      </c>
      <c r="J611" s="1">
        <f t="shared" si="11"/>
        <v>179255.0625</v>
      </c>
    </row>
    <row r="612" spans="1:11" hidden="1" x14ac:dyDescent="0.25">
      <c r="A612" s="22" t="s">
        <v>1543</v>
      </c>
      <c r="B612" s="23">
        <v>85</v>
      </c>
      <c r="G612" s="1" t="s">
        <v>444</v>
      </c>
      <c r="H612" s="1" t="s">
        <v>444</v>
      </c>
      <c r="I612" s="1">
        <f t="shared" si="10"/>
        <v>1347.6299999999999</v>
      </c>
      <c r="J612" s="1">
        <f t="shared" si="11"/>
        <v>8422.6874999999982</v>
      </c>
    </row>
    <row r="613" spans="1:11" hidden="1" x14ac:dyDescent="0.25">
      <c r="A613" s="22" t="s">
        <v>1543</v>
      </c>
      <c r="B613" s="23">
        <v>85</v>
      </c>
      <c r="G613" s="1" t="s">
        <v>924</v>
      </c>
      <c r="H613" s="1" t="s">
        <v>924</v>
      </c>
      <c r="I613" s="1">
        <f t="shared" si="10"/>
        <v>273.39</v>
      </c>
      <c r="J613" s="1">
        <f t="shared" si="11"/>
        <v>1708.6874999999998</v>
      </c>
    </row>
    <row r="614" spans="1:11" hidden="1" x14ac:dyDescent="0.25">
      <c r="A614" s="22" t="s">
        <v>1543</v>
      </c>
      <c r="B614" s="23">
        <v>85</v>
      </c>
      <c r="G614" s="7" t="s">
        <v>1475</v>
      </c>
      <c r="H614" s="7" t="s">
        <v>1476</v>
      </c>
      <c r="I614" s="1">
        <f t="shared" si="10"/>
        <v>52140.17</v>
      </c>
      <c r="J614" s="1">
        <f t="shared" si="11"/>
        <v>325876.0625</v>
      </c>
    </row>
    <row r="615" spans="1:11" hidden="1" x14ac:dyDescent="0.25">
      <c r="A615" s="22" t="s">
        <v>1543</v>
      </c>
      <c r="B615" s="23">
        <v>85</v>
      </c>
      <c r="G615" s="7" t="s">
        <v>1473</v>
      </c>
      <c r="H615" s="7" t="s">
        <v>1474</v>
      </c>
      <c r="I615" s="1">
        <f t="shared" si="10"/>
        <v>52220.17</v>
      </c>
      <c r="J615" s="1">
        <f t="shared" si="11"/>
        <v>326376.0625</v>
      </c>
    </row>
    <row r="616" spans="1:11" hidden="1" x14ac:dyDescent="0.25">
      <c r="A616" s="22" t="s">
        <v>1543</v>
      </c>
      <c r="B616" s="23">
        <v>85</v>
      </c>
      <c r="G616" s="7" t="s">
        <v>1465</v>
      </c>
      <c r="H616" s="7" t="s">
        <v>1466</v>
      </c>
      <c r="I616" s="1">
        <f t="shared" si="10"/>
        <v>74215.289999999994</v>
      </c>
      <c r="J616" s="1">
        <f t="shared" si="11"/>
        <v>463845.56249999994</v>
      </c>
    </row>
    <row r="617" spans="1:11" hidden="1" x14ac:dyDescent="0.25">
      <c r="A617" s="22" t="s">
        <v>1543</v>
      </c>
      <c r="B617" s="23">
        <v>85</v>
      </c>
      <c r="G617" s="7" t="s">
        <v>1467</v>
      </c>
      <c r="H617" s="7" t="s">
        <v>1468</v>
      </c>
      <c r="I617" s="1">
        <f t="shared" si="10"/>
        <v>169959.5</v>
      </c>
      <c r="J617" s="1">
        <f t="shared" si="11"/>
        <v>1062246.875</v>
      </c>
    </row>
    <row r="618" spans="1:11" hidden="1" x14ac:dyDescent="0.25">
      <c r="A618" s="22" t="s">
        <v>1543</v>
      </c>
      <c r="B618" s="23">
        <v>85</v>
      </c>
      <c r="G618" s="1" t="s">
        <v>463</v>
      </c>
      <c r="H618" s="1" t="s">
        <v>463</v>
      </c>
      <c r="I618" s="1">
        <f t="shared" si="10"/>
        <v>54.4</v>
      </c>
      <c r="J618" s="1">
        <f t="shared" si="11"/>
        <v>340</v>
      </c>
    </row>
    <row r="619" spans="1:11" hidden="1" x14ac:dyDescent="0.25">
      <c r="A619" s="22" t="s">
        <v>1543</v>
      </c>
      <c r="B619" s="23">
        <v>85</v>
      </c>
      <c r="G619" s="1" t="s">
        <v>975</v>
      </c>
      <c r="H619" s="1" t="s">
        <v>975</v>
      </c>
      <c r="I619" s="1">
        <f t="shared" si="10"/>
        <v>28.08</v>
      </c>
      <c r="J619" s="1">
        <f t="shared" si="11"/>
        <v>175.49999999999997</v>
      </c>
    </row>
    <row r="620" spans="1:11" hidden="1" x14ac:dyDescent="0.25">
      <c r="A620" s="22" t="s">
        <v>1543</v>
      </c>
      <c r="B620" s="23">
        <v>85</v>
      </c>
      <c r="G620" s="17" t="s">
        <v>1539</v>
      </c>
      <c r="H620" s="18" t="s">
        <v>1540</v>
      </c>
      <c r="I620" s="1">
        <f t="shared" si="10"/>
        <v>17.920000000000002</v>
      </c>
      <c r="J620" s="1">
        <f t="shared" si="11"/>
        <v>112.00000000000001</v>
      </c>
    </row>
    <row r="621" spans="1:11" hidden="1" x14ac:dyDescent="0.25">
      <c r="A621" s="22" t="s">
        <v>1543</v>
      </c>
      <c r="B621" s="23">
        <v>85</v>
      </c>
      <c r="G621" s="16" t="s">
        <v>1508</v>
      </c>
      <c r="H621" s="16" t="s">
        <v>1509</v>
      </c>
      <c r="I621" s="1">
        <f t="shared" si="10"/>
        <v>957.85</v>
      </c>
      <c r="J621" s="1">
        <f t="shared" si="11"/>
        <v>5986.5625</v>
      </c>
    </row>
    <row r="622" spans="1:11" hidden="1" x14ac:dyDescent="0.25">
      <c r="A622" s="22" t="s">
        <v>1543</v>
      </c>
      <c r="B622" s="23">
        <v>85</v>
      </c>
      <c r="G622" s="1" t="s">
        <v>370</v>
      </c>
      <c r="H622" s="1" t="s">
        <v>370</v>
      </c>
      <c r="I622" s="1">
        <f t="shared" si="10"/>
        <v>227.73</v>
      </c>
      <c r="J622" s="1">
        <f t="shared" si="11"/>
        <v>1423.3125</v>
      </c>
    </row>
    <row r="623" spans="1:11" x14ac:dyDescent="0.25">
      <c r="A623" s="22" t="s">
        <v>1543</v>
      </c>
      <c r="B623" s="24" t="s">
        <v>1544</v>
      </c>
      <c r="G623" s="1" t="s">
        <v>1448</v>
      </c>
      <c r="H623" s="1" t="s">
        <v>1204</v>
      </c>
      <c r="I623" s="1">
        <f t="shared" si="10"/>
        <v>3392.22</v>
      </c>
      <c r="J623" s="1">
        <f t="shared" si="11"/>
        <v>21201.375</v>
      </c>
      <c r="K623">
        <v>2261.48</v>
      </c>
    </row>
    <row r="624" spans="1:11" hidden="1" x14ac:dyDescent="0.25">
      <c r="A624" s="22" t="s">
        <v>1543</v>
      </c>
      <c r="B624" s="23">
        <v>85</v>
      </c>
      <c r="G624" s="1" t="s">
        <v>925</v>
      </c>
      <c r="H624" s="1" t="s">
        <v>925</v>
      </c>
      <c r="I624" s="1">
        <f t="shared" si="10"/>
        <v>15.86</v>
      </c>
      <c r="J624" s="1">
        <f t="shared" si="11"/>
        <v>99.125</v>
      </c>
    </row>
    <row r="625" spans="1:10" hidden="1" x14ac:dyDescent="0.25">
      <c r="A625" s="22" t="s">
        <v>1543</v>
      </c>
      <c r="B625" s="23">
        <v>85</v>
      </c>
      <c r="G625" s="1" t="s">
        <v>840</v>
      </c>
      <c r="H625" s="1" t="s">
        <v>840</v>
      </c>
      <c r="I625" s="1">
        <f t="shared" si="10"/>
        <v>85.52000000000001</v>
      </c>
      <c r="J625" s="1">
        <f t="shared" si="11"/>
        <v>534.5</v>
      </c>
    </row>
    <row r="626" spans="1:10" hidden="1" x14ac:dyDescent="0.25">
      <c r="A626" s="22" t="s">
        <v>1543</v>
      </c>
      <c r="B626" s="23">
        <v>85</v>
      </c>
      <c r="G626" s="1" t="s">
        <v>321</v>
      </c>
      <c r="H626" s="1" t="s">
        <v>321</v>
      </c>
      <c r="I626" s="1">
        <f t="shared" si="10"/>
        <v>35.86</v>
      </c>
      <c r="J626" s="1">
        <f t="shared" si="11"/>
        <v>224.125</v>
      </c>
    </row>
    <row r="627" spans="1:10" hidden="1" x14ac:dyDescent="0.25">
      <c r="A627" s="22" t="s">
        <v>1543</v>
      </c>
      <c r="B627" s="23">
        <v>85</v>
      </c>
      <c r="G627" s="7" t="s">
        <v>1469</v>
      </c>
      <c r="H627" s="7" t="s">
        <v>1470</v>
      </c>
      <c r="I627" s="1">
        <f t="shared" si="10"/>
        <v>61066.570000000007</v>
      </c>
      <c r="J627" s="1">
        <f t="shared" si="11"/>
        <v>381666.06250000006</v>
      </c>
    </row>
    <row r="628" spans="1:10" hidden="1" x14ac:dyDescent="0.25">
      <c r="A628" s="22" t="s">
        <v>1543</v>
      </c>
      <c r="B628" s="23">
        <v>85</v>
      </c>
      <c r="G628" s="1" t="s">
        <v>1526</v>
      </c>
      <c r="H628" s="1" t="s">
        <v>1527</v>
      </c>
      <c r="I628" s="1">
        <f t="shared" si="10"/>
        <v>35.590000000000003</v>
      </c>
      <c r="J628" s="1">
        <f t="shared" si="11"/>
        <v>222.43750000000003</v>
      </c>
    </row>
    <row r="629" spans="1:10" hidden="1" x14ac:dyDescent="0.25">
      <c r="A629" s="22" t="s">
        <v>1543</v>
      </c>
      <c r="B629" s="23">
        <v>85</v>
      </c>
      <c r="G629" s="7" t="s">
        <v>1510</v>
      </c>
      <c r="H629" s="7" t="s">
        <v>1511</v>
      </c>
      <c r="I629" s="1">
        <f t="shared" si="10"/>
        <v>1920</v>
      </c>
      <c r="J629" s="1">
        <f t="shared" si="11"/>
        <v>12000</v>
      </c>
    </row>
    <row r="630" spans="1:10" hidden="1" x14ac:dyDescent="0.25">
      <c r="A630" s="22" t="s">
        <v>1543</v>
      </c>
      <c r="B630" s="23">
        <v>85</v>
      </c>
      <c r="G630" s="1" t="s">
        <v>877</v>
      </c>
      <c r="H630" s="1" t="s">
        <v>877</v>
      </c>
      <c r="I630" s="1">
        <f t="shared" si="10"/>
        <v>60.45</v>
      </c>
      <c r="J630" s="1">
        <f t="shared" si="11"/>
        <v>377.8125</v>
      </c>
    </row>
    <row r="631" spans="1:10" hidden="1" x14ac:dyDescent="0.25">
      <c r="A631" s="22" t="s">
        <v>1543</v>
      </c>
      <c r="B631" s="23">
        <v>85</v>
      </c>
      <c r="G631" s="1" t="s">
        <v>878</v>
      </c>
      <c r="H631" s="1" t="s">
        <v>878</v>
      </c>
      <c r="I631" s="1">
        <f t="shared" ref="I631:I662" si="12">SUMIF($G$7:$G$587,G631,$I$7:$I$587)</f>
        <v>9.52</v>
      </c>
      <c r="J631" s="1">
        <f t="shared" si="11"/>
        <v>59.499999999999993</v>
      </c>
    </row>
    <row r="632" spans="1:10" hidden="1" x14ac:dyDescent="0.25">
      <c r="A632" s="22" t="s">
        <v>1543</v>
      </c>
      <c r="B632" s="23">
        <v>85</v>
      </c>
      <c r="G632" s="1" t="s">
        <v>868</v>
      </c>
      <c r="H632" s="1" t="s">
        <v>868</v>
      </c>
      <c r="I632" s="1">
        <f t="shared" si="12"/>
        <v>24.409999999999997</v>
      </c>
      <c r="J632" s="1">
        <f t="shared" si="11"/>
        <v>152.56249999999997</v>
      </c>
    </row>
    <row r="633" spans="1:10" hidden="1" x14ac:dyDescent="0.25">
      <c r="A633" s="22" t="s">
        <v>1543</v>
      </c>
      <c r="B633" s="23">
        <v>85</v>
      </c>
      <c r="G633" s="1" t="s">
        <v>313</v>
      </c>
      <c r="H633" s="1" t="s">
        <v>313</v>
      </c>
      <c r="I633" s="1">
        <f t="shared" si="12"/>
        <v>323.86</v>
      </c>
      <c r="J633" s="1">
        <f t="shared" si="11"/>
        <v>2024.125</v>
      </c>
    </row>
    <row r="634" spans="1:10" hidden="1" x14ac:dyDescent="0.25">
      <c r="A634" s="22" t="s">
        <v>1543</v>
      </c>
      <c r="B634" s="23">
        <v>85</v>
      </c>
      <c r="G634" s="1" t="s">
        <v>1425</v>
      </c>
      <c r="H634" s="1" t="s">
        <v>1025</v>
      </c>
      <c r="I634" s="1">
        <f t="shared" si="12"/>
        <v>3415.17</v>
      </c>
      <c r="J634" s="1">
        <f t="shared" si="11"/>
        <v>21344.8125</v>
      </c>
    </row>
    <row r="635" spans="1:10" hidden="1" x14ac:dyDescent="0.25">
      <c r="A635" s="22" t="s">
        <v>1543</v>
      </c>
      <c r="B635" s="23">
        <v>85</v>
      </c>
      <c r="G635" s="1" t="s">
        <v>1514</v>
      </c>
      <c r="H635" s="1" t="s">
        <v>1515</v>
      </c>
      <c r="I635" s="1">
        <f t="shared" si="12"/>
        <v>104.83</v>
      </c>
      <c r="J635" s="1">
        <f t="shared" si="11"/>
        <v>655.1875</v>
      </c>
    </row>
    <row r="636" spans="1:10" hidden="1" x14ac:dyDescent="0.25">
      <c r="A636" s="22" t="s">
        <v>1543</v>
      </c>
      <c r="B636" s="23">
        <v>85</v>
      </c>
      <c r="G636" s="1" t="s">
        <v>777</v>
      </c>
      <c r="H636" s="1" t="s">
        <v>777</v>
      </c>
      <c r="I636" s="1">
        <f t="shared" si="12"/>
        <v>11.24</v>
      </c>
      <c r="J636" s="1">
        <f t="shared" si="11"/>
        <v>70.25</v>
      </c>
    </row>
    <row r="637" spans="1:10" hidden="1" x14ac:dyDescent="0.25">
      <c r="A637" s="22" t="s">
        <v>1543</v>
      </c>
      <c r="B637" s="23">
        <v>85</v>
      </c>
      <c r="G637" s="1" t="s">
        <v>879</v>
      </c>
      <c r="H637" s="1" t="s">
        <v>879</v>
      </c>
      <c r="I637" s="1">
        <f t="shared" si="12"/>
        <v>4.41</v>
      </c>
      <c r="J637" s="1">
        <f t="shared" si="11"/>
        <v>27.5625</v>
      </c>
    </row>
    <row r="638" spans="1:10" hidden="1" x14ac:dyDescent="0.25">
      <c r="A638" s="22" t="s">
        <v>1543</v>
      </c>
      <c r="B638" s="23">
        <v>85</v>
      </c>
      <c r="G638" s="7" t="s">
        <v>1482</v>
      </c>
      <c r="H638" s="7" t="s">
        <v>1481</v>
      </c>
      <c r="I638" s="1">
        <f t="shared" si="12"/>
        <v>75914.12</v>
      </c>
      <c r="J638" s="1">
        <f t="shared" si="11"/>
        <v>474463.24999999994</v>
      </c>
    </row>
    <row r="639" spans="1:10" hidden="1" x14ac:dyDescent="0.25">
      <c r="A639" s="22" t="s">
        <v>1543</v>
      </c>
      <c r="B639" s="23">
        <v>85</v>
      </c>
      <c r="G639" s="1" t="s">
        <v>1445</v>
      </c>
      <c r="H639" s="1" t="s">
        <v>1172</v>
      </c>
      <c r="I639" s="1">
        <f t="shared" si="12"/>
        <v>694.46</v>
      </c>
      <c r="J639" s="1">
        <f t="shared" si="11"/>
        <v>4340.375</v>
      </c>
    </row>
    <row r="640" spans="1:10" hidden="1" x14ac:dyDescent="0.25">
      <c r="A640" s="22" t="s">
        <v>1543</v>
      </c>
      <c r="B640" s="23">
        <v>85</v>
      </c>
      <c r="G640" s="1" t="s">
        <v>329</v>
      </c>
      <c r="H640" s="1" t="s">
        <v>329</v>
      </c>
      <c r="I640" s="1">
        <f t="shared" si="12"/>
        <v>303.64</v>
      </c>
      <c r="J640" s="1">
        <f t="shared" si="11"/>
        <v>1897.7499999999998</v>
      </c>
    </row>
    <row r="641" spans="1:10" hidden="1" x14ac:dyDescent="0.25">
      <c r="A641" s="22" t="s">
        <v>1543</v>
      </c>
      <c r="B641" s="23">
        <v>85</v>
      </c>
      <c r="G641" s="1" t="s">
        <v>1437</v>
      </c>
      <c r="H641" s="1" t="s">
        <v>1111</v>
      </c>
      <c r="I641" s="1">
        <f t="shared" si="12"/>
        <v>2357.52</v>
      </c>
      <c r="J641" s="1">
        <f t="shared" si="11"/>
        <v>14734.5</v>
      </c>
    </row>
    <row r="642" spans="1:10" hidden="1" x14ac:dyDescent="0.25">
      <c r="A642" s="22" t="s">
        <v>1543</v>
      </c>
      <c r="B642" s="23">
        <v>85</v>
      </c>
      <c r="G642" s="1" t="s">
        <v>841</v>
      </c>
      <c r="H642" s="1" t="s">
        <v>841</v>
      </c>
      <c r="I642" s="1">
        <f t="shared" si="12"/>
        <v>35.35</v>
      </c>
      <c r="J642" s="1">
        <f t="shared" si="11"/>
        <v>220.9375</v>
      </c>
    </row>
    <row r="643" spans="1:10" hidden="1" x14ac:dyDescent="0.25">
      <c r="A643" s="22" t="s">
        <v>1543</v>
      </c>
      <c r="B643" s="23">
        <v>85</v>
      </c>
      <c r="G643" s="1" t="s">
        <v>1414</v>
      </c>
      <c r="H643" s="1" t="s">
        <v>1075</v>
      </c>
      <c r="I643" s="1">
        <f t="shared" si="12"/>
        <v>4188.6099999999997</v>
      </c>
      <c r="J643" s="1">
        <f t="shared" si="11"/>
        <v>26178.812499999996</v>
      </c>
    </row>
    <row r="644" spans="1:10" hidden="1" x14ac:dyDescent="0.25">
      <c r="A644" s="22" t="s">
        <v>1543</v>
      </c>
      <c r="B644" s="23">
        <v>85</v>
      </c>
      <c r="G644" s="7" t="s">
        <v>1479</v>
      </c>
      <c r="H644" s="7" t="s">
        <v>1480</v>
      </c>
      <c r="I644" s="1">
        <f t="shared" si="12"/>
        <v>67816.179999999993</v>
      </c>
      <c r="J644" s="1">
        <f t="shared" si="11"/>
        <v>423851.12499999994</v>
      </c>
    </row>
    <row r="645" spans="1:10" hidden="1" x14ac:dyDescent="0.25">
      <c r="A645" s="22" t="s">
        <v>1543</v>
      </c>
      <c r="B645" s="23">
        <v>85</v>
      </c>
      <c r="G645" s="7" t="s">
        <v>1483</v>
      </c>
      <c r="H645" s="7" t="s">
        <v>1484</v>
      </c>
      <c r="I645" s="1">
        <f t="shared" si="12"/>
        <v>43112.09</v>
      </c>
      <c r="J645" s="1">
        <f t="shared" si="11"/>
        <v>269450.5625</v>
      </c>
    </row>
    <row r="646" spans="1:10" hidden="1" x14ac:dyDescent="0.25">
      <c r="A646" s="22" t="s">
        <v>1543</v>
      </c>
      <c r="B646" s="23">
        <v>85</v>
      </c>
      <c r="G646" s="1" t="s">
        <v>906</v>
      </c>
      <c r="H646" s="1" t="s">
        <v>906</v>
      </c>
      <c r="I646" s="1">
        <f t="shared" si="12"/>
        <v>3.17</v>
      </c>
      <c r="J646" s="1">
        <f t="shared" si="11"/>
        <v>19.8125</v>
      </c>
    </row>
    <row r="647" spans="1:10" hidden="1" x14ac:dyDescent="0.25">
      <c r="A647" s="22" t="s">
        <v>1543</v>
      </c>
      <c r="B647" s="23">
        <v>85</v>
      </c>
      <c r="G647" s="1" t="s">
        <v>1428</v>
      </c>
      <c r="H647" s="1" t="s">
        <v>1040</v>
      </c>
      <c r="I647" s="1">
        <f t="shared" si="12"/>
        <v>729.16</v>
      </c>
      <c r="J647" s="1">
        <f t="shared" si="11"/>
        <v>4557.25</v>
      </c>
    </row>
    <row r="648" spans="1:10" hidden="1" x14ac:dyDescent="0.25">
      <c r="A648" s="22" t="s">
        <v>1543</v>
      </c>
      <c r="B648" s="23">
        <v>85</v>
      </c>
      <c r="G648" s="1" t="s">
        <v>1442</v>
      </c>
      <c r="H648" s="1" t="s">
        <v>1160</v>
      </c>
      <c r="I648" s="1">
        <f t="shared" si="12"/>
        <v>29920</v>
      </c>
      <c r="J648" s="1">
        <f t="shared" si="11"/>
        <v>187000</v>
      </c>
    </row>
    <row r="649" spans="1:10" hidden="1" x14ac:dyDescent="0.25">
      <c r="A649" s="22" t="s">
        <v>1543</v>
      </c>
      <c r="B649" s="23">
        <v>85</v>
      </c>
      <c r="G649" s="1" t="s">
        <v>836</v>
      </c>
      <c r="H649" s="1" t="s">
        <v>836</v>
      </c>
      <c r="I649" s="1">
        <f t="shared" si="12"/>
        <v>26.94</v>
      </c>
      <c r="J649" s="1">
        <f t="shared" si="11"/>
        <v>168.375</v>
      </c>
    </row>
    <row r="650" spans="1:10" hidden="1" x14ac:dyDescent="0.25">
      <c r="A650" s="22" t="s">
        <v>1543</v>
      </c>
      <c r="B650" s="23">
        <v>85</v>
      </c>
      <c r="G650" s="1" t="s">
        <v>305</v>
      </c>
      <c r="H650" s="1" t="s">
        <v>305</v>
      </c>
      <c r="I650" s="1">
        <f t="shared" si="12"/>
        <v>223.97</v>
      </c>
      <c r="J650" s="1">
        <f t="shared" si="11"/>
        <v>1399.8125</v>
      </c>
    </row>
    <row r="651" spans="1:10" hidden="1" x14ac:dyDescent="0.25">
      <c r="A651" s="22" t="s">
        <v>1543</v>
      </c>
      <c r="B651" s="23">
        <v>85</v>
      </c>
      <c r="G651" s="1" t="s">
        <v>1452</v>
      </c>
      <c r="H651" s="1" t="s">
        <v>1274</v>
      </c>
      <c r="I651" s="1">
        <f t="shared" si="12"/>
        <v>1379.31</v>
      </c>
      <c r="J651" s="1">
        <f t="shared" si="11"/>
        <v>8620.6875</v>
      </c>
    </row>
    <row r="652" spans="1:10" hidden="1" x14ac:dyDescent="0.25">
      <c r="A652" s="22" t="s">
        <v>1543</v>
      </c>
      <c r="B652" s="23">
        <v>85</v>
      </c>
      <c r="G652" s="1" t="s">
        <v>763</v>
      </c>
      <c r="H652" s="1" t="s">
        <v>763</v>
      </c>
      <c r="I652" s="1">
        <f t="shared" si="12"/>
        <v>91.3</v>
      </c>
      <c r="J652" s="1">
        <f t="shared" si="11"/>
        <v>570.625</v>
      </c>
    </row>
    <row r="653" spans="1:10" hidden="1" x14ac:dyDescent="0.25">
      <c r="A653" s="22" t="s">
        <v>1543</v>
      </c>
      <c r="B653" s="23">
        <v>85</v>
      </c>
      <c r="G653" s="1" t="s">
        <v>926</v>
      </c>
      <c r="H653" s="1" t="s">
        <v>926</v>
      </c>
      <c r="I653" s="1">
        <f t="shared" si="12"/>
        <v>209.92</v>
      </c>
      <c r="J653" s="1">
        <f t="shared" si="11"/>
        <v>1312</v>
      </c>
    </row>
    <row r="654" spans="1:10" hidden="1" x14ac:dyDescent="0.25">
      <c r="A654" s="22" t="s">
        <v>1543</v>
      </c>
      <c r="B654" s="23">
        <v>85</v>
      </c>
      <c r="G654" s="1" t="s">
        <v>1457</v>
      </c>
      <c r="H654" s="1" t="s">
        <v>1352</v>
      </c>
      <c r="I654" s="1">
        <f t="shared" si="12"/>
        <v>176</v>
      </c>
      <c r="J654" s="1">
        <f t="shared" si="11"/>
        <v>1100</v>
      </c>
    </row>
    <row r="655" spans="1:10" hidden="1" x14ac:dyDescent="0.25">
      <c r="A655" s="22" t="s">
        <v>1543</v>
      </c>
      <c r="B655" s="23">
        <v>85</v>
      </c>
      <c r="G655" s="1" t="s">
        <v>1503</v>
      </c>
      <c r="H655" s="1" t="s">
        <v>900</v>
      </c>
      <c r="I655" s="1">
        <f t="shared" si="12"/>
        <v>10.74</v>
      </c>
      <c r="J655" s="1">
        <f t="shared" si="11"/>
        <v>67.125</v>
      </c>
    </row>
    <row r="656" spans="1:10" hidden="1" x14ac:dyDescent="0.25">
      <c r="A656" s="22" t="s">
        <v>1543</v>
      </c>
      <c r="B656" s="23">
        <v>85</v>
      </c>
      <c r="G656" s="1" t="s">
        <v>805</v>
      </c>
      <c r="H656" s="1" t="s">
        <v>805</v>
      </c>
      <c r="I656" s="1">
        <f t="shared" si="12"/>
        <v>80.78</v>
      </c>
      <c r="J656" s="1">
        <f t="shared" si="11"/>
        <v>504.875</v>
      </c>
    </row>
    <row r="657" spans="1:11" hidden="1" x14ac:dyDescent="0.25">
      <c r="A657" s="22" t="s">
        <v>1543</v>
      </c>
      <c r="B657" s="23">
        <v>85</v>
      </c>
      <c r="G657" s="1" t="s">
        <v>851</v>
      </c>
      <c r="H657" s="1" t="s">
        <v>851</v>
      </c>
      <c r="I657" s="1">
        <f t="shared" si="12"/>
        <v>505.02</v>
      </c>
      <c r="J657" s="1">
        <f t="shared" si="11"/>
        <v>3156.375</v>
      </c>
    </row>
    <row r="658" spans="1:11" hidden="1" x14ac:dyDescent="0.25">
      <c r="A658" s="22" t="s">
        <v>1543</v>
      </c>
      <c r="B658" s="23">
        <v>85</v>
      </c>
      <c r="G658" s="1" t="s">
        <v>1436</v>
      </c>
      <c r="H658" s="1" t="s">
        <v>1094</v>
      </c>
      <c r="I658" s="1">
        <f t="shared" si="12"/>
        <v>806.62</v>
      </c>
      <c r="J658" s="1">
        <f t="shared" si="11"/>
        <v>5041.375</v>
      </c>
    </row>
    <row r="659" spans="1:11" hidden="1" x14ac:dyDescent="0.25">
      <c r="A659" s="22" t="s">
        <v>1543</v>
      </c>
      <c r="B659" s="23">
        <v>85</v>
      </c>
      <c r="G659" s="1" t="s">
        <v>913</v>
      </c>
      <c r="H659" s="1" t="s">
        <v>913</v>
      </c>
      <c r="I659" s="1">
        <f t="shared" si="12"/>
        <v>56.52</v>
      </c>
      <c r="J659" s="1">
        <f t="shared" si="11"/>
        <v>353.25</v>
      </c>
    </row>
    <row r="660" spans="1:11" hidden="1" x14ac:dyDescent="0.25">
      <c r="A660" s="22" t="s">
        <v>1543</v>
      </c>
      <c r="B660" s="23">
        <v>85</v>
      </c>
      <c r="G660" s="1" t="s">
        <v>976</v>
      </c>
      <c r="H660" s="1" t="s">
        <v>976</v>
      </c>
      <c r="I660" s="1">
        <f t="shared" si="12"/>
        <v>13.66</v>
      </c>
      <c r="J660" s="1">
        <f t="shared" si="11"/>
        <v>85.375</v>
      </c>
    </row>
    <row r="661" spans="1:11" x14ac:dyDescent="0.25">
      <c r="A661" s="22" t="s">
        <v>1543</v>
      </c>
      <c r="B661" s="23">
        <v>85</v>
      </c>
      <c r="G661" s="1" t="s">
        <v>790</v>
      </c>
      <c r="H661" s="1" t="s">
        <v>1545</v>
      </c>
      <c r="I661" s="1">
        <f t="shared" si="12"/>
        <v>99.42</v>
      </c>
      <c r="J661" s="1">
        <f t="shared" si="11"/>
        <v>621.375</v>
      </c>
      <c r="K661" s="1">
        <f>12.43*2</f>
        <v>24.86</v>
      </c>
    </row>
    <row r="662" spans="1:11" hidden="1" x14ac:dyDescent="0.25">
      <c r="A662" s="22" t="s">
        <v>1543</v>
      </c>
      <c r="B662" s="23">
        <v>85</v>
      </c>
      <c r="G662" s="1" t="s">
        <v>430</v>
      </c>
      <c r="H662" s="1" t="s">
        <v>430</v>
      </c>
      <c r="I662" s="1">
        <f t="shared" si="12"/>
        <v>35.46</v>
      </c>
      <c r="J662" s="1">
        <f t="shared" si="11"/>
        <v>221.625</v>
      </c>
    </row>
    <row r="663" spans="1:11" hidden="1" x14ac:dyDescent="0.25">
      <c r="A663" s="22" t="s">
        <v>1543</v>
      </c>
      <c r="B663" s="23">
        <v>85</v>
      </c>
      <c r="G663" s="1" t="s">
        <v>880</v>
      </c>
      <c r="H663" s="1" t="s">
        <v>880</v>
      </c>
      <c r="I663" s="1">
        <f t="shared" ref="I663:I694" si="13">SUMIF($G$7:$G$587,G663,$I$7:$I$587)</f>
        <v>30.599999999999998</v>
      </c>
      <c r="J663" s="1">
        <f t="shared" si="11"/>
        <v>191.24999999999997</v>
      </c>
    </row>
    <row r="664" spans="1:11" hidden="1" x14ac:dyDescent="0.25">
      <c r="A664" s="22" t="s">
        <v>1543</v>
      </c>
      <c r="B664" s="23">
        <v>85</v>
      </c>
      <c r="G664" s="1" t="s">
        <v>794</v>
      </c>
      <c r="H664" s="1" t="s">
        <v>794</v>
      </c>
      <c r="I664" s="1">
        <f t="shared" si="13"/>
        <v>583.36999999999989</v>
      </c>
      <c r="J664" s="1">
        <f t="shared" ref="J664:J727" si="14">+I664/0.16</f>
        <v>3646.0624999999991</v>
      </c>
    </row>
    <row r="665" spans="1:11" hidden="1" x14ac:dyDescent="0.25">
      <c r="A665" s="22" t="s">
        <v>1543</v>
      </c>
      <c r="B665" s="23">
        <v>85</v>
      </c>
      <c r="G665" s="1" t="s">
        <v>356</v>
      </c>
      <c r="H665" s="1" t="s">
        <v>356</v>
      </c>
      <c r="I665" s="1">
        <f t="shared" si="13"/>
        <v>281.80000000000007</v>
      </c>
      <c r="J665" s="1">
        <f t="shared" si="14"/>
        <v>1761.2500000000005</v>
      </c>
    </row>
    <row r="666" spans="1:11" hidden="1" x14ac:dyDescent="0.25">
      <c r="A666" s="22" t="s">
        <v>1543</v>
      </c>
      <c r="B666" s="23">
        <v>85</v>
      </c>
      <c r="G666" s="1" t="s">
        <v>739</v>
      </c>
      <c r="H666" s="1" t="s">
        <v>739</v>
      </c>
      <c r="I666" s="1">
        <f t="shared" si="13"/>
        <v>19.309999999999999</v>
      </c>
      <c r="J666" s="1">
        <f t="shared" si="14"/>
        <v>120.68749999999999</v>
      </c>
    </row>
    <row r="667" spans="1:11" hidden="1" x14ac:dyDescent="0.25">
      <c r="A667" s="22" t="s">
        <v>1543</v>
      </c>
      <c r="B667" s="23">
        <v>85</v>
      </c>
      <c r="G667" s="7" t="s">
        <v>1471</v>
      </c>
      <c r="H667" s="1" t="s">
        <v>483</v>
      </c>
      <c r="I667" s="1">
        <f t="shared" si="13"/>
        <v>25796.15</v>
      </c>
      <c r="J667" s="1">
        <f t="shared" si="14"/>
        <v>161225.9375</v>
      </c>
    </row>
    <row r="668" spans="1:11" hidden="1" x14ac:dyDescent="0.25">
      <c r="A668" s="22" t="s">
        <v>1543</v>
      </c>
      <c r="B668" s="23">
        <v>85</v>
      </c>
      <c r="G668" s="1" t="s">
        <v>943</v>
      </c>
      <c r="H668" s="1" t="s">
        <v>943</v>
      </c>
      <c r="I668" s="1">
        <f t="shared" si="13"/>
        <v>216</v>
      </c>
      <c r="J668" s="1">
        <f t="shared" si="14"/>
        <v>1350</v>
      </c>
    </row>
    <row r="669" spans="1:11" hidden="1" x14ac:dyDescent="0.25">
      <c r="A669" s="22" t="s">
        <v>1543</v>
      </c>
      <c r="B669" s="23">
        <v>85</v>
      </c>
      <c r="G669" s="1" t="s">
        <v>407</v>
      </c>
      <c r="H669" s="1" t="s">
        <v>407</v>
      </c>
      <c r="I669" s="1">
        <f t="shared" si="13"/>
        <v>50.620000000000005</v>
      </c>
      <c r="J669" s="1">
        <f t="shared" si="14"/>
        <v>316.375</v>
      </c>
    </row>
    <row r="670" spans="1:11" hidden="1" x14ac:dyDescent="0.25">
      <c r="A670" s="22" t="s">
        <v>1543</v>
      </c>
      <c r="B670" s="23">
        <v>85</v>
      </c>
      <c r="G670" s="1" t="s">
        <v>325</v>
      </c>
      <c r="H670" s="1" t="s">
        <v>325</v>
      </c>
      <c r="I670" s="1">
        <f t="shared" si="13"/>
        <v>303.36</v>
      </c>
      <c r="J670" s="1">
        <f t="shared" si="14"/>
        <v>1896</v>
      </c>
    </row>
    <row r="671" spans="1:11" hidden="1" x14ac:dyDescent="0.25">
      <c r="A671" s="22" t="s">
        <v>1543</v>
      </c>
      <c r="B671" s="23">
        <v>85</v>
      </c>
      <c r="G671" s="1" t="s">
        <v>1430</v>
      </c>
      <c r="H671" s="1" t="s">
        <v>1052</v>
      </c>
      <c r="I671" s="1">
        <f t="shared" si="13"/>
        <v>1094.56</v>
      </c>
      <c r="J671" s="1">
        <f t="shared" si="14"/>
        <v>6840.9999999999991</v>
      </c>
    </row>
    <row r="672" spans="1:11" hidden="1" x14ac:dyDescent="0.25">
      <c r="A672" s="22" t="s">
        <v>1543</v>
      </c>
      <c r="B672" s="23">
        <v>85</v>
      </c>
      <c r="G672" s="1" t="s">
        <v>1455</v>
      </c>
      <c r="H672" s="1" t="s">
        <v>1305</v>
      </c>
      <c r="I672" s="1">
        <f t="shared" si="13"/>
        <v>288.27999999999997</v>
      </c>
      <c r="J672" s="1">
        <f t="shared" si="14"/>
        <v>1801.7499999999998</v>
      </c>
    </row>
    <row r="673" spans="1:10" hidden="1" x14ac:dyDescent="0.25">
      <c r="A673" s="22" t="s">
        <v>1543</v>
      </c>
      <c r="B673" s="23">
        <v>85</v>
      </c>
      <c r="G673" s="1" t="s">
        <v>806</v>
      </c>
      <c r="H673" s="1" t="s">
        <v>806</v>
      </c>
      <c r="I673" s="1">
        <f t="shared" si="13"/>
        <v>20.2</v>
      </c>
      <c r="J673" s="1">
        <f t="shared" si="14"/>
        <v>126.25</v>
      </c>
    </row>
    <row r="674" spans="1:10" hidden="1" x14ac:dyDescent="0.25">
      <c r="A674" s="22" t="s">
        <v>1543</v>
      </c>
      <c r="B674" s="23">
        <v>85</v>
      </c>
      <c r="G674" s="1" t="s">
        <v>795</v>
      </c>
      <c r="H674" s="1" t="s">
        <v>795</v>
      </c>
      <c r="I674" s="1">
        <f t="shared" si="13"/>
        <v>128.09</v>
      </c>
      <c r="J674" s="1">
        <f t="shared" si="14"/>
        <v>800.5625</v>
      </c>
    </row>
    <row r="675" spans="1:10" hidden="1" x14ac:dyDescent="0.25">
      <c r="A675" s="22" t="s">
        <v>1543</v>
      </c>
      <c r="B675" s="23">
        <v>85</v>
      </c>
      <c r="G675" s="1" t="s">
        <v>927</v>
      </c>
      <c r="H675" s="1" t="s">
        <v>927</v>
      </c>
      <c r="I675" s="1">
        <f t="shared" si="13"/>
        <v>193.39</v>
      </c>
      <c r="J675" s="1">
        <f t="shared" si="14"/>
        <v>1208.6875</v>
      </c>
    </row>
    <row r="676" spans="1:10" hidden="1" x14ac:dyDescent="0.25">
      <c r="A676" s="22" t="s">
        <v>1543</v>
      </c>
      <c r="B676" s="23">
        <v>85</v>
      </c>
      <c r="G676" s="1" t="s">
        <v>1427</v>
      </c>
      <c r="H676" s="1" t="s">
        <v>1036</v>
      </c>
      <c r="I676" s="1">
        <f t="shared" si="13"/>
        <v>689.67</v>
      </c>
      <c r="J676" s="1">
        <f t="shared" si="14"/>
        <v>4310.4375</v>
      </c>
    </row>
    <row r="677" spans="1:10" hidden="1" x14ac:dyDescent="0.25">
      <c r="A677" s="22" t="s">
        <v>1543</v>
      </c>
      <c r="B677" s="23">
        <v>85</v>
      </c>
      <c r="G677" s="1" t="s">
        <v>886</v>
      </c>
      <c r="H677" s="1" t="s">
        <v>886</v>
      </c>
      <c r="I677" s="1">
        <f t="shared" si="13"/>
        <v>75.86</v>
      </c>
      <c r="J677" s="1">
        <f t="shared" si="14"/>
        <v>474.125</v>
      </c>
    </row>
    <row r="678" spans="1:10" hidden="1" x14ac:dyDescent="0.25">
      <c r="A678" s="22" t="s">
        <v>1543</v>
      </c>
      <c r="B678" s="23">
        <v>85</v>
      </c>
      <c r="G678" s="1" t="s">
        <v>872</v>
      </c>
      <c r="H678" s="1" t="s">
        <v>872</v>
      </c>
      <c r="I678" s="1">
        <f t="shared" si="13"/>
        <v>87.5</v>
      </c>
      <c r="J678" s="1">
        <f t="shared" si="14"/>
        <v>546.875</v>
      </c>
    </row>
    <row r="679" spans="1:10" hidden="1" x14ac:dyDescent="0.25">
      <c r="A679" s="22" t="s">
        <v>1543</v>
      </c>
      <c r="B679" s="23">
        <v>85</v>
      </c>
      <c r="G679" s="1" t="s">
        <v>1415</v>
      </c>
      <c r="H679" s="1" t="s">
        <v>1086</v>
      </c>
      <c r="I679" s="1">
        <f t="shared" si="13"/>
        <v>137.68</v>
      </c>
      <c r="J679" s="1">
        <f t="shared" si="14"/>
        <v>860.5</v>
      </c>
    </row>
    <row r="680" spans="1:10" hidden="1" x14ac:dyDescent="0.25">
      <c r="A680" s="22" t="s">
        <v>1543</v>
      </c>
      <c r="B680" s="23">
        <v>85</v>
      </c>
      <c r="G680" s="1" t="s">
        <v>977</v>
      </c>
      <c r="H680" s="1" t="s">
        <v>977</v>
      </c>
      <c r="I680" s="1">
        <f t="shared" si="13"/>
        <v>60.6</v>
      </c>
      <c r="J680" s="1">
        <f t="shared" si="14"/>
        <v>378.75</v>
      </c>
    </row>
    <row r="681" spans="1:10" hidden="1" x14ac:dyDescent="0.25">
      <c r="A681" s="22" t="s">
        <v>1543</v>
      </c>
      <c r="B681" s="23">
        <v>85</v>
      </c>
      <c r="G681" s="1" t="s">
        <v>1429</v>
      </c>
      <c r="H681" s="1" t="s">
        <v>1048</v>
      </c>
      <c r="I681" s="1">
        <f t="shared" si="13"/>
        <v>4790.72</v>
      </c>
      <c r="J681" s="1">
        <f t="shared" si="14"/>
        <v>29942</v>
      </c>
    </row>
    <row r="682" spans="1:10" hidden="1" x14ac:dyDescent="0.25">
      <c r="A682" s="22" t="s">
        <v>1543</v>
      </c>
      <c r="B682" s="23">
        <v>85</v>
      </c>
      <c r="G682" s="1" t="s">
        <v>383</v>
      </c>
      <c r="H682" s="1" t="s">
        <v>383</v>
      </c>
      <c r="I682" s="1">
        <f t="shared" si="13"/>
        <v>297.60000000000002</v>
      </c>
      <c r="J682" s="1">
        <f t="shared" si="14"/>
        <v>1860</v>
      </c>
    </row>
    <row r="683" spans="1:10" hidden="1" x14ac:dyDescent="0.25">
      <c r="A683" s="22" t="s">
        <v>1543</v>
      </c>
      <c r="B683" s="23">
        <v>85</v>
      </c>
      <c r="G683" s="1" t="s">
        <v>1516</v>
      </c>
      <c r="H683" s="1" t="s">
        <v>1517</v>
      </c>
      <c r="I683" s="1">
        <f t="shared" si="13"/>
        <v>23.04</v>
      </c>
      <c r="J683" s="1">
        <f t="shared" si="14"/>
        <v>144</v>
      </c>
    </row>
    <row r="684" spans="1:10" hidden="1" x14ac:dyDescent="0.25">
      <c r="A684" s="22" t="s">
        <v>1543</v>
      </c>
      <c r="B684" s="23">
        <v>85</v>
      </c>
      <c r="G684" s="1" t="s">
        <v>1432</v>
      </c>
      <c r="H684" s="1" t="s">
        <v>1060</v>
      </c>
      <c r="I684" s="1">
        <f t="shared" si="13"/>
        <v>12960</v>
      </c>
      <c r="J684" s="1">
        <f t="shared" si="14"/>
        <v>81000</v>
      </c>
    </row>
    <row r="685" spans="1:10" hidden="1" x14ac:dyDescent="0.25">
      <c r="A685" s="22" t="s">
        <v>1543</v>
      </c>
      <c r="B685" s="23">
        <v>85</v>
      </c>
      <c r="G685" s="1" t="s">
        <v>1435</v>
      </c>
      <c r="H685" s="1" t="s">
        <v>1090</v>
      </c>
      <c r="I685" s="1">
        <f t="shared" si="13"/>
        <v>1902.3</v>
      </c>
      <c r="J685" s="1">
        <f t="shared" si="14"/>
        <v>11889.375</v>
      </c>
    </row>
    <row r="686" spans="1:10" hidden="1" x14ac:dyDescent="0.25">
      <c r="A686" s="22" t="s">
        <v>1543</v>
      </c>
      <c r="B686" s="23">
        <v>85</v>
      </c>
      <c r="G686" s="1" t="s">
        <v>1533</v>
      </c>
      <c r="H686" s="1" t="s">
        <v>1534</v>
      </c>
      <c r="I686" s="1">
        <f t="shared" si="13"/>
        <v>182.62</v>
      </c>
      <c r="J686" s="1">
        <f t="shared" si="14"/>
        <v>1141.375</v>
      </c>
    </row>
    <row r="687" spans="1:10" hidden="1" x14ac:dyDescent="0.25">
      <c r="A687" s="22" t="s">
        <v>1543</v>
      </c>
      <c r="B687" s="23">
        <v>85</v>
      </c>
      <c r="G687" s="1" t="s">
        <v>753</v>
      </c>
      <c r="H687" s="1" t="s">
        <v>753</v>
      </c>
      <c r="I687" s="1">
        <f t="shared" si="13"/>
        <v>48.38</v>
      </c>
      <c r="J687" s="1">
        <f t="shared" si="14"/>
        <v>302.375</v>
      </c>
    </row>
    <row r="688" spans="1:10" hidden="1" x14ac:dyDescent="0.25">
      <c r="A688" s="22" t="s">
        <v>1543</v>
      </c>
      <c r="B688" s="23">
        <v>85</v>
      </c>
      <c r="G688" s="1" t="s">
        <v>1451</v>
      </c>
      <c r="H688" s="1" t="s">
        <v>1258</v>
      </c>
      <c r="I688" s="1">
        <f t="shared" si="13"/>
        <v>1204.3</v>
      </c>
      <c r="J688" s="1">
        <f t="shared" si="14"/>
        <v>7526.875</v>
      </c>
    </row>
    <row r="689" spans="1:11" hidden="1" x14ac:dyDescent="0.25">
      <c r="A689" s="22" t="s">
        <v>1543</v>
      </c>
      <c r="B689" s="23">
        <v>85</v>
      </c>
      <c r="G689" s="1" t="s">
        <v>1421</v>
      </c>
      <c r="H689" s="1" t="s">
        <v>1006</v>
      </c>
      <c r="I689" s="1">
        <f t="shared" si="13"/>
        <v>638071.95000000019</v>
      </c>
      <c r="J689" s="1">
        <f t="shared" si="14"/>
        <v>3987949.6875000009</v>
      </c>
    </row>
    <row r="690" spans="1:11" hidden="1" x14ac:dyDescent="0.25">
      <c r="A690" s="22" t="s">
        <v>1543</v>
      </c>
      <c r="B690" s="23">
        <v>85</v>
      </c>
      <c r="G690" s="1" t="s">
        <v>1520</v>
      </c>
      <c r="H690" s="1" t="s">
        <v>1524</v>
      </c>
      <c r="I690" s="1">
        <f t="shared" si="13"/>
        <v>936.01</v>
      </c>
      <c r="J690" s="1">
        <f t="shared" si="14"/>
        <v>5850.0625</v>
      </c>
    </row>
    <row r="691" spans="1:11" hidden="1" x14ac:dyDescent="0.25">
      <c r="A691" s="22" t="s">
        <v>1543</v>
      </c>
      <c r="B691" s="23">
        <v>85</v>
      </c>
      <c r="G691" s="1" t="s">
        <v>1460</v>
      </c>
      <c r="H691" s="1" t="s">
        <v>1376</v>
      </c>
      <c r="I691" s="1">
        <f t="shared" si="13"/>
        <v>33601.93</v>
      </c>
      <c r="J691" s="1">
        <f t="shared" si="14"/>
        <v>210012.0625</v>
      </c>
    </row>
    <row r="692" spans="1:11" hidden="1" x14ac:dyDescent="0.25">
      <c r="A692" s="22" t="s">
        <v>1543</v>
      </c>
      <c r="B692" s="23">
        <v>85</v>
      </c>
      <c r="G692" s="1" t="s">
        <v>1424</v>
      </c>
      <c r="H692" s="1" t="s">
        <v>1018</v>
      </c>
      <c r="I692" s="1">
        <f t="shared" si="13"/>
        <v>1379.6000000000001</v>
      </c>
      <c r="J692" s="1">
        <f t="shared" si="14"/>
        <v>8622.5</v>
      </c>
    </row>
    <row r="693" spans="1:11" hidden="1" x14ac:dyDescent="0.25">
      <c r="A693" s="22" t="s">
        <v>1543</v>
      </c>
      <c r="B693" s="23">
        <v>85</v>
      </c>
      <c r="G693" s="1" t="s">
        <v>1456</v>
      </c>
      <c r="H693" s="1" t="s">
        <v>1324</v>
      </c>
      <c r="I693" s="1">
        <f t="shared" si="13"/>
        <v>7132.91</v>
      </c>
      <c r="J693" s="1">
        <f t="shared" si="14"/>
        <v>44580.6875</v>
      </c>
    </row>
    <row r="694" spans="1:11" hidden="1" x14ac:dyDescent="0.25">
      <c r="A694" s="22" t="s">
        <v>1543</v>
      </c>
      <c r="B694" s="23">
        <v>85</v>
      </c>
      <c r="G694" s="1" t="s">
        <v>1461</v>
      </c>
      <c r="H694" s="1" t="s">
        <v>1289</v>
      </c>
      <c r="I694" s="1">
        <f t="shared" si="13"/>
        <v>10661.28</v>
      </c>
      <c r="J694" s="1">
        <f t="shared" si="14"/>
        <v>66633</v>
      </c>
    </row>
    <row r="695" spans="1:11" hidden="1" x14ac:dyDescent="0.25">
      <c r="A695" s="22" t="s">
        <v>1543</v>
      </c>
      <c r="B695" s="23">
        <v>85</v>
      </c>
      <c r="G695" s="7" t="s">
        <v>1472</v>
      </c>
      <c r="H695" s="1" t="s">
        <v>194</v>
      </c>
      <c r="I695" s="1">
        <f t="shared" ref="I695:I726" si="15">SUMIF($G$7:$G$587,G695,$I$7:$I$587)</f>
        <v>53766.23</v>
      </c>
      <c r="J695" s="1">
        <f t="shared" si="14"/>
        <v>336038.9375</v>
      </c>
    </row>
    <row r="696" spans="1:11" hidden="1" x14ac:dyDescent="0.25">
      <c r="A696" s="22" t="s">
        <v>1543</v>
      </c>
      <c r="B696" s="23">
        <v>85</v>
      </c>
      <c r="G696" s="1" t="s">
        <v>1459</v>
      </c>
      <c r="H696" s="1" t="s">
        <v>1372</v>
      </c>
      <c r="I696" s="1">
        <f t="shared" si="15"/>
        <v>409.44</v>
      </c>
      <c r="J696" s="1">
        <f t="shared" si="14"/>
        <v>2559</v>
      </c>
    </row>
    <row r="697" spans="1:11" x14ac:dyDescent="0.25">
      <c r="A697" s="22" t="s">
        <v>1543</v>
      </c>
      <c r="B697" s="24" t="s">
        <v>1544</v>
      </c>
      <c r="G697" s="39" t="s">
        <v>7966</v>
      </c>
      <c r="H697" s="1" t="s">
        <v>1192</v>
      </c>
      <c r="I697" s="1">
        <f t="shared" si="15"/>
        <v>21428.57</v>
      </c>
      <c r="J697" s="1">
        <f t="shared" si="14"/>
        <v>133928.5625</v>
      </c>
      <c r="K697" s="1">
        <v>14285.71</v>
      </c>
    </row>
    <row r="698" spans="1:11" hidden="1" x14ac:dyDescent="0.25">
      <c r="A698" s="22" t="s">
        <v>1543</v>
      </c>
      <c r="B698" s="23">
        <v>85</v>
      </c>
      <c r="G698" s="1" t="s">
        <v>1439</v>
      </c>
      <c r="H698" s="1" t="s">
        <v>1064</v>
      </c>
      <c r="I698" s="1">
        <f t="shared" si="15"/>
        <v>1056</v>
      </c>
      <c r="J698" s="1">
        <f t="shared" si="14"/>
        <v>6600</v>
      </c>
    </row>
    <row r="699" spans="1:11" hidden="1" x14ac:dyDescent="0.25">
      <c r="A699" s="22" t="s">
        <v>1543</v>
      </c>
      <c r="B699" s="23">
        <v>85</v>
      </c>
      <c r="G699" s="1" t="s">
        <v>1433</v>
      </c>
      <c r="H699" s="1" t="s">
        <v>1064</v>
      </c>
      <c r="I699" s="1">
        <f t="shared" si="15"/>
        <v>880</v>
      </c>
      <c r="J699" s="1">
        <f t="shared" si="14"/>
        <v>5500</v>
      </c>
    </row>
    <row r="700" spans="1:11" hidden="1" x14ac:dyDescent="0.25">
      <c r="A700" s="22" t="s">
        <v>1543</v>
      </c>
      <c r="B700" s="23">
        <v>85</v>
      </c>
      <c r="G700" s="1" t="s">
        <v>440</v>
      </c>
      <c r="H700" s="1" t="s">
        <v>440</v>
      </c>
      <c r="I700" s="1">
        <f t="shared" si="15"/>
        <v>76.8</v>
      </c>
      <c r="J700" s="1">
        <f t="shared" si="14"/>
        <v>480</v>
      </c>
    </row>
    <row r="701" spans="1:11" hidden="1" x14ac:dyDescent="0.25">
      <c r="A701" s="22" t="s">
        <v>1543</v>
      </c>
      <c r="B701" s="23">
        <v>85</v>
      </c>
      <c r="G701" s="1" t="s">
        <v>352</v>
      </c>
      <c r="H701" s="1" t="s">
        <v>352</v>
      </c>
      <c r="I701" s="1">
        <f t="shared" si="15"/>
        <v>66.900000000000006</v>
      </c>
      <c r="J701" s="1">
        <f t="shared" si="14"/>
        <v>418.125</v>
      </c>
    </row>
    <row r="702" spans="1:11" hidden="1" x14ac:dyDescent="0.25">
      <c r="A702" s="22" t="s">
        <v>1543</v>
      </c>
      <c r="B702" s="23">
        <v>85</v>
      </c>
      <c r="G702" s="1" t="s">
        <v>317</v>
      </c>
      <c r="H702" s="1" t="s">
        <v>317</v>
      </c>
      <c r="I702" s="1">
        <f t="shared" si="15"/>
        <v>55.2</v>
      </c>
      <c r="J702" s="1">
        <f t="shared" si="14"/>
        <v>345</v>
      </c>
    </row>
    <row r="703" spans="1:11" hidden="1" x14ac:dyDescent="0.25">
      <c r="A703" s="22" t="s">
        <v>1543</v>
      </c>
      <c r="B703" s="23">
        <v>85</v>
      </c>
      <c r="G703" s="1" t="s">
        <v>852</v>
      </c>
      <c r="H703" s="1" t="s">
        <v>852</v>
      </c>
      <c r="I703" s="1">
        <f t="shared" si="15"/>
        <v>122.89</v>
      </c>
      <c r="J703" s="1">
        <f t="shared" si="14"/>
        <v>768.0625</v>
      </c>
    </row>
    <row r="704" spans="1:11" hidden="1" x14ac:dyDescent="0.25">
      <c r="A704" s="22" t="s">
        <v>1543</v>
      </c>
      <c r="B704" s="23">
        <v>85</v>
      </c>
      <c r="G704" s="7" t="s">
        <v>1501</v>
      </c>
      <c r="H704" s="1" t="s">
        <v>773</v>
      </c>
      <c r="I704" s="1">
        <f t="shared" si="15"/>
        <v>21.6</v>
      </c>
      <c r="J704" s="1">
        <f t="shared" si="14"/>
        <v>135</v>
      </c>
    </row>
    <row r="705" spans="1:11" hidden="1" x14ac:dyDescent="0.25">
      <c r="A705" s="22" t="s">
        <v>1543</v>
      </c>
      <c r="B705" s="23">
        <v>85</v>
      </c>
      <c r="G705" s="1" t="s">
        <v>1450</v>
      </c>
      <c r="H705" s="1" t="s">
        <v>1221</v>
      </c>
      <c r="I705" s="1">
        <f t="shared" si="15"/>
        <v>1326.09</v>
      </c>
      <c r="J705" s="1">
        <f t="shared" si="14"/>
        <v>8288.0625</v>
      </c>
    </row>
    <row r="706" spans="1:11" hidden="1" x14ac:dyDescent="0.25">
      <c r="A706" s="22" t="s">
        <v>1543</v>
      </c>
      <c r="B706" s="23">
        <v>85</v>
      </c>
      <c r="G706" s="1" t="s">
        <v>393</v>
      </c>
      <c r="H706" s="1" t="s">
        <v>393</v>
      </c>
      <c r="I706" s="1">
        <f t="shared" si="15"/>
        <v>56</v>
      </c>
      <c r="J706" s="1">
        <f t="shared" si="14"/>
        <v>350</v>
      </c>
    </row>
    <row r="707" spans="1:11" hidden="1" x14ac:dyDescent="0.25">
      <c r="A707" s="22" t="s">
        <v>1543</v>
      </c>
      <c r="B707" s="23">
        <v>85</v>
      </c>
      <c r="G707" s="1" t="s">
        <v>1438</v>
      </c>
      <c r="H707" s="1" t="s">
        <v>1130</v>
      </c>
      <c r="I707" s="1">
        <f t="shared" si="15"/>
        <v>5120</v>
      </c>
      <c r="J707" s="1">
        <f t="shared" si="14"/>
        <v>32000</v>
      </c>
    </row>
    <row r="708" spans="1:11" hidden="1" x14ac:dyDescent="0.25">
      <c r="A708" s="22" t="s">
        <v>1543</v>
      </c>
      <c r="B708" s="23">
        <v>85</v>
      </c>
      <c r="G708" s="1" t="s">
        <v>403</v>
      </c>
      <c r="H708" s="1" t="s">
        <v>403</v>
      </c>
      <c r="I708" s="1">
        <f t="shared" si="15"/>
        <v>95.65</v>
      </c>
      <c r="J708" s="1">
        <f t="shared" si="14"/>
        <v>597.8125</v>
      </c>
    </row>
    <row r="709" spans="1:11" hidden="1" x14ac:dyDescent="0.25">
      <c r="A709" s="22" t="s">
        <v>1543</v>
      </c>
      <c r="B709" s="23">
        <v>85</v>
      </c>
      <c r="G709" s="7" t="s">
        <v>1485</v>
      </c>
      <c r="H709" s="7" t="s">
        <v>207</v>
      </c>
      <c r="I709" s="1">
        <f t="shared" si="15"/>
        <v>32689.25</v>
      </c>
      <c r="J709" s="1">
        <f t="shared" si="14"/>
        <v>204307.8125</v>
      </c>
    </row>
    <row r="710" spans="1:11" hidden="1" x14ac:dyDescent="0.25">
      <c r="A710" s="22" t="s">
        <v>1543</v>
      </c>
      <c r="B710" s="23">
        <v>85</v>
      </c>
      <c r="G710" s="1" t="s">
        <v>928</v>
      </c>
      <c r="H710" s="1" t="s">
        <v>928</v>
      </c>
      <c r="I710" s="1">
        <f t="shared" si="15"/>
        <v>14.62</v>
      </c>
      <c r="J710" s="1">
        <f t="shared" si="14"/>
        <v>91.375</v>
      </c>
    </row>
    <row r="711" spans="1:11" hidden="1" x14ac:dyDescent="0.25">
      <c r="A711" s="22" t="s">
        <v>1543</v>
      </c>
      <c r="B711" s="23">
        <v>85</v>
      </c>
      <c r="G711" s="1" t="s">
        <v>1444</v>
      </c>
      <c r="H711" s="1" t="s">
        <v>1168</v>
      </c>
      <c r="I711" s="1">
        <f t="shared" si="15"/>
        <v>605.76</v>
      </c>
      <c r="J711" s="1">
        <f t="shared" si="14"/>
        <v>3786</v>
      </c>
    </row>
    <row r="712" spans="1:11" hidden="1" x14ac:dyDescent="0.25">
      <c r="A712" s="22" t="s">
        <v>1543</v>
      </c>
      <c r="B712" s="23">
        <v>85</v>
      </c>
      <c r="G712" s="1" t="s">
        <v>857</v>
      </c>
      <c r="H712" s="1" t="s">
        <v>857</v>
      </c>
      <c r="I712" s="1">
        <f t="shared" si="15"/>
        <v>33.590000000000003</v>
      </c>
      <c r="J712" s="1">
        <f t="shared" si="14"/>
        <v>209.93750000000003</v>
      </c>
    </row>
    <row r="713" spans="1:11" hidden="1" x14ac:dyDescent="0.25">
      <c r="A713" s="22" t="s">
        <v>1543</v>
      </c>
      <c r="B713" s="23">
        <v>85</v>
      </c>
      <c r="G713" s="1" t="s">
        <v>978</v>
      </c>
      <c r="H713" s="1" t="s">
        <v>978</v>
      </c>
      <c r="I713" s="1">
        <f t="shared" si="15"/>
        <v>127.92</v>
      </c>
      <c r="J713" s="1">
        <f t="shared" si="14"/>
        <v>799.5</v>
      </c>
    </row>
    <row r="714" spans="1:11" hidden="1" x14ac:dyDescent="0.25">
      <c r="A714" s="22" t="s">
        <v>1543</v>
      </c>
      <c r="B714" s="23">
        <v>85</v>
      </c>
      <c r="G714" s="1" t="s">
        <v>919</v>
      </c>
      <c r="H714" s="1" t="s">
        <v>919</v>
      </c>
      <c r="I714" s="1">
        <f t="shared" si="15"/>
        <v>8.14</v>
      </c>
      <c r="J714" s="1">
        <f t="shared" si="14"/>
        <v>50.875</v>
      </c>
    </row>
    <row r="715" spans="1:11" x14ac:dyDescent="0.25">
      <c r="A715" s="22" t="s">
        <v>1543</v>
      </c>
      <c r="B715" s="24" t="s">
        <v>1544</v>
      </c>
      <c r="G715" s="7" t="s">
        <v>1418</v>
      </c>
      <c r="H715" s="1" t="s">
        <v>1196</v>
      </c>
      <c r="I715" s="1">
        <f t="shared" si="15"/>
        <v>21428.57</v>
      </c>
      <c r="J715" s="1">
        <f t="shared" si="14"/>
        <v>133928.5625</v>
      </c>
      <c r="K715" s="1">
        <v>14285.71</v>
      </c>
    </row>
    <row r="716" spans="1:11" hidden="1" x14ac:dyDescent="0.25">
      <c r="A716" s="22" t="s">
        <v>1543</v>
      </c>
      <c r="B716" s="23">
        <v>85</v>
      </c>
      <c r="G716" s="1" t="s">
        <v>1531</v>
      </c>
      <c r="H716" s="1" t="s">
        <v>1532</v>
      </c>
      <c r="I716" s="1">
        <f t="shared" si="15"/>
        <v>57.6</v>
      </c>
      <c r="J716" s="1">
        <f t="shared" si="14"/>
        <v>360</v>
      </c>
    </row>
    <row r="717" spans="1:11" hidden="1" x14ac:dyDescent="0.25">
      <c r="A717" s="22" t="s">
        <v>1543</v>
      </c>
      <c r="B717" s="23">
        <v>85</v>
      </c>
      <c r="G717" s="1" t="s">
        <v>1431</v>
      </c>
      <c r="H717" s="1" t="s">
        <v>1056</v>
      </c>
      <c r="I717" s="1">
        <f t="shared" si="15"/>
        <v>72.959999999999994</v>
      </c>
      <c r="J717" s="1">
        <f t="shared" si="14"/>
        <v>455.99999999999994</v>
      </c>
    </row>
    <row r="718" spans="1:11" hidden="1" x14ac:dyDescent="0.25">
      <c r="A718" s="22" t="s">
        <v>1543</v>
      </c>
      <c r="B718" s="23">
        <v>85</v>
      </c>
      <c r="G718" s="1" t="s">
        <v>333</v>
      </c>
      <c r="H718" s="1" t="s">
        <v>333</v>
      </c>
      <c r="I718" s="1">
        <f t="shared" si="15"/>
        <v>249.12</v>
      </c>
      <c r="J718" s="1">
        <f t="shared" si="14"/>
        <v>1557</v>
      </c>
    </row>
    <row r="719" spans="1:11" hidden="1" x14ac:dyDescent="0.25">
      <c r="A719" s="22" t="s">
        <v>1543</v>
      </c>
      <c r="B719" s="23">
        <v>85</v>
      </c>
      <c r="G719" s="7" t="s">
        <v>1486</v>
      </c>
      <c r="H719" s="7" t="s">
        <v>1487</v>
      </c>
      <c r="I719" s="1">
        <f t="shared" si="15"/>
        <v>77670.47</v>
      </c>
      <c r="J719" s="1">
        <f t="shared" si="14"/>
        <v>485440.4375</v>
      </c>
    </row>
    <row r="720" spans="1:11" hidden="1" x14ac:dyDescent="0.25">
      <c r="A720" s="22" t="s">
        <v>1543</v>
      </c>
      <c r="B720" s="23">
        <v>85</v>
      </c>
      <c r="G720" s="1" t="s">
        <v>341</v>
      </c>
      <c r="H720" s="1" t="s">
        <v>341</v>
      </c>
      <c r="I720" s="1">
        <f t="shared" si="15"/>
        <v>32.14</v>
      </c>
      <c r="J720" s="1">
        <f t="shared" si="14"/>
        <v>200.875</v>
      </c>
    </row>
    <row r="721" spans="1:10" hidden="1" x14ac:dyDescent="0.25">
      <c r="A721" s="22" t="s">
        <v>1543</v>
      </c>
      <c r="B721" s="23">
        <v>85</v>
      </c>
      <c r="G721" s="1" t="s">
        <v>411</v>
      </c>
      <c r="H721" s="1" t="s">
        <v>411</v>
      </c>
      <c r="I721" s="1">
        <f t="shared" si="15"/>
        <v>1618.87</v>
      </c>
      <c r="J721" s="1">
        <f t="shared" si="14"/>
        <v>10117.9375</v>
      </c>
    </row>
    <row r="722" spans="1:10" hidden="1" x14ac:dyDescent="0.25">
      <c r="A722" s="22" t="s">
        <v>1543</v>
      </c>
      <c r="B722" s="23">
        <v>85</v>
      </c>
      <c r="G722" s="1" t="s">
        <v>842</v>
      </c>
      <c r="H722" s="1" t="s">
        <v>842</v>
      </c>
      <c r="I722" s="1">
        <f t="shared" si="15"/>
        <v>13.6</v>
      </c>
      <c r="J722" s="1">
        <f t="shared" si="14"/>
        <v>85</v>
      </c>
    </row>
    <row r="723" spans="1:10" hidden="1" x14ac:dyDescent="0.25">
      <c r="A723" s="22" t="s">
        <v>1543</v>
      </c>
      <c r="B723" s="23">
        <v>85</v>
      </c>
      <c r="G723" s="1" t="s">
        <v>887</v>
      </c>
      <c r="H723" s="1" t="s">
        <v>887</v>
      </c>
      <c r="I723" s="1">
        <f t="shared" si="15"/>
        <v>67.319999999999993</v>
      </c>
      <c r="J723" s="1">
        <f t="shared" si="14"/>
        <v>420.74999999999994</v>
      </c>
    </row>
    <row r="724" spans="1:10" hidden="1" x14ac:dyDescent="0.25">
      <c r="A724" s="22" t="s">
        <v>1543</v>
      </c>
      <c r="B724" s="23">
        <v>85</v>
      </c>
      <c r="G724" s="1" t="s">
        <v>907</v>
      </c>
      <c r="H724" s="1" t="s">
        <v>907</v>
      </c>
      <c r="I724" s="1">
        <f t="shared" si="15"/>
        <v>596.55000000000007</v>
      </c>
      <c r="J724" s="1">
        <f t="shared" si="14"/>
        <v>3728.4375000000005</v>
      </c>
    </row>
    <row r="725" spans="1:10" hidden="1" x14ac:dyDescent="0.25">
      <c r="A725" s="22" t="s">
        <v>1543</v>
      </c>
      <c r="B725" s="23">
        <v>85</v>
      </c>
      <c r="G725" s="1" t="s">
        <v>1423</v>
      </c>
      <c r="H725" s="1" t="s">
        <v>1014</v>
      </c>
      <c r="I725" s="1">
        <f t="shared" si="15"/>
        <v>1360</v>
      </c>
      <c r="J725" s="1">
        <f t="shared" si="14"/>
        <v>8500</v>
      </c>
    </row>
    <row r="726" spans="1:10" hidden="1" x14ac:dyDescent="0.25">
      <c r="A726" s="22" t="s">
        <v>1543</v>
      </c>
      <c r="B726" s="23">
        <v>85</v>
      </c>
      <c r="G726" s="1" t="s">
        <v>989</v>
      </c>
      <c r="H726" s="1" t="s">
        <v>989</v>
      </c>
      <c r="I726" s="1">
        <f t="shared" si="15"/>
        <v>15.17</v>
      </c>
      <c r="J726" s="1">
        <f t="shared" si="14"/>
        <v>94.8125</v>
      </c>
    </row>
    <row r="727" spans="1:10" hidden="1" x14ac:dyDescent="0.25">
      <c r="A727" s="22" t="s">
        <v>1543</v>
      </c>
      <c r="B727" s="23">
        <v>85</v>
      </c>
      <c r="G727" s="1" t="s">
        <v>953</v>
      </c>
      <c r="H727" s="1" t="s">
        <v>953</v>
      </c>
      <c r="I727" s="1">
        <f t="shared" ref="I727:I758" si="16">SUMIF($G$7:$G$587,G727,$I$7:$I$587)</f>
        <v>34.9</v>
      </c>
      <c r="J727" s="1">
        <f t="shared" si="14"/>
        <v>218.125</v>
      </c>
    </row>
    <row r="728" spans="1:10" hidden="1" x14ac:dyDescent="0.25">
      <c r="A728" s="22" t="s">
        <v>1543</v>
      </c>
      <c r="B728" s="23">
        <v>85</v>
      </c>
      <c r="G728" s="1" t="s">
        <v>929</v>
      </c>
      <c r="H728" s="1" t="s">
        <v>929</v>
      </c>
      <c r="I728" s="1">
        <f t="shared" si="16"/>
        <v>26.92</v>
      </c>
      <c r="J728" s="1">
        <f t="shared" ref="J728:J783" si="17">+I728/0.16</f>
        <v>168.25</v>
      </c>
    </row>
    <row r="729" spans="1:10" hidden="1" x14ac:dyDescent="0.25">
      <c r="A729" s="22" t="s">
        <v>1543</v>
      </c>
      <c r="B729" s="23">
        <v>85</v>
      </c>
      <c r="G729" s="1" t="s">
        <v>1454</v>
      </c>
      <c r="H729" s="1" t="s">
        <v>1285</v>
      </c>
      <c r="I729" s="1">
        <f t="shared" si="16"/>
        <v>345.12</v>
      </c>
      <c r="J729" s="1">
        <f t="shared" si="17"/>
        <v>2157</v>
      </c>
    </row>
    <row r="730" spans="1:10" hidden="1" x14ac:dyDescent="0.25">
      <c r="A730" s="22" t="s">
        <v>1543</v>
      </c>
      <c r="B730" s="23">
        <v>85</v>
      </c>
      <c r="G730" s="1" t="s">
        <v>814</v>
      </c>
      <c r="H730" s="1" t="s">
        <v>814</v>
      </c>
      <c r="I730" s="1">
        <f t="shared" si="16"/>
        <v>80.19</v>
      </c>
      <c r="J730" s="1">
        <f t="shared" si="17"/>
        <v>501.1875</v>
      </c>
    </row>
    <row r="731" spans="1:10" hidden="1" x14ac:dyDescent="0.25">
      <c r="A731" s="22" t="s">
        <v>1543</v>
      </c>
      <c r="B731" s="23">
        <v>85</v>
      </c>
      <c r="G731" s="1" t="s">
        <v>908</v>
      </c>
      <c r="H731" s="1" t="s">
        <v>908</v>
      </c>
      <c r="I731" s="1">
        <f t="shared" si="16"/>
        <v>461.35</v>
      </c>
      <c r="J731" s="1">
        <f t="shared" si="17"/>
        <v>2883.4375</v>
      </c>
    </row>
    <row r="732" spans="1:10" hidden="1" x14ac:dyDescent="0.25">
      <c r="A732" s="22" t="s">
        <v>1543</v>
      </c>
      <c r="B732" s="23">
        <v>85</v>
      </c>
      <c r="G732" s="1" t="s">
        <v>914</v>
      </c>
      <c r="H732" s="1" t="s">
        <v>914</v>
      </c>
      <c r="I732" s="1">
        <f t="shared" si="16"/>
        <v>19.04</v>
      </c>
      <c r="J732" s="1">
        <f t="shared" si="17"/>
        <v>118.99999999999999</v>
      </c>
    </row>
    <row r="733" spans="1:10" hidden="1" x14ac:dyDescent="0.25">
      <c r="A733" s="22" t="s">
        <v>1543</v>
      </c>
      <c r="B733" s="23">
        <v>85</v>
      </c>
      <c r="G733" s="7" t="s">
        <v>1499</v>
      </c>
      <c r="H733" s="7" t="s">
        <v>1500</v>
      </c>
      <c r="I733" s="1">
        <f t="shared" si="16"/>
        <v>4330.8000000000011</v>
      </c>
      <c r="J733" s="1">
        <f t="shared" si="17"/>
        <v>27067.500000000007</v>
      </c>
    </row>
    <row r="734" spans="1:10" hidden="1" x14ac:dyDescent="0.25">
      <c r="A734" s="22" t="s">
        <v>1543</v>
      </c>
      <c r="B734" s="23">
        <v>85</v>
      </c>
      <c r="G734" s="1" t="s">
        <v>1458</v>
      </c>
      <c r="H734" s="1" t="s">
        <v>1359</v>
      </c>
      <c r="I734" s="1">
        <f t="shared" si="16"/>
        <v>2384</v>
      </c>
      <c r="J734" s="1">
        <f t="shared" si="17"/>
        <v>14900</v>
      </c>
    </row>
    <row r="735" spans="1:10" hidden="1" x14ac:dyDescent="0.25">
      <c r="A735" s="22" t="s">
        <v>1543</v>
      </c>
      <c r="B735" s="23">
        <v>85</v>
      </c>
      <c r="G735" s="1" t="s">
        <v>815</v>
      </c>
      <c r="H735" s="1" t="s">
        <v>815</v>
      </c>
      <c r="I735" s="1">
        <f t="shared" si="16"/>
        <v>381.61</v>
      </c>
      <c r="J735" s="1">
        <f t="shared" si="17"/>
        <v>2385.0625</v>
      </c>
    </row>
    <row r="736" spans="1:10" hidden="1" x14ac:dyDescent="0.25">
      <c r="A736" s="22" t="s">
        <v>1543</v>
      </c>
      <c r="B736" s="23">
        <v>85</v>
      </c>
      <c r="G736" s="1" t="s">
        <v>1426</v>
      </c>
      <c r="H736" s="1" t="s">
        <v>1029</v>
      </c>
      <c r="I736" s="1">
        <f t="shared" si="16"/>
        <v>826.98</v>
      </c>
      <c r="J736" s="1">
        <f t="shared" si="17"/>
        <v>5168.625</v>
      </c>
    </row>
    <row r="737" spans="1:11" hidden="1" x14ac:dyDescent="0.25">
      <c r="A737" s="22" t="s">
        <v>1543</v>
      </c>
      <c r="B737" s="23">
        <v>85</v>
      </c>
      <c r="G737" s="7" t="s">
        <v>1512</v>
      </c>
      <c r="H737" s="7" t="s">
        <v>1513</v>
      </c>
      <c r="I737" s="1">
        <f t="shared" si="16"/>
        <v>4592</v>
      </c>
      <c r="J737" s="1">
        <f t="shared" si="17"/>
        <v>28700</v>
      </c>
    </row>
    <row r="738" spans="1:11" hidden="1" x14ac:dyDescent="0.25">
      <c r="A738" s="22" t="s">
        <v>1543</v>
      </c>
      <c r="B738" s="23">
        <v>85</v>
      </c>
      <c r="G738" s="1" t="s">
        <v>1443</v>
      </c>
      <c r="H738" s="1" t="s">
        <v>1164</v>
      </c>
      <c r="I738" s="1">
        <f t="shared" si="16"/>
        <v>3344</v>
      </c>
      <c r="J738" s="1">
        <f t="shared" si="17"/>
        <v>20900</v>
      </c>
    </row>
    <row r="739" spans="1:11" hidden="1" x14ac:dyDescent="0.25">
      <c r="A739" s="22" t="s">
        <v>1543</v>
      </c>
      <c r="B739" s="23">
        <v>85</v>
      </c>
      <c r="G739" s="1" t="s">
        <v>816</v>
      </c>
      <c r="H739" s="1" t="s">
        <v>816</v>
      </c>
      <c r="I739" s="1">
        <f t="shared" si="16"/>
        <v>40.68</v>
      </c>
      <c r="J739" s="1">
        <f t="shared" si="17"/>
        <v>254.25</v>
      </c>
    </row>
    <row r="740" spans="1:11" hidden="1" x14ac:dyDescent="0.25">
      <c r="A740" s="22" t="s">
        <v>1543</v>
      </c>
      <c r="B740" s="23">
        <v>85</v>
      </c>
      <c r="G740" s="1" t="s">
        <v>1529</v>
      </c>
      <c r="H740" s="1" t="s">
        <v>1530</v>
      </c>
      <c r="I740" s="1">
        <f t="shared" si="16"/>
        <v>56.97</v>
      </c>
      <c r="J740" s="1">
        <f t="shared" si="17"/>
        <v>356.0625</v>
      </c>
    </row>
    <row r="741" spans="1:11" x14ac:dyDescent="0.25">
      <c r="A741" s="22" t="s">
        <v>1543</v>
      </c>
      <c r="B741" s="24" t="s">
        <v>1544</v>
      </c>
      <c r="G741" s="1" t="s">
        <v>1447</v>
      </c>
      <c r="H741" s="1" t="s">
        <v>1200</v>
      </c>
      <c r="I741" s="1">
        <f t="shared" si="16"/>
        <v>12800</v>
      </c>
      <c r="J741" s="1">
        <f t="shared" si="17"/>
        <v>80000</v>
      </c>
      <c r="K741" s="1">
        <v>8533.34</v>
      </c>
    </row>
    <row r="742" spans="1:11" hidden="1" x14ac:dyDescent="0.25">
      <c r="A742" s="22" t="s">
        <v>1543</v>
      </c>
      <c r="B742" s="23">
        <v>85</v>
      </c>
      <c r="G742" s="1" t="s">
        <v>1441</v>
      </c>
      <c r="H742" s="1" t="s">
        <v>1156</v>
      </c>
      <c r="I742" s="1">
        <f t="shared" si="16"/>
        <v>173.66</v>
      </c>
      <c r="J742" s="1">
        <f t="shared" si="17"/>
        <v>1085.375</v>
      </c>
    </row>
    <row r="743" spans="1:11" hidden="1" x14ac:dyDescent="0.25">
      <c r="A743" s="22" t="s">
        <v>1543</v>
      </c>
      <c r="B743" s="23">
        <v>85</v>
      </c>
      <c r="G743" s="1" t="s">
        <v>930</v>
      </c>
      <c r="H743" s="1" t="s">
        <v>930</v>
      </c>
      <c r="I743" s="1">
        <f t="shared" si="16"/>
        <v>207.2</v>
      </c>
      <c r="J743" s="1">
        <f t="shared" si="17"/>
        <v>1295</v>
      </c>
    </row>
    <row r="744" spans="1:11" hidden="1" x14ac:dyDescent="0.25">
      <c r="A744" s="22" t="s">
        <v>1543</v>
      </c>
      <c r="B744" s="23">
        <v>85</v>
      </c>
      <c r="G744" s="1" t="s">
        <v>881</v>
      </c>
      <c r="H744" s="1" t="s">
        <v>881</v>
      </c>
      <c r="I744" s="1">
        <f t="shared" si="16"/>
        <v>161.69999999999999</v>
      </c>
      <c r="J744" s="1">
        <f t="shared" si="17"/>
        <v>1010.6249999999999</v>
      </c>
    </row>
    <row r="745" spans="1:11" hidden="1" x14ac:dyDescent="0.25">
      <c r="A745" s="22" t="s">
        <v>1543</v>
      </c>
      <c r="B745" s="23">
        <v>85</v>
      </c>
      <c r="G745" s="1" t="s">
        <v>853</v>
      </c>
      <c r="H745" s="1" t="s">
        <v>853</v>
      </c>
      <c r="I745" s="1">
        <f t="shared" si="16"/>
        <v>55.26</v>
      </c>
      <c r="J745" s="1">
        <f t="shared" si="17"/>
        <v>345.375</v>
      </c>
    </row>
    <row r="746" spans="1:11" hidden="1" x14ac:dyDescent="0.25">
      <c r="A746" s="22" t="s">
        <v>1543</v>
      </c>
      <c r="B746" s="23">
        <v>85</v>
      </c>
      <c r="G746" s="1" t="s">
        <v>1453</v>
      </c>
      <c r="H746" s="1" t="s">
        <v>1278</v>
      </c>
      <c r="I746" s="1">
        <f t="shared" si="16"/>
        <v>7607.53</v>
      </c>
      <c r="J746" s="1">
        <f t="shared" si="17"/>
        <v>47547.0625</v>
      </c>
    </row>
    <row r="747" spans="1:11" hidden="1" x14ac:dyDescent="0.25">
      <c r="A747" s="22" t="s">
        <v>1543</v>
      </c>
      <c r="B747" s="23">
        <v>85</v>
      </c>
      <c r="G747" s="1" t="s">
        <v>982</v>
      </c>
      <c r="H747" s="1" t="s">
        <v>982</v>
      </c>
      <c r="I747" s="1">
        <f t="shared" si="16"/>
        <v>13.47</v>
      </c>
      <c r="J747" s="1">
        <f t="shared" si="17"/>
        <v>84.1875</v>
      </c>
    </row>
    <row r="748" spans="1:11" hidden="1" x14ac:dyDescent="0.25">
      <c r="A748" s="22" t="s">
        <v>1543</v>
      </c>
      <c r="B748" s="23">
        <v>85</v>
      </c>
      <c r="G748" s="1" t="s">
        <v>1440</v>
      </c>
      <c r="H748" s="1" t="s">
        <v>1149</v>
      </c>
      <c r="I748" s="1">
        <f t="shared" si="16"/>
        <v>17177.3</v>
      </c>
      <c r="J748" s="1">
        <f t="shared" si="17"/>
        <v>107358.125</v>
      </c>
    </row>
    <row r="749" spans="1:11" hidden="1" x14ac:dyDescent="0.25">
      <c r="A749" s="22" t="s">
        <v>1543</v>
      </c>
      <c r="B749" s="23">
        <v>85</v>
      </c>
      <c r="G749" s="1" t="s">
        <v>858</v>
      </c>
      <c r="H749" s="1" t="s">
        <v>858</v>
      </c>
      <c r="I749" s="1">
        <f t="shared" si="16"/>
        <v>53.92</v>
      </c>
      <c r="J749" s="1">
        <f t="shared" si="17"/>
        <v>337</v>
      </c>
    </row>
    <row r="750" spans="1:11" hidden="1" x14ac:dyDescent="0.25">
      <c r="A750" s="22" t="s">
        <v>1543</v>
      </c>
      <c r="B750" s="23">
        <v>85</v>
      </c>
      <c r="G750" s="1" t="s">
        <v>915</v>
      </c>
      <c r="H750" s="1" t="s">
        <v>915</v>
      </c>
      <c r="I750" s="1">
        <f t="shared" si="16"/>
        <v>93.29</v>
      </c>
      <c r="J750" s="1">
        <f t="shared" si="17"/>
        <v>583.0625</v>
      </c>
    </row>
    <row r="751" spans="1:11" hidden="1" x14ac:dyDescent="0.25">
      <c r="A751" s="22" t="s">
        <v>1543</v>
      </c>
      <c r="B751" s="23">
        <v>85</v>
      </c>
      <c r="G751" s="1" t="s">
        <v>345</v>
      </c>
      <c r="H751" s="1" t="s">
        <v>345</v>
      </c>
      <c r="I751" s="1">
        <f t="shared" si="16"/>
        <v>32.06</v>
      </c>
      <c r="J751" s="1">
        <f t="shared" si="17"/>
        <v>200.375</v>
      </c>
    </row>
    <row r="752" spans="1:11" hidden="1" x14ac:dyDescent="0.25">
      <c r="A752" s="22" t="s">
        <v>1543</v>
      </c>
      <c r="B752" s="23">
        <v>85</v>
      </c>
      <c r="G752" s="1" t="s">
        <v>843</v>
      </c>
      <c r="H752" s="1" t="s">
        <v>843</v>
      </c>
      <c r="I752" s="1">
        <f t="shared" si="16"/>
        <v>229.46</v>
      </c>
      <c r="J752" s="1">
        <f t="shared" si="17"/>
        <v>1434.125</v>
      </c>
    </row>
    <row r="753" spans="1:11" hidden="1" x14ac:dyDescent="0.25">
      <c r="A753" s="22" t="s">
        <v>1543</v>
      </c>
      <c r="B753" s="23">
        <v>85</v>
      </c>
      <c r="G753" s="7" t="s">
        <v>1505</v>
      </c>
      <c r="H753" s="1" t="s">
        <v>268</v>
      </c>
      <c r="I753" s="1">
        <f t="shared" si="16"/>
        <v>8.2799999999999994</v>
      </c>
      <c r="J753" s="1">
        <f t="shared" si="17"/>
        <v>51.749999999999993</v>
      </c>
    </row>
    <row r="754" spans="1:11" hidden="1" x14ac:dyDescent="0.25">
      <c r="A754" s="22" t="s">
        <v>1543</v>
      </c>
      <c r="B754" s="23">
        <v>85</v>
      </c>
      <c r="G754" s="1" t="s">
        <v>920</v>
      </c>
      <c r="H754" s="1" t="s">
        <v>920</v>
      </c>
      <c r="I754" s="1">
        <f t="shared" si="16"/>
        <v>60.59</v>
      </c>
      <c r="J754" s="1">
        <f t="shared" si="17"/>
        <v>378.6875</v>
      </c>
    </row>
    <row r="755" spans="1:11" hidden="1" x14ac:dyDescent="0.25">
      <c r="A755" s="22" t="s">
        <v>1543</v>
      </c>
      <c r="B755" s="23">
        <v>85</v>
      </c>
      <c r="G755" s="1" t="s">
        <v>832</v>
      </c>
      <c r="H755" s="1" t="s">
        <v>832</v>
      </c>
      <c r="I755" s="1">
        <f t="shared" si="16"/>
        <v>40.409999999999997</v>
      </c>
      <c r="J755" s="1">
        <f t="shared" si="17"/>
        <v>252.56249999999997</v>
      </c>
    </row>
    <row r="756" spans="1:11" hidden="1" x14ac:dyDescent="0.25">
      <c r="A756" s="22" t="s">
        <v>1543</v>
      </c>
      <c r="B756" s="23">
        <v>85</v>
      </c>
      <c r="G756" s="7" t="s">
        <v>1504</v>
      </c>
      <c r="H756" s="1" t="s">
        <v>264</v>
      </c>
      <c r="I756" s="1">
        <f t="shared" si="16"/>
        <v>17.100000000000001</v>
      </c>
      <c r="J756" s="1">
        <f t="shared" si="17"/>
        <v>106.875</v>
      </c>
    </row>
    <row r="757" spans="1:11" hidden="1" x14ac:dyDescent="0.25">
      <c r="A757" s="22" t="s">
        <v>1543</v>
      </c>
      <c r="B757" s="23">
        <v>85</v>
      </c>
      <c r="G757" s="7" t="s">
        <v>1498</v>
      </c>
      <c r="H757" s="7" t="s">
        <v>1494</v>
      </c>
      <c r="I757" s="1">
        <f t="shared" si="16"/>
        <v>52591.89</v>
      </c>
      <c r="J757" s="1">
        <f t="shared" si="17"/>
        <v>328699.3125</v>
      </c>
    </row>
    <row r="758" spans="1:11" hidden="1" x14ac:dyDescent="0.25">
      <c r="A758" s="22" t="s">
        <v>1543</v>
      </c>
      <c r="B758" s="23">
        <v>85</v>
      </c>
      <c r="G758" s="1" t="s">
        <v>891</v>
      </c>
      <c r="H758" s="1" t="s">
        <v>891</v>
      </c>
      <c r="I758" s="1">
        <f t="shared" si="16"/>
        <v>64.510000000000005</v>
      </c>
      <c r="J758" s="1">
        <f t="shared" si="17"/>
        <v>403.1875</v>
      </c>
    </row>
    <row r="759" spans="1:11" hidden="1" x14ac:dyDescent="0.25">
      <c r="A759" s="22" t="s">
        <v>1543</v>
      </c>
      <c r="B759" s="23">
        <v>85</v>
      </c>
      <c r="G759" s="1" t="s">
        <v>1434</v>
      </c>
      <c r="H759" s="1" t="s">
        <v>1085</v>
      </c>
      <c r="I759" s="1">
        <f t="shared" ref="I759:I783" si="18">SUMIF($G$7:$G$587,G759,$I$7:$I$587)</f>
        <v>64072.22</v>
      </c>
      <c r="J759" s="1">
        <f t="shared" si="17"/>
        <v>400451.375</v>
      </c>
    </row>
    <row r="760" spans="1:11" x14ac:dyDescent="0.25">
      <c r="A760" s="22" t="s">
        <v>1543</v>
      </c>
      <c r="B760" s="23">
        <v>85</v>
      </c>
      <c r="G760" s="1" t="s">
        <v>1462</v>
      </c>
      <c r="H760" s="1" t="s">
        <v>1395</v>
      </c>
      <c r="I760" s="1">
        <f t="shared" si="18"/>
        <v>2385.84</v>
      </c>
      <c r="J760" s="1">
        <f t="shared" si="17"/>
        <v>14911.5</v>
      </c>
      <c r="K760" s="1">
        <v>596.46</v>
      </c>
    </row>
    <row r="761" spans="1:11" hidden="1" x14ac:dyDescent="0.25">
      <c r="A761" s="22" t="s">
        <v>1543</v>
      </c>
      <c r="B761" s="23">
        <v>85</v>
      </c>
      <c r="G761" s="1" t="s">
        <v>1537</v>
      </c>
      <c r="H761" s="1" t="s">
        <v>1538</v>
      </c>
      <c r="I761" s="1">
        <f t="shared" si="18"/>
        <v>80.8</v>
      </c>
      <c r="J761" s="1">
        <f t="shared" si="17"/>
        <v>505</v>
      </c>
    </row>
    <row r="762" spans="1:11" hidden="1" x14ac:dyDescent="0.25">
      <c r="A762" s="22" t="s">
        <v>1543</v>
      </c>
      <c r="B762" s="23">
        <v>85</v>
      </c>
      <c r="G762" s="1" t="s">
        <v>828</v>
      </c>
      <c r="H762" s="1" t="s">
        <v>828</v>
      </c>
      <c r="I762" s="1">
        <f t="shared" si="18"/>
        <v>55.17</v>
      </c>
      <c r="J762" s="1">
        <f t="shared" si="17"/>
        <v>344.8125</v>
      </c>
    </row>
    <row r="763" spans="1:11" hidden="1" x14ac:dyDescent="0.25">
      <c r="A763" s="22" t="s">
        <v>1543</v>
      </c>
      <c r="B763" s="23">
        <v>85</v>
      </c>
      <c r="G763" s="1" t="s">
        <v>1522</v>
      </c>
      <c r="H763" s="1" t="s">
        <v>1523</v>
      </c>
      <c r="I763" s="1">
        <f t="shared" si="18"/>
        <v>47.63</v>
      </c>
      <c r="J763" s="1">
        <f t="shared" si="17"/>
        <v>297.6875</v>
      </c>
    </row>
    <row r="764" spans="1:11" hidden="1" x14ac:dyDescent="0.25">
      <c r="A764" s="22" t="s">
        <v>1543</v>
      </c>
      <c r="B764" s="23">
        <v>85</v>
      </c>
      <c r="G764" s="1" t="s">
        <v>909</v>
      </c>
      <c r="H764" s="1" t="s">
        <v>909</v>
      </c>
      <c r="I764" s="1">
        <f t="shared" si="18"/>
        <v>52.47</v>
      </c>
      <c r="J764" s="1">
        <f t="shared" si="17"/>
        <v>327.9375</v>
      </c>
    </row>
    <row r="765" spans="1:11" hidden="1" x14ac:dyDescent="0.25">
      <c r="A765" s="22" t="s">
        <v>1543</v>
      </c>
      <c r="B765" s="23">
        <v>85</v>
      </c>
      <c r="G765" s="1" t="s">
        <v>800</v>
      </c>
      <c r="H765" s="1" t="s">
        <v>800</v>
      </c>
      <c r="I765" s="1">
        <f t="shared" si="18"/>
        <v>67.349999999999994</v>
      </c>
      <c r="J765" s="1">
        <f t="shared" si="17"/>
        <v>420.93749999999994</v>
      </c>
    </row>
    <row r="766" spans="1:11" hidden="1" x14ac:dyDescent="0.25">
      <c r="A766" s="22" t="s">
        <v>1543</v>
      </c>
      <c r="B766" s="23">
        <v>85</v>
      </c>
      <c r="G766" s="1" t="s">
        <v>820</v>
      </c>
      <c r="H766" s="1" t="s">
        <v>820</v>
      </c>
      <c r="I766" s="1">
        <f t="shared" si="18"/>
        <v>202.04999999999998</v>
      </c>
      <c r="J766" s="1">
        <f t="shared" si="17"/>
        <v>1262.8124999999998</v>
      </c>
    </row>
    <row r="767" spans="1:11" hidden="1" x14ac:dyDescent="0.25">
      <c r="A767" s="22" t="s">
        <v>1543</v>
      </c>
      <c r="B767" s="23">
        <v>85</v>
      </c>
      <c r="G767" s="1" t="s">
        <v>1449</v>
      </c>
      <c r="H767" s="1" t="s">
        <v>1214</v>
      </c>
      <c r="I767" s="1">
        <f t="shared" si="18"/>
        <v>4208</v>
      </c>
      <c r="J767" s="1">
        <f t="shared" si="17"/>
        <v>26300</v>
      </c>
    </row>
    <row r="768" spans="1:11" hidden="1" x14ac:dyDescent="0.25">
      <c r="A768" s="22" t="s">
        <v>1543</v>
      </c>
      <c r="B768" s="23">
        <v>85</v>
      </c>
      <c r="G768" s="1" t="s">
        <v>415</v>
      </c>
      <c r="H768" s="1" t="s">
        <v>415</v>
      </c>
      <c r="I768" s="1">
        <f t="shared" si="18"/>
        <v>6.08</v>
      </c>
      <c r="J768" s="1">
        <f t="shared" si="17"/>
        <v>38</v>
      </c>
    </row>
    <row r="769" spans="1:10" hidden="1" x14ac:dyDescent="0.25">
      <c r="A769" s="22" t="s">
        <v>1543</v>
      </c>
      <c r="B769" s="23">
        <v>85</v>
      </c>
      <c r="G769" s="1" t="s">
        <v>1417</v>
      </c>
      <c r="H769" s="1" t="s">
        <v>1071</v>
      </c>
      <c r="I769" s="1">
        <f t="shared" si="18"/>
        <v>128232.75</v>
      </c>
      <c r="J769" s="1">
        <f t="shared" si="17"/>
        <v>801454.6875</v>
      </c>
    </row>
    <row r="770" spans="1:10" hidden="1" x14ac:dyDescent="0.25">
      <c r="A770" s="22" t="s">
        <v>1543</v>
      </c>
      <c r="B770" s="23">
        <v>85</v>
      </c>
      <c r="G770" s="7" t="s">
        <v>1496</v>
      </c>
      <c r="H770" s="1" t="s">
        <v>55</v>
      </c>
      <c r="I770" s="1">
        <f t="shared" si="18"/>
        <v>28140.12</v>
      </c>
      <c r="J770" s="1">
        <f t="shared" si="17"/>
        <v>175875.75</v>
      </c>
    </row>
    <row r="771" spans="1:10" hidden="1" x14ac:dyDescent="0.25">
      <c r="A771" s="22" t="s">
        <v>1543</v>
      </c>
      <c r="B771" s="23">
        <v>85</v>
      </c>
      <c r="G771" s="1" t="s">
        <v>1518</v>
      </c>
      <c r="H771" s="1" t="s">
        <v>1519</v>
      </c>
      <c r="I771" s="1">
        <f t="shared" si="18"/>
        <v>41.38</v>
      </c>
      <c r="J771" s="1">
        <f t="shared" si="17"/>
        <v>258.625</v>
      </c>
    </row>
    <row r="772" spans="1:10" hidden="1" x14ac:dyDescent="0.25">
      <c r="A772" s="22" t="s">
        <v>1543</v>
      </c>
      <c r="B772" s="23">
        <v>85</v>
      </c>
      <c r="G772" s="1" t="s">
        <v>807</v>
      </c>
      <c r="H772" s="1" t="s">
        <v>807</v>
      </c>
      <c r="I772" s="1">
        <f t="shared" si="18"/>
        <v>102.75</v>
      </c>
      <c r="J772" s="1">
        <f t="shared" si="17"/>
        <v>642.1875</v>
      </c>
    </row>
    <row r="773" spans="1:10" hidden="1" x14ac:dyDescent="0.25">
      <c r="A773" s="22" t="s">
        <v>1543</v>
      </c>
      <c r="B773" s="23">
        <v>85</v>
      </c>
      <c r="G773" s="1" t="s">
        <v>1416</v>
      </c>
      <c r="H773" s="1" t="s">
        <v>1101</v>
      </c>
      <c r="I773" s="1">
        <f t="shared" si="18"/>
        <v>2651.17</v>
      </c>
      <c r="J773" s="1">
        <f t="shared" si="17"/>
        <v>16569.8125</v>
      </c>
    </row>
    <row r="774" spans="1:10" hidden="1" x14ac:dyDescent="0.25">
      <c r="A774" s="22" t="s">
        <v>1543</v>
      </c>
      <c r="B774" s="23">
        <v>85</v>
      </c>
      <c r="G774" s="7" t="s">
        <v>1463</v>
      </c>
      <c r="H774" s="7" t="s">
        <v>1464</v>
      </c>
      <c r="I774" s="1">
        <f t="shared" si="18"/>
        <v>6305755.8200000012</v>
      </c>
      <c r="J774" s="1">
        <f t="shared" si="17"/>
        <v>39410973.875000007</v>
      </c>
    </row>
    <row r="775" spans="1:10" hidden="1" x14ac:dyDescent="0.25">
      <c r="A775" s="22" t="s">
        <v>1543</v>
      </c>
      <c r="B775" s="23">
        <v>85</v>
      </c>
      <c r="G775" s="1" t="s">
        <v>743</v>
      </c>
      <c r="H775" s="1" t="s">
        <v>743</v>
      </c>
      <c r="I775" s="1">
        <f t="shared" si="18"/>
        <v>56</v>
      </c>
      <c r="J775" s="1">
        <f t="shared" si="17"/>
        <v>350</v>
      </c>
    </row>
    <row r="776" spans="1:10" hidden="1" x14ac:dyDescent="0.25">
      <c r="A776" s="22" t="s">
        <v>1543</v>
      </c>
      <c r="B776" s="23">
        <v>85</v>
      </c>
      <c r="G776" s="1" t="s">
        <v>796</v>
      </c>
      <c r="H776" s="1" t="s">
        <v>796</v>
      </c>
      <c r="I776" s="1">
        <f t="shared" si="18"/>
        <v>137.89999999999995</v>
      </c>
      <c r="J776" s="1">
        <f t="shared" si="17"/>
        <v>861.87499999999966</v>
      </c>
    </row>
    <row r="777" spans="1:10" hidden="1" x14ac:dyDescent="0.25">
      <c r="A777" s="22" t="s">
        <v>1543</v>
      </c>
      <c r="B777" s="23">
        <v>85</v>
      </c>
      <c r="G777" s="7" t="s">
        <v>426</v>
      </c>
      <c r="H777" s="1" t="s">
        <v>360</v>
      </c>
      <c r="I777" s="1">
        <f t="shared" si="18"/>
        <v>235.04</v>
      </c>
      <c r="J777" s="1">
        <f t="shared" si="17"/>
        <v>1469</v>
      </c>
    </row>
    <row r="778" spans="1:10" hidden="1" x14ac:dyDescent="0.25">
      <c r="A778" s="22" t="s">
        <v>1543</v>
      </c>
      <c r="B778" s="23">
        <v>85</v>
      </c>
      <c r="G778" s="7" t="s">
        <v>1488</v>
      </c>
      <c r="H778" s="7" t="s">
        <v>1489</v>
      </c>
      <c r="I778" s="1">
        <f t="shared" si="18"/>
        <v>32886.160000000003</v>
      </c>
      <c r="J778" s="1">
        <f t="shared" si="17"/>
        <v>205538.50000000003</v>
      </c>
    </row>
    <row r="779" spans="1:10" hidden="1" x14ac:dyDescent="0.25">
      <c r="A779" s="22" t="s">
        <v>1543</v>
      </c>
      <c r="B779" s="23">
        <v>85</v>
      </c>
      <c r="G779" s="7" t="s">
        <v>1490</v>
      </c>
      <c r="H779" s="7" t="s">
        <v>1491</v>
      </c>
      <c r="I779" s="1">
        <f t="shared" si="18"/>
        <v>33908.089999999997</v>
      </c>
      <c r="J779" s="1">
        <f t="shared" si="17"/>
        <v>211925.56249999997</v>
      </c>
    </row>
    <row r="780" spans="1:10" hidden="1" x14ac:dyDescent="0.25">
      <c r="A780" s="22" t="s">
        <v>1543</v>
      </c>
      <c r="B780" s="23">
        <v>85</v>
      </c>
      <c r="G780" s="7" t="s">
        <v>1492</v>
      </c>
      <c r="H780" s="7" t="s">
        <v>1493</v>
      </c>
      <c r="I780" s="1">
        <f t="shared" si="18"/>
        <v>25796.15</v>
      </c>
      <c r="J780" s="1">
        <f t="shared" si="17"/>
        <v>161225.9375</v>
      </c>
    </row>
    <row r="781" spans="1:10" hidden="1" x14ac:dyDescent="0.25">
      <c r="A781" s="22" t="s">
        <v>1543</v>
      </c>
      <c r="B781" s="23">
        <v>85</v>
      </c>
      <c r="G781" s="1" t="s">
        <v>337</v>
      </c>
      <c r="H781" s="1" t="s">
        <v>337</v>
      </c>
      <c r="I781" s="1">
        <f t="shared" si="18"/>
        <v>28.76</v>
      </c>
      <c r="J781" s="1">
        <f t="shared" si="17"/>
        <v>179.75</v>
      </c>
    </row>
    <row r="782" spans="1:10" hidden="1" x14ac:dyDescent="0.25">
      <c r="A782" s="22" t="s">
        <v>1543</v>
      </c>
      <c r="B782" s="23">
        <v>85</v>
      </c>
      <c r="G782" s="1" t="s">
        <v>1422</v>
      </c>
      <c r="H782" s="1" t="s">
        <v>1010</v>
      </c>
      <c r="I782" s="1">
        <f t="shared" si="18"/>
        <v>2288</v>
      </c>
      <c r="J782" s="1">
        <f t="shared" si="17"/>
        <v>14300</v>
      </c>
    </row>
    <row r="783" spans="1:10" hidden="1" x14ac:dyDescent="0.25">
      <c r="A783" s="22" t="s">
        <v>1543</v>
      </c>
      <c r="B783" s="23">
        <v>85</v>
      </c>
      <c r="G783" s="7" t="s">
        <v>1495</v>
      </c>
      <c r="H783" s="1" t="s">
        <v>301</v>
      </c>
      <c r="I783" s="1">
        <f t="shared" si="18"/>
        <v>57994.41</v>
      </c>
      <c r="J783" s="1">
        <f t="shared" si="17"/>
        <v>362465.0625</v>
      </c>
    </row>
    <row r="785" spans="8:11" x14ac:dyDescent="0.25">
      <c r="H785" s="21" t="s">
        <v>1541</v>
      </c>
      <c r="I785" s="19">
        <f>+SUM(I599:I783)</f>
        <v>8472923.9400000013</v>
      </c>
      <c r="J785" s="19">
        <f>+SUM(J599:J783)</f>
        <v>52955774.625000007</v>
      </c>
      <c r="K785" s="19">
        <f>+SUM(K599:K783)</f>
        <v>39987.56</v>
      </c>
    </row>
    <row r="786" spans="8:11" x14ac:dyDescent="0.25">
      <c r="H786" s="21"/>
      <c r="I786" s="20">
        <f>+I590</f>
        <v>8472923.9399999995</v>
      </c>
      <c r="J786" s="20">
        <f>+J590</f>
        <v>52955774.624999993</v>
      </c>
      <c r="K786" s="20">
        <f>+K589</f>
        <v>39987.56</v>
      </c>
    </row>
    <row r="787" spans="8:11" x14ac:dyDescent="0.25">
      <c r="H787" s="21" t="s">
        <v>1542</v>
      </c>
      <c r="I787" s="20">
        <f>+I785-I786</f>
        <v>0</v>
      </c>
      <c r="J787" s="20">
        <f>+J785-J786</f>
        <v>0</v>
      </c>
      <c r="K787" s="20">
        <f>+K785-K786</f>
        <v>0</v>
      </c>
    </row>
  </sheetData>
  <autoFilter ref="A598:K783">
    <filterColumn colId="10">
      <customFilters>
        <customFilter operator="notEqual" val=" "/>
      </customFilters>
    </filterColumn>
  </autoFilter>
  <sortState ref="A1:J624">
    <sortCondition ref="C1:C624"/>
  </sortState>
  <conditionalFormatting sqref="G192">
    <cfRule type="duplicateValues" dxfId="2" priority="2"/>
  </conditionalFormatting>
  <conditionalFormatting sqref="G77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scale="17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3"/>
  <sheetViews>
    <sheetView topLeftCell="A162" workbookViewId="0">
      <selection activeCell="B183" sqref="B183"/>
    </sheetView>
  </sheetViews>
  <sheetFormatPr baseColWidth="10" defaultRowHeight="15" x14ac:dyDescent="0.25"/>
  <cols>
    <col min="1" max="1" width="16.5703125" bestFit="1" customWidth="1"/>
    <col min="2" max="2" width="42.28515625" bestFit="1" customWidth="1"/>
  </cols>
  <sheetData>
    <row r="1" spans="1:2" s="1" customFormat="1" x14ac:dyDescent="0.25">
      <c r="A1" s="1" t="s">
        <v>804</v>
      </c>
      <c r="B1" s="1" t="s">
        <v>804</v>
      </c>
    </row>
    <row r="2" spans="1:2" x14ac:dyDescent="0.25">
      <c r="A2" s="1" t="s">
        <v>1502</v>
      </c>
      <c r="B2" s="1" t="s">
        <v>1502</v>
      </c>
    </row>
    <row r="3" spans="1:2" x14ac:dyDescent="0.25">
      <c r="A3" s="16" t="s">
        <v>1497</v>
      </c>
      <c r="B3" s="1" t="s">
        <v>487</v>
      </c>
    </row>
    <row r="4" spans="1:2" x14ac:dyDescent="0.25">
      <c r="A4" s="1" t="s">
        <v>850</v>
      </c>
      <c r="B4" s="1" t="s">
        <v>850</v>
      </c>
    </row>
    <row r="5" spans="1:2" x14ac:dyDescent="0.25">
      <c r="A5" s="16" t="s">
        <v>1506</v>
      </c>
      <c r="B5" s="16" t="s">
        <v>1507</v>
      </c>
    </row>
    <row r="6" spans="1:2" x14ac:dyDescent="0.25">
      <c r="A6" s="1" t="s">
        <v>419</v>
      </c>
      <c r="B6" s="1" t="s">
        <v>419</v>
      </c>
    </row>
    <row r="7" spans="1:2" x14ac:dyDescent="0.25">
      <c r="A7" s="1" t="s">
        <v>824</v>
      </c>
      <c r="B7" s="1" t="s">
        <v>824</v>
      </c>
    </row>
    <row r="8" spans="1:2" x14ac:dyDescent="0.25">
      <c r="A8" s="1" t="s">
        <v>876</v>
      </c>
      <c r="B8" s="1" t="s">
        <v>876</v>
      </c>
    </row>
    <row r="9" spans="1:2" x14ac:dyDescent="0.25">
      <c r="A9" s="1" t="s">
        <v>1446</v>
      </c>
      <c r="B9" s="1" t="s">
        <v>1188</v>
      </c>
    </row>
    <row r="10" spans="1:2" x14ac:dyDescent="0.25">
      <c r="A10" s="1" t="s">
        <v>1420</v>
      </c>
      <c r="B10" s="1" t="s">
        <v>1086</v>
      </c>
    </row>
    <row r="11" spans="1:2" x14ac:dyDescent="0.25">
      <c r="A11" s="1" t="s">
        <v>309</v>
      </c>
      <c r="B11" s="1" t="s">
        <v>309</v>
      </c>
    </row>
    <row r="12" spans="1:2" x14ac:dyDescent="0.25">
      <c r="A12" s="1" t="s">
        <v>885</v>
      </c>
      <c r="B12" s="1" t="s">
        <v>885</v>
      </c>
    </row>
    <row r="13" spans="1:2" x14ac:dyDescent="0.25">
      <c r="A13" s="7" t="s">
        <v>1477</v>
      </c>
      <c r="B13" s="7" t="s">
        <v>1478</v>
      </c>
    </row>
    <row r="14" spans="1:2" x14ac:dyDescent="0.25">
      <c r="A14" s="1" t="s">
        <v>444</v>
      </c>
      <c r="B14" s="1" t="s">
        <v>444</v>
      </c>
    </row>
    <row r="15" spans="1:2" x14ac:dyDescent="0.25">
      <c r="A15" s="1" t="s">
        <v>924</v>
      </c>
      <c r="B15" s="1" t="s">
        <v>924</v>
      </c>
    </row>
    <row r="16" spans="1:2" x14ac:dyDescent="0.25">
      <c r="A16" s="7" t="s">
        <v>1475</v>
      </c>
      <c r="B16" s="7" t="s">
        <v>1476</v>
      </c>
    </row>
    <row r="17" spans="1:2" x14ac:dyDescent="0.25">
      <c r="A17" s="7" t="s">
        <v>1473</v>
      </c>
      <c r="B17" s="7" t="s">
        <v>1474</v>
      </c>
    </row>
    <row r="18" spans="1:2" x14ac:dyDescent="0.25">
      <c r="A18" s="7" t="s">
        <v>1465</v>
      </c>
      <c r="B18" s="7" t="s">
        <v>1466</v>
      </c>
    </row>
    <row r="19" spans="1:2" x14ac:dyDescent="0.25">
      <c r="A19" s="7" t="s">
        <v>1467</v>
      </c>
      <c r="B19" s="7" t="s">
        <v>1468</v>
      </c>
    </row>
    <row r="20" spans="1:2" x14ac:dyDescent="0.25">
      <c r="A20" s="1" t="s">
        <v>463</v>
      </c>
      <c r="B20" s="1" t="s">
        <v>463</v>
      </c>
    </row>
    <row r="21" spans="1:2" x14ac:dyDescent="0.25">
      <c r="A21" s="1" t="s">
        <v>975</v>
      </c>
      <c r="B21" s="1" t="s">
        <v>975</v>
      </c>
    </row>
    <row r="22" spans="1:2" x14ac:dyDescent="0.25">
      <c r="A22" s="17" t="s">
        <v>1539</v>
      </c>
      <c r="B22" s="18" t="s">
        <v>1540</v>
      </c>
    </row>
    <row r="23" spans="1:2" x14ac:dyDescent="0.25">
      <c r="A23" s="16" t="s">
        <v>1508</v>
      </c>
      <c r="B23" s="16" t="s">
        <v>1509</v>
      </c>
    </row>
    <row r="24" spans="1:2" x14ac:dyDescent="0.25">
      <c r="A24" s="1" t="s">
        <v>370</v>
      </c>
      <c r="B24" s="1" t="s">
        <v>370</v>
      </c>
    </row>
    <row r="25" spans="1:2" x14ac:dyDescent="0.25">
      <c r="A25" s="1" t="s">
        <v>1448</v>
      </c>
      <c r="B25" s="1" t="s">
        <v>1204</v>
      </c>
    </row>
    <row r="26" spans="1:2" x14ac:dyDescent="0.25">
      <c r="A26" s="1" t="s">
        <v>925</v>
      </c>
      <c r="B26" s="1" t="s">
        <v>925</v>
      </c>
    </row>
    <row r="27" spans="1:2" x14ac:dyDescent="0.25">
      <c r="A27" s="1" t="s">
        <v>840</v>
      </c>
      <c r="B27" s="1" t="s">
        <v>840</v>
      </c>
    </row>
    <row r="28" spans="1:2" x14ac:dyDescent="0.25">
      <c r="A28" s="1" t="s">
        <v>321</v>
      </c>
      <c r="B28" s="1" t="s">
        <v>321</v>
      </c>
    </row>
    <row r="29" spans="1:2" x14ac:dyDescent="0.25">
      <c r="A29" s="7" t="s">
        <v>1469</v>
      </c>
      <c r="B29" s="7" t="s">
        <v>1470</v>
      </c>
    </row>
    <row r="30" spans="1:2" x14ac:dyDescent="0.25">
      <c r="A30" s="1" t="s">
        <v>1526</v>
      </c>
      <c r="B30" s="1" t="s">
        <v>1527</v>
      </c>
    </row>
    <row r="31" spans="1:2" x14ac:dyDescent="0.25">
      <c r="A31" s="7" t="s">
        <v>1510</v>
      </c>
      <c r="B31" s="7" t="s">
        <v>1511</v>
      </c>
    </row>
    <row r="32" spans="1:2" x14ac:dyDescent="0.25">
      <c r="A32" s="1" t="s">
        <v>877</v>
      </c>
      <c r="B32" s="1" t="s">
        <v>877</v>
      </c>
    </row>
    <row r="33" spans="1:2" x14ac:dyDescent="0.25">
      <c r="A33" s="1" t="s">
        <v>878</v>
      </c>
      <c r="B33" s="1" t="s">
        <v>878</v>
      </c>
    </row>
    <row r="34" spans="1:2" x14ac:dyDescent="0.25">
      <c r="A34" s="1" t="s">
        <v>868</v>
      </c>
      <c r="B34" s="1" t="s">
        <v>868</v>
      </c>
    </row>
    <row r="35" spans="1:2" x14ac:dyDescent="0.25">
      <c r="A35" s="1" t="s">
        <v>313</v>
      </c>
      <c r="B35" s="1" t="s">
        <v>313</v>
      </c>
    </row>
    <row r="36" spans="1:2" x14ac:dyDescent="0.25">
      <c r="A36" s="1" t="s">
        <v>1425</v>
      </c>
      <c r="B36" s="1" t="s">
        <v>1025</v>
      </c>
    </row>
    <row r="37" spans="1:2" x14ac:dyDescent="0.25">
      <c r="A37" s="1" t="s">
        <v>1514</v>
      </c>
      <c r="B37" s="1" t="s">
        <v>1515</v>
      </c>
    </row>
    <row r="38" spans="1:2" x14ac:dyDescent="0.25">
      <c r="A38" s="1" t="s">
        <v>777</v>
      </c>
      <c r="B38" s="1" t="s">
        <v>777</v>
      </c>
    </row>
    <row r="39" spans="1:2" x14ac:dyDescent="0.25">
      <c r="A39" s="1" t="s">
        <v>879</v>
      </c>
      <c r="B39" s="1" t="s">
        <v>879</v>
      </c>
    </row>
    <row r="40" spans="1:2" x14ac:dyDescent="0.25">
      <c r="A40" s="7" t="s">
        <v>1482</v>
      </c>
      <c r="B40" s="7" t="s">
        <v>1481</v>
      </c>
    </row>
    <row r="41" spans="1:2" x14ac:dyDescent="0.25">
      <c r="A41" s="1" t="s">
        <v>1445</v>
      </c>
      <c r="B41" s="1" t="s">
        <v>1172</v>
      </c>
    </row>
    <row r="42" spans="1:2" x14ac:dyDescent="0.25">
      <c r="A42" s="1" t="s">
        <v>329</v>
      </c>
      <c r="B42" s="1" t="s">
        <v>329</v>
      </c>
    </row>
    <row r="43" spans="1:2" x14ac:dyDescent="0.25">
      <c r="A43" s="1" t="s">
        <v>1437</v>
      </c>
      <c r="B43" s="1" t="s">
        <v>1111</v>
      </c>
    </row>
    <row r="44" spans="1:2" x14ac:dyDescent="0.25">
      <c r="A44" s="1" t="s">
        <v>841</v>
      </c>
      <c r="B44" s="1" t="s">
        <v>841</v>
      </c>
    </row>
    <row r="45" spans="1:2" x14ac:dyDescent="0.25">
      <c r="A45" s="1" t="s">
        <v>1414</v>
      </c>
      <c r="B45" s="1" t="s">
        <v>1075</v>
      </c>
    </row>
    <row r="46" spans="1:2" x14ac:dyDescent="0.25">
      <c r="A46" s="7" t="s">
        <v>1479</v>
      </c>
      <c r="B46" s="7" t="s">
        <v>1480</v>
      </c>
    </row>
    <row r="47" spans="1:2" x14ac:dyDescent="0.25">
      <c r="A47" s="7" t="s">
        <v>1483</v>
      </c>
      <c r="B47" s="7" t="s">
        <v>1484</v>
      </c>
    </row>
    <row r="48" spans="1:2" x14ac:dyDescent="0.25">
      <c r="A48" s="1" t="s">
        <v>906</v>
      </c>
      <c r="B48" s="1" t="s">
        <v>906</v>
      </c>
    </row>
    <row r="49" spans="1:2" x14ac:dyDescent="0.25">
      <c r="A49" s="1" t="s">
        <v>1428</v>
      </c>
      <c r="B49" s="1" t="s">
        <v>1040</v>
      </c>
    </row>
    <row r="50" spans="1:2" x14ac:dyDescent="0.25">
      <c r="A50" s="1" t="s">
        <v>1442</v>
      </c>
      <c r="B50" s="1" t="s">
        <v>1160</v>
      </c>
    </row>
    <row r="51" spans="1:2" x14ac:dyDescent="0.25">
      <c r="A51" s="1" t="s">
        <v>836</v>
      </c>
      <c r="B51" s="1" t="s">
        <v>836</v>
      </c>
    </row>
    <row r="52" spans="1:2" x14ac:dyDescent="0.25">
      <c r="A52" s="1" t="s">
        <v>305</v>
      </c>
      <c r="B52" s="1" t="s">
        <v>305</v>
      </c>
    </row>
    <row r="53" spans="1:2" x14ac:dyDescent="0.25">
      <c r="A53" s="1" t="s">
        <v>1452</v>
      </c>
      <c r="B53" s="1" t="s">
        <v>1274</v>
      </c>
    </row>
    <row r="54" spans="1:2" x14ac:dyDescent="0.25">
      <c r="A54" s="1" t="s">
        <v>763</v>
      </c>
      <c r="B54" s="1" t="s">
        <v>763</v>
      </c>
    </row>
    <row r="55" spans="1:2" x14ac:dyDescent="0.25">
      <c r="A55" s="1" t="s">
        <v>926</v>
      </c>
      <c r="B55" s="1" t="s">
        <v>926</v>
      </c>
    </row>
    <row r="56" spans="1:2" x14ac:dyDescent="0.25">
      <c r="A56" s="1" t="s">
        <v>1457</v>
      </c>
      <c r="B56" s="1" t="s">
        <v>1352</v>
      </c>
    </row>
    <row r="57" spans="1:2" x14ac:dyDescent="0.25">
      <c r="A57" s="1" t="s">
        <v>1503</v>
      </c>
      <c r="B57" s="1" t="s">
        <v>900</v>
      </c>
    </row>
    <row r="58" spans="1:2" x14ac:dyDescent="0.25">
      <c r="A58" s="1" t="s">
        <v>805</v>
      </c>
      <c r="B58" s="1" t="s">
        <v>805</v>
      </c>
    </row>
    <row r="59" spans="1:2" x14ac:dyDescent="0.25">
      <c r="A59" s="1" t="s">
        <v>851</v>
      </c>
      <c r="B59" s="1" t="s">
        <v>851</v>
      </c>
    </row>
    <row r="60" spans="1:2" x14ac:dyDescent="0.25">
      <c r="A60" s="1" t="s">
        <v>1436</v>
      </c>
      <c r="B60" s="1" t="s">
        <v>1094</v>
      </c>
    </row>
    <row r="61" spans="1:2" x14ac:dyDescent="0.25">
      <c r="A61" s="1" t="s">
        <v>913</v>
      </c>
      <c r="B61" s="1" t="s">
        <v>913</v>
      </c>
    </row>
    <row r="62" spans="1:2" x14ac:dyDescent="0.25">
      <c r="A62" s="1" t="s">
        <v>976</v>
      </c>
      <c r="B62" s="1" t="s">
        <v>976</v>
      </c>
    </row>
    <row r="63" spans="1:2" x14ac:dyDescent="0.25">
      <c r="A63" s="1" t="s">
        <v>790</v>
      </c>
      <c r="B63" s="1" t="s">
        <v>790</v>
      </c>
    </row>
    <row r="64" spans="1:2" x14ac:dyDescent="0.25">
      <c r="A64" s="1" t="s">
        <v>430</v>
      </c>
      <c r="B64" s="1" t="s">
        <v>430</v>
      </c>
    </row>
    <row r="65" spans="1:2" x14ac:dyDescent="0.25">
      <c r="A65" s="1" t="s">
        <v>880</v>
      </c>
      <c r="B65" s="1" t="s">
        <v>880</v>
      </c>
    </row>
    <row r="66" spans="1:2" x14ac:dyDescent="0.25">
      <c r="A66" s="1" t="s">
        <v>794</v>
      </c>
      <c r="B66" s="1" t="s">
        <v>794</v>
      </c>
    </row>
    <row r="67" spans="1:2" x14ac:dyDescent="0.25">
      <c r="A67" s="1" t="s">
        <v>356</v>
      </c>
      <c r="B67" s="1" t="s">
        <v>356</v>
      </c>
    </row>
    <row r="68" spans="1:2" x14ac:dyDescent="0.25">
      <c r="A68" s="1" t="s">
        <v>739</v>
      </c>
      <c r="B68" s="1" t="s">
        <v>739</v>
      </c>
    </row>
    <row r="69" spans="1:2" x14ac:dyDescent="0.25">
      <c r="A69" s="7" t="s">
        <v>1471</v>
      </c>
      <c r="B69" s="1" t="s">
        <v>483</v>
      </c>
    </row>
    <row r="70" spans="1:2" x14ac:dyDescent="0.25">
      <c r="A70" s="1" t="s">
        <v>943</v>
      </c>
      <c r="B70" s="1" t="s">
        <v>943</v>
      </c>
    </row>
    <row r="71" spans="1:2" x14ac:dyDescent="0.25">
      <c r="A71" s="1" t="s">
        <v>407</v>
      </c>
      <c r="B71" s="1" t="s">
        <v>407</v>
      </c>
    </row>
    <row r="72" spans="1:2" x14ac:dyDescent="0.25">
      <c r="A72" s="1" t="s">
        <v>325</v>
      </c>
      <c r="B72" s="1" t="s">
        <v>325</v>
      </c>
    </row>
    <row r="73" spans="1:2" x14ac:dyDescent="0.25">
      <c r="A73" s="1" t="s">
        <v>1430</v>
      </c>
      <c r="B73" s="1" t="s">
        <v>1052</v>
      </c>
    </row>
    <row r="74" spans="1:2" x14ac:dyDescent="0.25">
      <c r="A74" s="1" t="s">
        <v>1455</v>
      </c>
      <c r="B74" s="1" t="s">
        <v>1305</v>
      </c>
    </row>
    <row r="75" spans="1:2" x14ac:dyDescent="0.25">
      <c r="A75" s="1" t="s">
        <v>806</v>
      </c>
      <c r="B75" s="1" t="s">
        <v>806</v>
      </c>
    </row>
    <row r="76" spans="1:2" x14ac:dyDescent="0.25">
      <c r="A76" s="1" t="s">
        <v>795</v>
      </c>
      <c r="B76" s="1" t="s">
        <v>795</v>
      </c>
    </row>
    <row r="77" spans="1:2" x14ac:dyDescent="0.25">
      <c r="A77" s="1" t="s">
        <v>927</v>
      </c>
      <c r="B77" s="1" t="s">
        <v>927</v>
      </c>
    </row>
    <row r="78" spans="1:2" x14ac:dyDescent="0.25">
      <c r="A78" s="1" t="s">
        <v>1427</v>
      </c>
      <c r="B78" s="1" t="s">
        <v>1036</v>
      </c>
    </row>
    <row r="79" spans="1:2" x14ac:dyDescent="0.25">
      <c r="A79" s="1" t="s">
        <v>886</v>
      </c>
      <c r="B79" s="1" t="s">
        <v>886</v>
      </c>
    </row>
    <row r="80" spans="1:2" x14ac:dyDescent="0.25">
      <c r="A80" s="1" t="s">
        <v>872</v>
      </c>
      <c r="B80" s="1" t="s">
        <v>872</v>
      </c>
    </row>
    <row r="81" spans="1:2" x14ac:dyDescent="0.25">
      <c r="A81" s="1" t="s">
        <v>1415</v>
      </c>
      <c r="B81" s="1" t="s">
        <v>1086</v>
      </c>
    </row>
    <row r="82" spans="1:2" x14ac:dyDescent="0.25">
      <c r="A82" s="1" t="s">
        <v>977</v>
      </c>
      <c r="B82" s="1" t="s">
        <v>977</v>
      </c>
    </row>
    <row r="83" spans="1:2" x14ac:dyDescent="0.25">
      <c r="A83" s="1" t="s">
        <v>1429</v>
      </c>
      <c r="B83" s="1" t="s">
        <v>1048</v>
      </c>
    </row>
    <row r="84" spans="1:2" x14ac:dyDescent="0.25">
      <c r="A84" s="1" t="s">
        <v>383</v>
      </c>
      <c r="B84" s="1" t="s">
        <v>383</v>
      </c>
    </row>
    <row r="85" spans="1:2" x14ac:dyDescent="0.25">
      <c r="A85" s="1" t="s">
        <v>1516</v>
      </c>
      <c r="B85" s="1" t="s">
        <v>1517</v>
      </c>
    </row>
    <row r="86" spans="1:2" x14ac:dyDescent="0.25">
      <c r="A86" s="1" t="s">
        <v>1432</v>
      </c>
      <c r="B86" s="1" t="s">
        <v>1060</v>
      </c>
    </row>
    <row r="87" spans="1:2" x14ac:dyDescent="0.25">
      <c r="A87" s="1" t="s">
        <v>1435</v>
      </c>
      <c r="B87" s="1" t="s">
        <v>1090</v>
      </c>
    </row>
    <row r="88" spans="1:2" x14ac:dyDescent="0.25">
      <c r="A88" s="1" t="s">
        <v>1533</v>
      </c>
      <c r="B88" s="1" t="s">
        <v>1534</v>
      </c>
    </row>
    <row r="89" spans="1:2" x14ac:dyDescent="0.25">
      <c r="A89" s="1" t="s">
        <v>753</v>
      </c>
      <c r="B89" s="1" t="s">
        <v>753</v>
      </c>
    </row>
    <row r="90" spans="1:2" x14ac:dyDescent="0.25">
      <c r="A90" s="1" t="s">
        <v>1451</v>
      </c>
      <c r="B90" s="1" t="s">
        <v>1258</v>
      </c>
    </row>
    <row r="91" spans="1:2" x14ac:dyDescent="0.25">
      <c r="A91" s="1" t="s">
        <v>1421</v>
      </c>
      <c r="B91" s="1" t="s">
        <v>1006</v>
      </c>
    </row>
    <row r="92" spans="1:2" x14ac:dyDescent="0.25">
      <c r="A92" s="1" t="s">
        <v>1520</v>
      </c>
      <c r="B92" s="1" t="s">
        <v>1524</v>
      </c>
    </row>
    <row r="93" spans="1:2" x14ac:dyDescent="0.25">
      <c r="A93" s="1" t="s">
        <v>1460</v>
      </c>
      <c r="B93" s="1" t="s">
        <v>1376</v>
      </c>
    </row>
    <row r="94" spans="1:2" x14ac:dyDescent="0.25">
      <c r="A94" s="1" t="s">
        <v>1424</v>
      </c>
      <c r="B94" s="1" t="s">
        <v>1018</v>
      </c>
    </row>
    <row r="95" spans="1:2" x14ac:dyDescent="0.25">
      <c r="A95" s="1" t="s">
        <v>1456</v>
      </c>
      <c r="B95" s="1" t="s">
        <v>1324</v>
      </c>
    </row>
    <row r="96" spans="1:2" x14ac:dyDescent="0.25">
      <c r="A96" s="1" t="s">
        <v>1461</v>
      </c>
      <c r="B96" s="1" t="s">
        <v>1289</v>
      </c>
    </row>
    <row r="97" spans="1:2" x14ac:dyDescent="0.25">
      <c r="A97" s="7" t="s">
        <v>1472</v>
      </c>
      <c r="B97" s="1" t="s">
        <v>194</v>
      </c>
    </row>
    <row r="98" spans="1:2" x14ac:dyDescent="0.25">
      <c r="A98" s="1" t="s">
        <v>1459</v>
      </c>
      <c r="B98" s="1" t="s">
        <v>1372</v>
      </c>
    </row>
    <row r="99" spans="1:2" x14ac:dyDescent="0.25">
      <c r="A99" s="7" t="s">
        <v>1419</v>
      </c>
      <c r="B99" s="1" t="s">
        <v>1192</v>
      </c>
    </row>
    <row r="100" spans="1:2" x14ac:dyDescent="0.25">
      <c r="A100" s="1" t="s">
        <v>1439</v>
      </c>
      <c r="B100" s="1" t="s">
        <v>1064</v>
      </c>
    </row>
    <row r="101" spans="1:2" x14ac:dyDescent="0.25">
      <c r="A101" s="1" t="s">
        <v>1433</v>
      </c>
      <c r="B101" s="1" t="s">
        <v>1064</v>
      </c>
    </row>
    <row r="102" spans="1:2" x14ac:dyDescent="0.25">
      <c r="A102" s="1" t="s">
        <v>440</v>
      </c>
      <c r="B102" s="1" t="s">
        <v>440</v>
      </c>
    </row>
    <row r="103" spans="1:2" x14ac:dyDescent="0.25">
      <c r="A103" s="1" t="s">
        <v>352</v>
      </c>
      <c r="B103" s="1" t="s">
        <v>352</v>
      </c>
    </row>
    <row r="104" spans="1:2" x14ac:dyDescent="0.25">
      <c r="A104" s="1" t="s">
        <v>317</v>
      </c>
      <c r="B104" s="1" t="s">
        <v>317</v>
      </c>
    </row>
    <row r="105" spans="1:2" x14ac:dyDescent="0.25">
      <c r="A105" s="1" t="s">
        <v>852</v>
      </c>
      <c r="B105" s="1" t="s">
        <v>852</v>
      </c>
    </row>
    <row r="106" spans="1:2" x14ac:dyDescent="0.25">
      <c r="A106" s="7" t="s">
        <v>1501</v>
      </c>
      <c r="B106" s="1" t="s">
        <v>773</v>
      </c>
    </row>
    <row r="107" spans="1:2" x14ac:dyDescent="0.25">
      <c r="A107" s="1" t="s">
        <v>1450</v>
      </c>
      <c r="B107" s="1" t="s">
        <v>1221</v>
      </c>
    </row>
    <row r="108" spans="1:2" x14ac:dyDescent="0.25">
      <c r="A108" s="1" t="s">
        <v>393</v>
      </c>
      <c r="B108" s="1" t="s">
        <v>393</v>
      </c>
    </row>
    <row r="109" spans="1:2" x14ac:dyDescent="0.25">
      <c r="A109" s="1" t="s">
        <v>1438</v>
      </c>
      <c r="B109" s="1" t="s">
        <v>1130</v>
      </c>
    </row>
    <row r="110" spans="1:2" x14ac:dyDescent="0.25">
      <c r="A110" s="1" t="s">
        <v>403</v>
      </c>
      <c r="B110" s="1" t="s">
        <v>403</v>
      </c>
    </row>
    <row r="111" spans="1:2" x14ac:dyDescent="0.25">
      <c r="A111" s="7" t="s">
        <v>1485</v>
      </c>
      <c r="B111" s="7" t="s">
        <v>207</v>
      </c>
    </row>
    <row r="112" spans="1:2" x14ac:dyDescent="0.25">
      <c r="A112" s="1" t="s">
        <v>928</v>
      </c>
      <c r="B112" s="1" t="s">
        <v>928</v>
      </c>
    </row>
    <row r="113" spans="1:2" x14ac:dyDescent="0.25">
      <c r="A113" s="1" t="s">
        <v>1444</v>
      </c>
      <c r="B113" s="1" t="s">
        <v>1168</v>
      </c>
    </row>
    <row r="114" spans="1:2" x14ac:dyDescent="0.25">
      <c r="A114" s="1" t="s">
        <v>857</v>
      </c>
      <c r="B114" s="1" t="s">
        <v>857</v>
      </c>
    </row>
    <row r="115" spans="1:2" x14ac:dyDescent="0.25">
      <c r="A115" s="1" t="s">
        <v>978</v>
      </c>
      <c r="B115" s="1" t="s">
        <v>978</v>
      </c>
    </row>
    <row r="116" spans="1:2" x14ac:dyDescent="0.25">
      <c r="A116" s="1" t="s">
        <v>919</v>
      </c>
      <c r="B116" s="1" t="s">
        <v>919</v>
      </c>
    </row>
    <row r="117" spans="1:2" x14ac:dyDescent="0.25">
      <c r="A117" s="7" t="s">
        <v>1418</v>
      </c>
      <c r="B117" s="1" t="s">
        <v>1196</v>
      </c>
    </row>
    <row r="118" spans="1:2" x14ac:dyDescent="0.25">
      <c r="A118" s="1" t="s">
        <v>1531</v>
      </c>
      <c r="B118" s="1" t="s">
        <v>1532</v>
      </c>
    </row>
    <row r="119" spans="1:2" x14ac:dyDescent="0.25">
      <c r="A119" s="1" t="s">
        <v>1431</v>
      </c>
      <c r="B119" s="1" t="s">
        <v>1056</v>
      </c>
    </row>
    <row r="120" spans="1:2" x14ac:dyDescent="0.25">
      <c r="A120" s="1" t="s">
        <v>333</v>
      </c>
      <c r="B120" s="1" t="s">
        <v>333</v>
      </c>
    </row>
    <row r="121" spans="1:2" x14ac:dyDescent="0.25">
      <c r="A121" s="7" t="s">
        <v>1486</v>
      </c>
      <c r="B121" s="7" t="s">
        <v>1487</v>
      </c>
    </row>
    <row r="122" spans="1:2" x14ac:dyDescent="0.25">
      <c r="A122" s="1" t="s">
        <v>341</v>
      </c>
      <c r="B122" s="1" t="s">
        <v>341</v>
      </c>
    </row>
    <row r="123" spans="1:2" x14ac:dyDescent="0.25">
      <c r="A123" s="1" t="s">
        <v>411</v>
      </c>
      <c r="B123" s="1" t="s">
        <v>411</v>
      </c>
    </row>
    <row r="124" spans="1:2" x14ac:dyDescent="0.25">
      <c r="A124" s="1" t="s">
        <v>842</v>
      </c>
      <c r="B124" s="1" t="s">
        <v>842</v>
      </c>
    </row>
    <row r="125" spans="1:2" x14ac:dyDescent="0.25">
      <c r="A125" s="1" t="s">
        <v>887</v>
      </c>
      <c r="B125" s="1" t="s">
        <v>887</v>
      </c>
    </row>
    <row r="126" spans="1:2" x14ac:dyDescent="0.25">
      <c r="A126" s="1" t="s">
        <v>907</v>
      </c>
      <c r="B126" s="1" t="s">
        <v>907</v>
      </c>
    </row>
    <row r="127" spans="1:2" x14ac:dyDescent="0.25">
      <c r="A127" s="1" t="s">
        <v>1423</v>
      </c>
      <c r="B127" s="1" t="s">
        <v>1014</v>
      </c>
    </row>
    <row r="128" spans="1:2" x14ac:dyDescent="0.25">
      <c r="A128" s="1" t="s">
        <v>989</v>
      </c>
      <c r="B128" s="1" t="s">
        <v>989</v>
      </c>
    </row>
    <row r="129" spans="1:2" x14ac:dyDescent="0.25">
      <c r="A129" s="1" t="s">
        <v>953</v>
      </c>
      <c r="B129" s="1" t="s">
        <v>953</v>
      </c>
    </row>
    <row r="130" spans="1:2" x14ac:dyDescent="0.25">
      <c r="A130" s="1" t="s">
        <v>929</v>
      </c>
      <c r="B130" s="1" t="s">
        <v>929</v>
      </c>
    </row>
    <row r="131" spans="1:2" x14ac:dyDescent="0.25">
      <c r="A131" s="1" t="s">
        <v>1454</v>
      </c>
      <c r="B131" s="1" t="s">
        <v>1285</v>
      </c>
    </row>
    <row r="132" spans="1:2" x14ac:dyDescent="0.25">
      <c r="A132" s="1" t="s">
        <v>814</v>
      </c>
      <c r="B132" s="1" t="s">
        <v>814</v>
      </c>
    </row>
    <row r="133" spans="1:2" x14ac:dyDescent="0.25">
      <c r="A133" s="1" t="s">
        <v>908</v>
      </c>
      <c r="B133" s="1" t="s">
        <v>908</v>
      </c>
    </row>
    <row r="134" spans="1:2" x14ac:dyDescent="0.25">
      <c r="A134" s="1" t="s">
        <v>914</v>
      </c>
      <c r="B134" s="1" t="s">
        <v>914</v>
      </c>
    </row>
    <row r="135" spans="1:2" x14ac:dyDescent="0.25">
      <c r="A135" s="7" t="s">
        <v>1499</v>
      </c>
      <c r="B135" s="7" t="s">
        <v>1500</v>
      </c>
    </row>
    <row r="136" spans="1:2" x14ac:dyDescent="0.25">
      <c r="A136" s="1" t="s">
        <v>1458</v>
      </c>
      <c r="B136" s="1" t="s">
        <v>1359</v>
      </c>
    </row>
    <row r="137" spans="1:2" x14ac:dyDescent="0.25">
      <c r="A137" s="1" t="s">
        <v>815</v>
      </c>
      <c r="B137" s="1" t="s">
        <v>815</v>
      </c>
    </row>
    <row r="138" spans="1:2" x14ac:dyDescent="0.25">
      <c r="A138" s="1" t="s">
        <v>1426</v>
      </c>
      <c r="B138" s="1" t="s">
        <v>1029</v>
      </c>
    </row>
    <row r="139" spans="1:2" x14ac:dyDescent="0.25">
      <c r="A139" s="7" t="s">
        <v>1512</v>
      </c>
      <c r="B139" s="7" t="s">
        <v>1513</v>
      </c>
    </row>
    <row r="140" spans="1:2" x14ac:dyDescent="0.25">
      <c r="A140" s="1" t="s">
        <v>1443</v>
      </c>
      <c r="B140" s="1" t="s">
        <v>1164</v>
      </c>
    </row>
    <row r="141" spans="1:2" x14ac:dyDescent="0.25">
      <c r="A141" s="1" t="s">
        <v>816</v>
      </c>
      <c r="B141" s="1" t="s">
        <v>816</v>
      </c>
    </row>
    <row r="142" spans="1:2" x14ac:dyDescent="0.25">
      <c r="A142" s="1" t="s">
        <v>1529</v>
      </c>
      <c r="B142" s="1" t="s">
        <v>1530</v>
      </c>
    </row>
    <row r="143" spans="1:2" x14ac:dyDescent="0.25">
      <c r="A143" s="1" t="s">
        <v>1447</v>
      </c>
      <c r="B143" s="1" t="s">
        <v>1200</v>
      </c>
    </row>
    <row r="144" spans="1:2" x14ac:dyDescent="0.25">
      <c r="A144" s="1" t="s">
        <v>1441</v>
      </c>
      <c r="B144" s="1" t="s">
        <v>1156</v>
      </c>
    </row>
    <row r="145" spans="1:2" x14ac:dyDescent="0.25">
      <c r="A145" s="1" t="s">
        <v>930</v>
      </c>
      <c r="B145" s="1" t="s">
        <v>930</v>
      </c>
    </row>
    <row r="146" spans="1:2" x14ac:dyDescent="0.25">
      <c r="A146" s="1" t="s">
        <v>881</v>
      </c>
      <c r="B146" s="1" t="s">
        <v>881</v>
      </c>
    </row>
    <row r="147" spans="1:2" x14ac:dyDescent="0.25">
      <c r="A147" s="1" t="s">
        <v>853</v>
      </c>
      <c r="B147" s="1" t="s">
        <v>853</v>
      </c>
    </row>
    <row r="148" spans="1:2" x14ac:dyDescent="0.25">
      <c r="A148" s="1" t="s">
        <v>1453</v>
      </c>
      <c r="B148" s="1" t="s">
        <v>1278</v>
      </c>
    </row>
    <row r="149" spans="1:2" x14ac:dyDescent="0.25">
      <c r="A149" s="1" t="s">
        <v>982</v>
      </c>
      <c r="B149" s="1" t="s">
        <v>982</v>
      </c>
    </row>
    <row r="150" spans="1:2" x14ac:dyDescent="0.25">
      <c r="A150" s="1" t="s">
        <v>1440</v>
      </c>
      <c r="B150" s="1" t="s">
        <v>1149</v>
      </c>
    </row>
    <row r="151" spans="1:2" x14ac:dyDescent="0.25">
      <c r="A151" s="1" t="s">
        <v>858</v>
      </c>
      <c r="B151" s="1" t="s">
        <v>858</v>
      </c>
    </row>
    <row r="152" spans="1:2" x14ac:dyDescent="0.25">
      <c r="A152" s="1" t="s">
        <v>915</v>
      </c>
      <c r="B152" s="1" t="s">
        <v>915</v>
      </c>
    </row>
    <row r="153" spans="1:2" x14ac:dyDescent="0.25">
      <c r="A153" s="1" t="s">
        <v>345</v>
      </c>
      <c r="B153" s="1" t="s">
        <v>345</v>
      </c>
    </row>
    <row r="154" spans="1:2" x14ac:dyDescent="0.25">
      <c r="A154" s="1" t="s">
        <v>843</v>
      </c>
      <c r="B154" s="1" t="s">
        <v>843</v>
      </c>
    </row>
    <row r="155" spans="1:2" x14ac:dyDescent="0.25">
      <c r="A155" s="7" t="s">
        <v>1505</v>
      </c>
      <c r="B155" s="1" t="s">
        <v>268</v>
      </c>
    </row>
    <row r="156" spans="1:2" x14ac:dyDescent="0.25">
      <c r="A156" s="1" t="s">
        <v>920</v>
      </c>
      <c r="B156" s="1" t="s">
        <v>920</v>
      </c>
    </row>
    <row r="157" spans="1:2" x14ac:dyDescent="0.25">
      <c r="A157" s="1" t="s">
        <v>832</v>
      </c>
      <c r="B157" s="1" t="s">
        <v>832</v>
      </c>
    </row>
    <row r="158" spans="1:2" x14ac:dyDescent="0.25">
      <c r="A158" s="7" t="s">
        <v>1504</v>
      </c>
      <c r="B158" s="1" t="s">
        <v>264</v>
      </c>
    </row>
    <row r="159" spans="1:2" x14ac:dyDescent="0.25">
      <c r="A159" s="7" t="s">
        <v>1498</v>
      </c>
      <c r="B159" s="7" t="s">
        <v>1494</v>
      </c>
    </row>
    <row r="160" spans="1:2" x14ac:dyDescent="0.25">
      <c r="A160" s="1" t="s">
        <v>891</v>
      </c>
      <c r="B160" s="1" t="s">
        <v>891</v>
      </c>
    </row>
    <row r="161" spans="1:2" x14ac:dyDescent="0.25">
      <c r="A161" s="1" t="s">
        <v>1434</v>
      </c>
      <c r="B161" s="1" t="s">
        <v>1085</v>
      </c>
    </row>
    <row r="162" spans="1:2" x14ac:dyDescent="0.25">
      <c r="A162" s="1" t="s">
        <v>1462</v>
      </c>
      <c r="B162" s="1" t="s">
        <v>1395</v>
      </c>
    </row>
    <row r="163" spans="1:2" x14ac:dyDescent="0.25">
      <c r="A163" s="1" t="s">
        <v>1537</v>
      </c>
      <c r="B163" s="1" t="s">
        <v>1538</v>
      </c>
    </row>
    <row r="164" spans="1:2" x14ac:dyDescent="0.25">
      <c r="A164" s="1" t="s">
        <v>828</v>
      </c>
      <c r="B164" s="1" t="s">
        <v>828</v>
      </c>
    </row>
    <row r="165" spans="1:2" x14ac:dyDescent="0.25">
      <c r="A165" s="1" t="s">
        <v>1522</v>
      </c>
      <c r="B165" s="1" t="s">
        <v>1523</v>
      </c>
    </row>
    <row r="166" spans="1:2" x14ac:dyDescent="0.25">
      <c r="A166" s="1" t="s">
        <v>909</v>
      </c>
      <c r="B166" s="1" t="s">
        <v>909</v>
      </c>
    </row>
    <row r="167" spans="1:2" x14ac:dyDescent="0.25">
      <c r="A167" s="1" t="s">
        <v>800</v>
      </c>
      <c r="B167" s="1" t="s">
        <v>800</v>
      </c>
    </row>
    <row r="168" spans="1:2" x14ac:dyDescent="0.25">
      <c r="A168" s="1" t="s">
        <v>820</v>
      </c>
      <c r="B168" s="1" t="s">
        <v>820</v>
      </c>
    </row>
    <row r="169" spans="1:2" x14ac:dyDescent="0.25">
      <c r="A169" s="1" t="s">
        <v>1449</v>
      </c>
      <c r="B169" s="1" t="s">
        <v>1214</v>
      </c>
    </row>
    <row r="170" spans="1:2" x14ac:dyDescent="0.25">
      <c r="A170" s="1" t="s">
        <v>415</v>
      </c>
      <c r="B170" s="1" t="s">
        <v>415</v>
      </c>
    </row>
    <row r="171" spans="1:2" x14ac:dyDescent="0.25">
      <c r="A171" s="1" t="s">
        <v>1417</v>
      </c>
      <c r="B171" s="1" t="s">
        <v>1071</v>
      </c>
    </row>
    <row r="172" spans="1:2" x14ac:dyDescent="0.25">
      <c r="A172" s="7" t="s">
        <v>1496</v>
      </c>
      <c r="B172" s="1" t="s">
        <v>55</v>
      </c>
    </row>
    <row r="173" spans="1:2" x14ac:dyDescent="0.25">
      <c r="A173" s="1" t="s">
        <v>1518</v>
      </c>
      <c r="B173" s="1" t="s">
        <v>1519</v>
      </c>
    </row>
    <row r="174" spans="1:2" x14ac:dyDescent="0.25">
      <c r="A174" s="1" t="s">
        <v>807</v>
      </c>
      <c r="B174" s="1" t="s">
        <v>807</v>
      </c>
    </row>
    <row r="175" spans="1:2" x14ac:dyDescent="0.25">
      <c r="A175" s="1" t="s">
        <v>1416</v>
      </c>
      <c r="B175" s="1" t="s">
        <v>1101</v>
      </c>
    </row>
    <row r="176" spans="1:2" x14ac:dyDescent="0.25">
      <c r="A176" s="7" t="s">
        <v>1463</v>
      </c>
      <c r="B176" s="7" t="s">
        <v>1464</v>
      </c>
    </row>
    <row r="177" spans="1:2" x14ac:dyDescent="0.25">
      <c r="A177" s="1" t="s">
        <v>743</v>
      </c>
      <c r="B177" s="1" t="s">
        <v>743</v>
      </c>
    </row>
    <row r="178" spans="1:2" x14ac:dyDescent="0.25">
      <c r="A178" s="1" t="s">
        <v>796</v>
      </c>
      <c r="B178" s="1" t="s">
        <v>796</v>
      </c>
    </row>
    <row r="179" spans="1:2" x14ac:dyDescent="0.25">
      <c r="A179" s="7" t="s">
        <v>426</v>
      </c>
      <c r="B179" s="1" t="s">
        <v>360</v>
      </c>
    </row>
    <row r="180" spans="1:2" x14ac:dyDescent="0.25">
      <c r="A180" s="7" t="s">
        <v>1488</v>
      </c>
      <c r="B180" s="7" t="s">
        <v>1489</v>
      </c>
    </row>
    <row r="181" spans="1:2" x14ac:dyDescent="0.25">
      <c r="A181" s="7" t="s">
        <v>1490</v>
      </c>
      <c r="B181" s="7" t="s">
        <v>1491</v>
      </c>
    </row>
    <row r="182" spans="1:2" x14ac:dyDescent="0.25">
      <c r="A182" s="7" t="s">
        <v>1492</v>
      </c>
      <c r="B182" s="7" t="s">
        <v>1493</v>
      </c>
    </row>
    <row r="183" spans="1:2" x14ac:dyDescent="0.25">
      <c r="A183" s="1" t="s">
        <v>337</v>
      </c>
      <c r="B183" s="1" t="s">
        <v>337</v>
      </c>
    </row>
    <row r="184" spans="1:2" x14ac:dyDescent="0.25">
      <c r="A184" s="1" t="s">
        <v>1422</v>
      </c>
      <c r="B184" s="1" t="s">
        <v>1010</v>
      </c>
    </row>
    <row r="185" spans="1:2" x14ac:dyDescent="0.25">
      <c r="A185" s="7" t="s">
        <v>1495</v>
      </c>
      <c r="B185" s="1" t="s">
        <v>301</v>
      </c>
    </row>
    <row r="573" spans="1:2" x14ac:dyDescent="0.25">
      <c r="A573" s="1"/>
      <c r="B573" s="1"/>
    </row>
  </sheetData>
  <sortState ref="A1:B582">
    <sortCondition ref="A1:A582"/>
  </sortState>
  <conditionalFormatting sqref="A178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759"/>
  <sheetViews>
    <sheetView topLeftCell="A561" workbookViewId="0">
      <selection activeCell="B570" sqref="B570"/>
    </sheetView>
  </sheetViews>
  <sheetFormatPr baseColWidth="10" defaultRowHeight="15" x14ac:dyDescent="0.25"/>
  <cols>
    <col min="4" max="4" width="2" bestFit="1" customWidth="1"/>
    <col min="5" max="5" width="1.42578125" customWidth="1"/>
    <col min="6" max="6" width="18.28515625" customWidth="1"/>
    <col min="7" max="7" width="16.7109375" customWidth="1"/>
    <col min="8" max="8" width="40.140625" bestFit="1" customWidth="1"/>
    <col min="9" max="9" width="11.7109375" bestFit="1" customWidth="1"/>
    <col min="10" max="10" width="15.85546875" bestFit="1" customWidth="1"/>
    <col min="11" max="11" width="11.5703125" bestFit="1" customWidth="1"/>
  </cols>
  <sheetData>
    <row r="1" spans="1:11" x14ac:dyDescent="0.25">
      <c r="A1" s="1"/>
      <c r="B1" s="2"/>
      <c r="C1" s="2"/>
      <c r="D1" s="2"/>
      <c r="E1" s="2"/>
      <c r="F1" s="2"/>
      <c r="G1" s="15" t="s">
        <v>1396</v>
      </c>
      <c r="H1" s="2"/>
      <c r="I1" s="2"/>
      <c r="J1" s="5"/>
    </row>
    <row r="2" spans="1:11" x14ac:dyDescent="0.25">
      <c r="A2" s="1"/>
      <c r="B2" s="2"/>
      <c r="C2" s="2"/>
      <c r="D2" s="2"/>
      <c r="E2" s="2"/>
      <c r="F2" s="2"/>
      <c r="G2" s="15" t="s">
        <v>1546</v>
      </c>
      <c r="H2" s="2"/>
      <c r="I2" s="2"/>
      <c r="J2" s="5"/>
    </row>
    <row r="3" spans="1:11" x14ac:dyDescent="0.25">
      <c r="A3" s="1"/>
      <c r="B3" s="2"/>
      <c r="C3" s="2"/>
      <c r="D3" s="2"/>
      <c r="E3" s="2"/>
      <c r="F3" s="2"/>
      <c r="G3" s="15" t="s">
        <v>0</v>
      </c>
      <c r="H3" s="2"/>
      <c r="I3" s="2"/>
      <c r="J3" s="5"/>
    </row>
    <row r="4" spans="1:11" x14ac:dyDescent="0.25">
      <c r="A4" s="1"/>
      <c r="B4" s="2"/>
      <c r="C4" s="2"/>
      <c r="D4" s="2"/>
      <c r="E4" s="2"/>
      <c r="F4" s="2"/>
      <c r="G4" s="3"/>
      <c r="H4" s="2"/>
      <c r="I4" s="2"/>
      <c r="J4" s="2"/>
    </row>
    <row r="5" spans="1:11" x14ac:dyDescent="0.25">
      <c r="A5" s="1"/>
      <c r="B5" s="2"/>
      <c r="C5" s="2"/>
      <c r="D5" s="2"/>
      <c r="E5" s="2"/>
      <c r="F5" s="2"/>
      <c r="G5" s="6"/>
      <c r="H5" s="4"/>
      <c r="I5" s="4"/>
      <c r="J5" s="4"/>
    </row>
    <row r="6" spans="1:11" ht="17.25" thickBot="1" x14ac:dyDescent="0.35">
      <c r="A6" s="10" t="s">
        <v>1397</v>
      </c>
      <c r="B6" s="10" t="s">
        <v>1398</v>
      </c>
      <c r="C6" s="10" t="s">
        <v>1399</v>
      </c>
      <c r="D6" s="10"/>
      <c r="E6" s="10"/>
      <c r="F6" s="10"/>
      <c r="G6" s="11" t="s">
        <v>1400</v>
      </c>
      <c r="H6" s="12" t="s">
        <v>1401</v>
      </c>
      <c r="I6" s="13" t="s">
        <v>1402</v>
      </c>
      <c r="J6" s="13" t="s">
        <v>1403</v>
      </c>
      <c r="K6" s="13" t="s">
        <v>1404</v>
      </c>
    </row>
    <row r="7" spans="1:11" x14ac:dyDescent="0.25">
      <c r="A7" s="1" t="s">
        <v>1547</v>
      </c>
      <c r="B7" s="8">
        <v>42768</v>
      </c>
      <c r="C7" s="1" t="s">
        <v>1548</v>
      </c>
      <c r="D7" s="1">
        <v>1</v>
      </c>
      <c r="E7" s="1" t="s">
        <v>1549</v>
      </c>
      <c r="F7" s="1" t="s">
        <v>1405</v>
      </c>
      <c r="G7" s="7" t="s">
        <v>1463</v>
      </c>
      <c r="H7" s="7" t="s">
        <v>1464</v>
      </c>
      <c r="I7" s="9">
        <v>48218.59</v>
      </c>
      <c r="J7" s="33">
        <f>+I7/0.16</f>
        <v>301366.1875</v>
      </c>
    </row>
    <row r="8" spans="1:11" x14ac:dyDescent="0.25">
      <c r="A8" s="1" t="s">
        <v>1550</v>
      </c>
      <c r="B8" s="8">
        <v>42770</v>
      </c>
      <c r="C8" s="1" t="s">
        <v>1551</v>
      </c>
      <c r="D8" s="1">
        <v>1</v>
      </c>
      <c r="E8" s="1" t="s">
        <v>1552</v>
      </c>
      <c r="F8" s="1" t="s">
        <v>1405</v>
      </c>
      <c r="G8" s="7" t="s">
        <v>1477</v>
      </c>
      <c r="H8" s="1" t="s">
        <v>1553</v>
      </c>
      <c r="I8" s="9">
        <v>32802.19</v>
      </c>
      <c r="J8" s="33">
        <f t="shared" ref="J8:J71" si="0">+I8/0.16</f>
        <v>205013.6875</v>
      </c>
    </row>
    <row r="9" spans="1:11" x14ac:dyDescent="0.25">
      <c r="A9" s="1" t="s">
        <v>1554</v>
      </c>
      <c r="B9" s="8">
        <v>42770</v>
      </c>
      <c r="C9" s="1" t="s">
        <v>1555</v>
      </c>
      <c r="D9" s="1">
        <v>1</v>
      </c>
      <c r="E9" s="1" t="s">
        <v>1556</v>
      </c>
      <c r="F9" s="1" t="s">
        <v>1405</v>
      </c>
      <c r="G9" s="7" t="s">
        <v>1488</v>
      </c>
      <c r="H9" s="7" t="s">
        <v>1489</v>
      </c>
      <c r="I9" s="9">
        <v>32802.03</v>
      </c>
      <c r="J9" s="33">
        <f t="shared" si="0"/>
        <v>205012.6875</v>
      </c>
    </row>
    <row r="10" spans="1:11" x14ac:dyDescent="0.25">
      <c r="A10" s="1" t="s">
        <v>1557</v>
      </c>
      <c r="B10" s="8">
        <v>42770</v>
      </c>
      <c r="C10" s="1" t="s">
        <v>1558</v>
      </c>
      <c r="D10" s="1">
        <v>1</v>
      </c>
      <c r="E10" s="1" t="s">
        <v>1559</v>
      </c>
      <c r="F10" s="1" t="s">
        <v>1405</v>
      </c>
      <c r="G10" s="7" t="s">
        <v>1488</v>
      </c>
      <c r="H10" s="7" t="s">
        <v>1489</v>
      </c>
      <c r="I10" s="9">
        <v>32482.23</v>
      </c>
      <c r="J10" s="33">
        <f t="shared" si="0"/>
        <v>203013.9375</v>
      </c>
    </row>
    <row r="11" spans="1:11" x14ac:dyDescent="0.25">
      <c r="A11" s="1" t="s">
        <v>1561</v>
      </c>
      <c r="B11" s="8">
        <v>42773</v>
      </c>
      <c r="C11" s="1" t="s">
        <v>1562</v>
      </c>
      <c r="D11" s="1">
        <v>1</v>
      </c>
      <c r="E11" s="1" t="s">
        <v>1563</v>
      </c>
      <c r="F11" s="1" t="s">
        <v>1405</v>
      </c>
      <c r="G11" s="7" t="s">
        <v>1465</v>
      </c>
      <c r="H11" s="1" t="s">
        <v>1564</v>
      </c>
      <c r="I11" s="9">
        <v>28363.46</v>
      </c>
      <c r="J11" s="33">
        <f t="shared" si="0"/>
        <v>177271.625</v>
      </c>
    </row>
    <row r="12" spans="1:11" x14ac:dyDescent="0.25">
      <c r="A12" s="1" t="s">
        <v>1566</v>
      </c>
      <c r="B12" s="8">
        <v>42773</v>
      </c>
      <c r="C12" s="1" t="s">
        <v>1565</v>
      </c>
      <c r="D12" s="1">
        <v>1</v>
      </c>
      <c r="E12" s="1" t="s">
        <v>1567</v>
      </c>
      <c r="F12" s="1" t="s">
        <v>1405</v>
      </c>
      <c r="G12" s="28" t="s">
        <v>2925</v>
      </c>
      <c r="H12" s="1" t="s">
        <v>2882</v>
      </c>
      <c r="I12" s="9">
        <v>29102.880000000001</v>
      </c>
      <c r="J12" s="33">
        <f t="shared" si="0"/>
        <v>181893</v>
      </c>
    </row>
    <row r="13" spans="1:11" x14ac:dyDescent="0.25">
      <c r="A13" s="1" t="s">
        <v>1568</v>
      </c>
      <c r="B13" s="8">
        <v>42773</v>
      </c>
      <c r="C13" s="1" t="s">
        <v>1569</v>
      </c>
      <c r="D13" s="1">
        <v>1</v>
      </c>
      <c r="E13" s="1" t="s">
        <v>1570</v>
      </c>
      <c r="F13" s="1" t="s">
        <v>1405</v>
      </c>
      <c r="G13" s="7" t="s">
        <v>1463</v>
      </c>
      <c r="H13" s="7" t="s">
        <v>1464</v>
      </c>
      <c r="I13" s="9">
        <v>37928.9</v>
      </c>
      <c r="J13" s="33">
        <f t="shared" si="0"/>
        <v>237055.625</v>
      </c>
    </row>
    <row r="14" spans="1:11" x14ac:dyDescent="0.25">
      <c r="A14" s="1" t="s">
        <v>1571</v>
      </c>
      <c r="B14" s="8">
        <v>42773</v>
      </c>
      <c r="C14" s="1" t="s">
        <v>1572</v>
      </c>
      <c r="D14" s="1">
        <v>1</v>
      </c>
      <c r="E14" s="1" t="s">
        <v>1573</v>
      </c>
      <c r="F14" s="1" t="s">
        <v>1405</v>
      </c>
      <c r="G14" s="7" t="s">
        <v>1495</v>
      </c>
      <c r="H14" s="7" t="s">
        <v>2886</v>
      </c>
      <c r="I14" s="9">
        <v>87135.76</v>
      </c>
      <c r="J14" s="33">
        <f t="shared" si="0"/>
        <v>544598.5</v>
      </c>
    </row>
    <row r="15" spans="1:11" x14ac:dyDescent="0.25">
      <c r="A15" s="1" t="s">
        <v>1574</v>
      </c>
      <c r="B15" s="8">
        <v>42774</v>
      </c>
      <c r="C15" s="1" t="s">
        <v>1575</v>
      </c>
      <c r="D15" s="1">
        <v>1</v>
      </c>
      <c r="E15" s="1" t="s">
        <v>1576</v>
      </c>
      <c r="F15" s="1" t="s">
        <v>1405</v>
      </c>
      <c r="G15" s="7" t="s">
        <v>1463</v>
      </c>
      <c r="H15" s="7" t="s">
        <v>1464</v>
      </c>
      <c r="I15" s="9">
        <v>52163.29</v>
      </c>
      <c r="J15" s="33">
        <f t="shared" si="0"/>
        <v>326020.5625</v>
      </c>
    </row>
    <row r="16" spans="1:11" x14ac:dyDescent="0.25">
      <c r="A16" s="1" t="s">
        <v>1577</v>
      </c>
      <c r="B16" s="8">
        <v>42774</v>
      </c>
      <c r="C16" s="1" t="s">
        <v>1578</v>
      </c>
      <c r="D16" s="1">
        <v>1</v>
      </c>
      <c r="E16" s="1" t="s">
        <v>1579</v>
      </c>
      <c r="F16" s="1" t="s">
        <v>1405</v>
      </c>
      <c r="G16" s="7" t="s">
        <v>1463</v>
      </c>
      <c r="H16" s="7" t="s">
        <v>1464</v>
      </c>
      <c r="I16" s="9">
        <v>45386.69</v>
      </c>
      <c r="J16" s="33">
        <f t="shared" si="0"/>
        <v>283666.8125</v>
      </c>
    </row>
    <row r="17" spans="1:10" x14ac:dyDescent="0.25">
      <c r="A17" s="1" t="s">
        <v>1580</v>
      </c>
      <c r="B17" s="8">
        <v>42774</v>
      </c>
      <c r="C17" s="1" t="s">
        <v>1581</v>
      </c>
      <c r="D17" s="1">
        <v>1</v>
      </c>
      <c r="E17" s="1" t="s">
        <v>1582</v>
      </c>
      <c r="F17" s="1" t="s">
        <v>1405</v>
      </c>
      <c r="G17" s="7" t="s">
        <v>1463</v>
      </c>
      <c r="H17" s="7" t="s">
        <v>1464</v>
      </c>
      <c r="I17" s="9">
        <v>28306.58</v>
      </c>
      <c r="J17" s="33">
        <f t="shared" si="0"/>
        <v>176916.125</v>
      </c>
    </row>
    <row r="18" spans="1:10" x14ac:dyDescent="0.25">
      <c r="A18" s="1" t="s">
        <v>1583</v>
      </c>
      <c r="B18" s="8">
        <v>42776</v>
      </c>
      <c r="C18" s="1" t="s">
        <v>1584</v>
      </c>
      <c r="D18" s="1">
        <v>1</v>
      </c>
      <c r="E18" s="1" t="s">
        <v>1585</v>
      </c>
      <c r="F18" s="1" t="s">
        <v>1405</v>
      </c>
      <c r="G18" s="7" t="s">
        <v>1486</v>
      </c>
      <c r="H18" s="1" t="s">
        <v>1586</v>
      </c>
      <c r="I18" s="9">
        <v>58665.03</v>
      </c>
      <c r="J18" s="33">
        <f t="shared" si="0"/>
        <v>366656.4375</v>
      </c>
    </row>
    <row r="19" spans="1:10" x14ac:dyDescent="0.25">
      <c r="A19" s="1" t="s">
        <v>1588</v>
      </c>
      <c r="B19" s="8">
        <v>42776</v>
      </c>
      <c r="C19" s="1" t="s">
        <v>1589</v>
      </c>
      <c r="D19" s="1">
        <v>1</v>
      </c>
      <c r="E19" s="1" t="s">
        <v>1590</v>
      </c>
      <c r="F19" s="1" t="s">
        <v>1405</v>
      </c>
      <c r="G19" s="7" t="s">
        <v>1463</v>
      </c>
      <c r="H19" s="7" t="s">
        <v>1464</v>
      </c>
      <c r="I19" s="9">
        <v>72545.8</v>
      </c>
      <c r="J19" s="33">
        <f t="shared" si="0"/>
        <v>453411.25</v>
      </c>
    </row>
    <row r="20" spans="1:10" x14ac:dyDescent="0.25">
      <c r="A20" s="1" t="s">
        <v>1591</v>
      </c>
      <c r="B20" s="8">
        <v>42776</v>
      </c>
      <c r="C20" s="1" t="s">
        <v>1592</v>
      </c>
      <c r="D20" s="1">
        <v>1</v>
      </c>
      <c r="E20" s="1" t="s">
        <v>1593</v>
      </c>
      <c r="F20" s="1" t="s">
        <v>1405</v>
      </c>
      <c r="G20" s="7" t="s">
        <v>1463</v>
      </c>
      <c r="H20" s="7" t="s">
        <v>1464</v>
      </c>
      <c r="I20" s="9">
        <v>72545.8</v>
      </c>
      <c r="J20" s="33">
        <f t="shared" si="0"/>
        <v>453411.25</v>
      </c>
    </row>
    <row r="21" spans="1:10" s="1" customFormat="1" x14ac:dyDescent="0.25">
      <c r="A21" s="1" t="s">
        <v>1594</v>
      </c>
      <c r="B21" s="8">
        <v>42777</v>
      </c>
      <c r="C21" s="1" t="s">
        <v>259</v>
      </c>
      <c r="D21" s="1">
        <v>1</v>
      </c>
      <c r="E21" s="1" t="s">
        <v>1595</v>
      </c>
      <c r="F21" s="1" t="s">
        <v>1406</v>
      </c>
      <c r="G21" s="27" t="s">
        <v>794</v>
      </c>
      <c r="H21" s="1" t="s">
        <v>2891</v>
      </c>
      <c r="I21" s="27">
        <f>10.21+10.21+10.21+10.21</f>
        <v>40.840000000000003</v>
      </c>
      <c r="J21" s="33">
        <f t="shared" si="0"/>
        <v>255.25000000000003</v>
      </c>
    </row>
    <row r="22" spans="1:10" s="1" customFormat="1" x14ac:dyDescent="0.25">
      <c r="A22" s="1" t="s">
        <v>1594</v>
      </c>
      <c r="B22" s="8">
        <v>42777</v>
      </c>
      <c r="C22" s="1" t="s">
        <v>259</v>
      </c>
      <c r="D22" s="1">
        <v>1</v>
      </c>
      <c r="E22" s="1" t="s">
        <v>1595</v>
      </c>
      <c r="F22" s="1" t="s">
        <v>1406</v>
      </c>
      <c r="G22" s="27" t="s">
        <v>2894</v>
      </c>
      <c r="H22" s="1" t="s">
        <v>2895</v>
      </c>
      <c r="I22" s="27">
        <v>40</v>
      </c>
      <c r="J22" s="33">
        <f t="shared" si="0"/>
        <v>250</v>
      </c>
    </row>
    <row r="23" spans="1:10" s="1" customFormat="1" x14ac:dyDescent="0.25">
      <c r="A23" s="1" t="s">
        <v>1594</v>
      </c>
      <c r="B23" s="8">
        <v>42777</v>
      </c>
      <c r="C23" s="1" t="s">
        <v>259</v>
      </c>
      <c r="D23" s="1">
        <v>1</v>
      </c>
      <c r="E23" s="1" t="s">
        <v>1595</v>
      </c>
      <c r="F23" s="1" t="s">
        <v>1406</v>
      </c>
      <c r="G23" s="27" t="s">
        <v>2896</v>
      </c>
      <c r="H23" s="1" t="s">
        <v>2897</v>
      </c>
      <c r="I23" s="27">
        <v>54.75</v>
      </c>
      <c r="J23" s="33">
        <f t="shared" si="0"/>
        <v>342.1875</v>
      </c>
    </row>
    <row r="24" spans="1:10" x14ac:dyDescent="0.25">
      <c r="A24" s="1" t="s">
        <v>1598</v>
      </c>
      <c r="B24" s="8">
        <v>42777</v>
      </c>
      <c r="C24" s="1" t="s">
        <v>1599</v>
      </c>
      <c r="D24" s="1">
        <v>1</v>
      </c>
      <c r="E24" s="1" t="s">
        <v>1600</v>
      </c>
      <c r="F24" s="1" t="s">
        <v>1405</v>
      </c>
      <c r="G24" s="7" t="s">
        <v>1463</v>
      </c>
      <c r="H24" s="7" t="s">
        <v>1464</v>
      </c>
      <c r="I24" s="32">
        <v>30982.560000000001</v>
      </c>
      <c r="J24" s="33">
        <f t="shared" si="0"/>
        <v>193641</v>
      </c>
    </row>
    <row r="25" spans="1:10" s="1" customFormat="1" x14ac:dyDescent="0.25">
      <c r="A25" s="1" t="s">
        <v>1596</v>
      </c>
      <c r="B25" s="8">
        <v>42777</v>
      </c>
      <c r="C25" s="1" t="s">
        <v>259</v>
      </c>
      <c r="D25" s="1">
        <v>1</v>
      </c>
      <c r="E25" s="1" t="s">
        <v>1597</v>
      </c>
      <c r="F25" s="1" t="s">
        <v>1406</v>
      </c>
      <c r="G25" s="7" t="s">
        <v>444</v>
      </c>
      <c r="H25" s="7" t="s">
        <v>1528</v>
      </c>
      <c r="I25" s="32">
        <f>48.28+53.52</f>
        <v>101.80000000000001</v>
      </c>
      <c r="J25" s="33">
        <f t="shared" si="0"/>
        <v>636.25000000000011</v>
      </c>
    </row>
    <row r="26" spans="1:10" s="1" customFormat="1" x14ac:dyDescent="0.25">
      <c r="A26" s="1" t="s">
        <v>1596</v>
      </c>
      <c r="B26" s="8">
        <v>42777</v>
      </c>
      <c r="C26" s="1" t="s">
        <v>259</v>
      </c>
      <c r="D26" s="1">
        <v>1</v>
      </c>
      <c r="E26" s="1" t="s">
        <v>1597</v>
      </c>
      <c r="F26" s="1" t="s">
        <v>1406</v>
      </c>
      <c r="G26" s="7" t="s">
        <v>1529</v>
      </c>
      <c r="H26" s="7" t="s">
        <v>1530</v>
      </c>
      <c r="I26" s="32">
        <v>30.9</v>
      </c>
      <c r="J26" s="33">
        <f t="shared" si="0"/>
        <v>193.125</v>
      </c>
    </row>
    <row r="27" spans="1:10" s="1" customFormat="1" x14ac:dyDescent="0.25">
      <c r="A27" s="1" t="s">
        <v>1596</v>
      </c>
      <c r="B27" s="8">
        <v>42777</v>
      </c>
      <c r="C27" s="1" t="s">
        <v>259</v>
      </c>
      <c r="D27" s="1">
        <v>1</v>
      </c>
      <c r="E27" s="1" t="s">
        <v>1597</v>
      </c>
      <c r="F27" s="1" t="s">
        <v>1406</v>
      </c>
      <c r="G27" s="7" t="s">
        <v>1520</v>
      </c>
      <c r="H27" s="7" t="s">
        <v>1524</v>
      </c>
      <c r="I27" s="32">
        <v>197.143</v>
      </c>
      <c r="J27" s="33">
        <f t="shared" si="0"/>
        <v>1232.14375</v>
      </c>
    </row>
    <row r="28" spans="1:10" x14ac:dyDescent="0.25">
      <c r="A28" s="1" t="s">
        <v>1601</v>
      </c>
      <c r="B28" s="8">
        <v>42777</v>
      </c>
      <c r="C28" s="1" t="s">
        <v>1602</v>
      </c>
      <c r="D28" s="1">
        <v>1</v>
      </c>
      <c r="E28" s="1" t="s">
        <v>1603</v>
      </c>
      <c r="F28" s="1" t="s">
        <v>1405</v>
      </c>
      <c r="G28" s="7" t="s">
        <v>1463</v>
      </c>
      <c r="H28" s="7" t="s">
        <v>1464</v>
      </c>
      <c r="I28" s="32">
        <v>33851.379999999997</v>
      </c>
      <c r="J28" s="33">
        <f t="shared" si="0"/>
        <v>211571.12499999997</v>
      </c>
    </row>
    <row r="29" spans="1:10" x14ac:dyDescent="0.25">
      <c r="A29" s="1" t="s">
        <v>1604</v>
      </c>
      <c r="B29" s="8">
        <v>42779</v>
      </c>
      <c r="C29" s="1" t="s">
        <v>1587</v>
      </c>
      <c r="D29" s="1">
        <v>1</v>
      </c>
      <c r="E29" s="1" t="s">
        <v>1605</v>
      </c>
      <c r="F29" s="1" t="s">
        <v>1405</v>
      </c>
      <c r="G29" s="7" t="s">
        <v>1469</v>
      </c>
      <c r="H29" s="1" t="s">
        <v>1606</v>
      </c>
      <c r="I29" s="32">
        <v>88203.18</v>
      </c>
      <c r="J29" s="33">
        <f t="shared" si="0"/>
        <v>551269.875</v>
      </c>
    </row>
    <row r="30" spans="1:10" x14ac:dyDescent="0.25">
      <c r="A30" s="1" t="s">
        <v>130</v>
      </c>
      <c r="B30" s="8">
        <v>42779</v>
      </c>
      <c r="C30" s="1" t="s">
        <v>1607</v>
      </c>
      <c r="D30" s="1">
        <v>1</v>
      </c>
      <c r="E30" s="1" t="s">
        <v>1608</v>
      </c>
      <c r="F30" s="1" t="s">
        <v>1405</v>
      </c>
      <c r="G30" s="7" t="s">
        <v>1463</v>
      </c>
      <c r="H30" s="7" t="s">
        <v>1464</v>
      </c>
      <c r="I30" s="32">
        <v>45386.69</v>
      </c>
      <c r="J30" s="33">
        <f t="shared" si="0"/>
        <v>283666.8125</v>
      </c>
    </row>
    <row r="31" spans="1:10" x14ac:dyDescent="0.25">
      <c r="A31" s="1" t="s">
        <v>1609</v>
      </c>
      <c r="B31" s="8">
        <v>42779</v>
      </c>
      <c r="C31" s="1" t="s">
        <v>1610</v>
      </c>
      <c r="D31" s="1">
        <v>1</v>
      </c>
      <c r="E31" s="1" t="s">
        <v>1611</v>
      </c>
      <c r="F31" s="1" t="s">
        <v>1405</v>
      </c>
      <c r="G31" s="7" t="s">
        <v>1463</v>
      </c>
      <c r="H31" s="7" t="s">
        <v>1464</v>
      </c>
      <c r="I31" s="32">
        <v>40708.300000000003</v>
      </c>
      <c r="J31" s="33">
        <f t="shared" si="0"/>
        <v>254426.875</v>
      </c>
    </row>
    <row r="32" spans="1:10" x14ac:dyDescent="0.25">
      <c r="A32" s="1" t="s">
        <v>1612</v>
      </c>
      <c r="B32" s="8">
        <v>42779</v>
      </c>
      <c r="C32" s="1" t="s">
        <v>1613</v>
      </c>
      <c r="D32" s="1">
        <v>1</v>
      </c>
      <c r="E32" s="1" t="s">
        <v>1614</v>
      </c>
      <c r="F32" s="1" t="s">
        <v>1405</v>
      </c>
      <c r="G32" s="7" t="s">
        <v>1463</v>
      </c>
      <c r="H32" s="7" t="s">
        <v>1464</v>
      </c>
      <c r="I32" s="32">
        <v>61239.82</v>
      </c>
      <c r="J32" s="33">
        <f t="shared" si="0"/>
        <v>382748.875</v>
      </c>
    </row>
    <row r="33" spans="1:10" x14ac:dyDescent="0.25">
      <c r="A33" s="1" t="s">
        <v>1615</v>
      </c>
      <c r="B33" s="8">
        <v>42779</v>
      </c>
      <c r="C33" s="1" t="s">
        <v>1616</v>
      </c>
      <c r="D33" s="1">
        <v>1</v>
      </c>
      <c r="E33" s="1" t="s">
        <v>1617</v>
      </c>
      <c r="F33" s="1" t="s">
        <v>1405</v>
      </c>
      <c r="G33" s="7" t="s">
        <v>1463</v>
      </c>
      <c r="H33" s="7" t="s">
        <v>1464</v>
      </c>
      <c r="I33" s="32">
        <v>52163.29</v>
      </c>
      <c r="J33" s="33">
        <f t="shared" si="0"/>
        <v>326020.5625</v>
      </c>
    </row>
    <row r="34" spans="1:10" x14ac:dyDescent="0.25">
      <c r="A34" s="1" t="s">
        <v>133</v>
      </c>
      <c r="B34" s="8">
        <v>42779</v>
      </c>
      <c r="C34" s="1" t="s">
        <v>1618</v>
      </c>
      <c r="D34" s="1">
        <v>1</v>
      </c>
      <c r="E34" s="1" t="s">
        <v>1619</v>
      </c>
      <c r="F34" s="1" t="s">
        <v>1405</v>
      </c>
      <c r="G34" s="7" t="s">
        <v>1463</v>
      </c>
      <c r="H34" s="7" t="s">
        <v>1464</v>
      </c>
      <c r="I34" s="32">
        <v>44360.1</v>
      </c>
      <c r="J34" s="33">
        <f t="shared" si="0"/>
        <v>277250.625</v>
      </c>
    </row>
    <row r="35" spans="1:10" x14ac:dyDescent="0.25">
      <c r="A35" s="1" t="s">
        <v>1620</v>
      </c>
      <c r="B35" s="8">
        <v>42780</v>
      </c>
      <c r="C35" s="1" t="s">
        <v>1621</v>
      </c>
      <c r="D35" s="1">
        <v>1</v>
      </c>
      <c r="E35" s="1" t="s">
        <v>1622</v>
      </c>
      <c r="F35" s="1" t="s">
        <v>1405</v>
      </c>
      <c r="G35" s="7" t="s">
        <v>1463</v>
      </c>
      <c r="H35" s="7" t="s">
        <v>1464</v>
      </c>
      <c r="I35" s="32">
        <v>28306.58</v>
      </c>
      <c r="J35" s="33">
        <f t="shared" si="0"/>
        <v>176916.125</v>
      </c>
    </row>
    <row r="36" spans="1:10" x14ac:dyDescent="0.25">
      <c r="A36" s="1" t="s">
        <v>1624</v>
      </c>
      <c r="B36" s="8">
        <v>42780</v>
      </c>
      <c r="C36" s="1" t="s">
        <v>1625</v>
      </c>
      <c r="D36" s="1">
        <v>1</v>
      </c>
      <c r="E36" s="1" t="s">
        <v>1626</v>
      </c>
      <c r="F36" s="1" t="s">
        <v>1405</v>
      </c>
      <c r="G36" s="7" t="s">
        <v>1463</v>
      </c>
      <c r="H36" s="7" t="s">
        <v>1464</v>
      </c>
      <c r="I36" s="32">
        <v>29046</v>
      </c>
      <c r="J36" s="33">
        <f t="shared" si="0"/>
        <v>181537.5</v>
      </c>
    </row>
    <row r="37" spans="1:10" x14ac:dyDescent="0.25">
      <c r="A37" s="1" t="s">
        <v>1627</v>
      </c>
      <c r="B37" s="8">
        <v>42780</v>
      </c>
      <c r="C37" s="1" t="s">
        <v>1628</v>
      </c>
      <c r="D37" s="1">
        <v>1</v>
      </c>
      <c r="E37" s="1" t="s">
        <v>1629</v>
      </c>
      <c r="F37" s="1" t="s">
        <v>1405</v>
      </c>
      <c r="G37" s="7" t="s">
        <v>1463</v>
      </c>
      <c r="H37" s="7" t="s">
        <v>1464</v>
      </c>
      <c r="I37" s="32">
        <v>30982.560000000001</v>
      </c>
      <c r="J37" s="33">
        <f t="shared" si="0"/>
        <v>193641</v>
      </c>
    </row>
    <row r="38" spans="1:10" x14ac:dyDescent="0.25">
      <c r="A38" s="1" t="s">
        <v>1630</v>
      </c>
      <c r="B38" s="8">
        <v>42780</v>
      </c>
      <c r="C38" s="1" t="s">
        <v>1631</v>
      </c>
      <c r="D38" s="1">
        <v>1</v>
      </c>
      <c r="E38" s="1" t="s">
        <v>1632</v>
      </c>
      <c r="F38" s="1" t="s">
        <v>1405</v>
      </c>
      <c r="G38" s="7" t="s">
        <v>1463</v>
      </c>
      <c r="H38" s="7" t="s">
        <v>1464</v>
      </c>
      <c r="I38" s="32">
        <v>44360.1</v>
      </c>
      <c r="J38" s="33">
        <f t="shared" si="0"/>
        <v>277250.625</v>
      </c>
    </row>
    <row r="39" spans="1:10" x14ac:dyDescent="0.25">
      <c r="A39" s="1" t="s">
        <v>1633</v>
      </c>
      <c r="B39" s="8">
        <v>42780</v>
      </c>
      <c r="C39" s="1" t="s">
        <v>1634</v>
      </c>
      <c r="D39" s="1">
        <v>1</v>
      </c>
      <c r="E39" s="1" t="s">
        <v>1635</v>
      </c>
      <c r="F39" s="1" t="s">
        <v>1405</v>
      </c>
      <c r="G39" s="7" t="s">
        <v>1463</v>
      </c>
      <c r="H39" s="7" t="s">
        <v>1464</v>
      </c>
      <c r="I39" s="32">
        <v>53716.44</v>
      </c>
      <c r="J39" s="33">
        <f t="shared" si="0"/>
        <v>335727.75</v>
      </c>
    </row>
    <row r="40" spans="1:10" x14ac:dyDescent="0.25">
      <c r="A40" s="1" t="s">
        <v>1636</v>
      </c>
      <c r="B40" s="8">
        <v>42780</v>
      </c>
      <c r="C40" s="1" t="s">
        <v>1637</v>
      </c>
      <c r="D40" s="1">
        <v>1</v>
      </c>
      <c r="E40" s="1" t="s">
        <v>1638</v>
      </c>
      <c r="F40" s="1" t="s">
        <v>1405</v>
      </c>
      <c r="G40" s="7" t="s">
        <v>1463</v>
      </c>
      <c r="H40" s="7" t="s">
        <v>1464</v>
      </c>
      <c r="I40" s="32">
        <v>52163.29</v>
      </c>
      <c r="J40" s="33">
        <f t="shared" si="0"/>
        <v>326020.5625</v>
      </c>
    </row>
    <row r="41" spans="1:10" x14ac:dyDescent="0.25">
      <c r="A41" s="1" t="s">
        <v>1639</v>
      </c>
      <c r="B41" s="8">
        <v>42780</v>
      </c>
      <c r="C41" s="1" t="s">
        <v>1640</v>
      </c>
      <c r="D41" s="1">
        <v>1</v>
      </c>
      <c r="E41" s="1" t="s">
        <v>1641</v>
      </c>
      <c r="F41" s="1" t="s">
        <v>1405</v>
      </c>
      <c r="G41" s="7" t="s">
        <v>1463</v>
      </c>
      <c r="H41" s="7" t="s">
        <v>1464</v>
      </c>
      <c r="I41" s="32">
        <v>53716.44</v>
      </c>
      <c r="J41" s="33">
        <f t="shared" si="0"/>
        <v>335727.75</v>
      </c>
    </row>
    <row r="42" spans="1:10" x14ac:dyDescent="0.25">
      <c r="A42" s="1" t="s">
        <v>1642</v>
      </c>
      <c r="B42" s="8">
        <v>42780</v>
      </c>
      <c r="C42" s="1" t="s">
        <v>1643</v>
      </c>
      <c r="D42" s="1">
        <v>1</v>
      </c>
      <c r="E42" s="1" t="s">
        <v>1644</v>
      </c>
      <c r="F42" s="1" t="s">
        <v>1405</v>
      </c>
      <c r="G42" s="7" t="s">
        <v>1463</v>
      </c>
      <c r="H42" s="7" t="s">
        <v>1464</v>
      </c>
      <c r="I42" s="32">
        <v>53716.44</v>
      </c>
      <c r="J42" s="33">
        <f t="shared" si="0"/>
        <v>335727.75</v>
      </c>
    </row>
    <row r="43" spans="1:10" x14ac:dyDescent="0.25">
      <c r="A43" s="1" t="s">
        <v>1645</v>
      </c>
      <c r="B43" s="8">
        <v>42780</v>
      </c>
      <c r="C43" s="1" t="s">
        <v>1646</v>
      </c>
      <c r="D43" s="1">
        <v>1</v>
      </c>
      <c r="E43" s="1" t="s">
        <v>1647</v>
      </c>
      <c r="F43" s="1" t="s">
        <v>1405</v>
      </c>
      <c r="G43" s="7" t="s">
        <v>1463</v>
      </c>
      <c r="H43" s="7" t="s">
        <v>1464</v>
      </c>
      <c r="I43" s="32">
        <v>53716.44</v>
      </c>
      <c r="J43" s="33">
        <f t="shared" si="0"/>
        <v>335727.75</v>
      </c>
    </row>
    <row r="44" spans="1:10" x14ac:dyDescent="0.25">
      <c r="A44" s="1" t="s">
        <v>1648</v>
      </c>
      <c r="B44" s="8">
        <v>42780</v>
      </c>
      <c r="C44" s="1" t="s">
        <v>1649</v>
      </c>
      <c r="D44" s="1">
        <v>1</v>
      </c>
      <c r="E44" s="1" t="s">
        <v>1650</v>
      </c>
      <c r="F44" s="1" t="s">
        <v>1405</v>
      </c>
      <c r="G44" s="7" t="s">
        <v>1463</v>
      </c>
      <c r="H44" s="7" t="s">
        <v>1464</v>
      </c>
      <c r="I44" s="32">
        <v>53716.44</v>
      </c>
      <c r="J44" s="33">
        <f t="shared" si="0"/>
        <v>335727.75</v>
      </c>
    </row>
    <row r="45" spans="1:10" x14ac:dyDescent="0.25">
      <c r="A45" s="1" t="s">
        <v>1651</v>
      </c>
      <c r="B45" s="8">
        <v>42780</v>
      </c>
      <c r="C45" s="1" t="s">
        <v>1652</v>
      </c>
      <c r="D45" s="1">
        <v>1</v>
      </c>
      <c r="E45" s="1" t="s">
        <v>1653</v>
      </c>
      <c r="F45" s="1" t="s">
        <v>1405</v>
      </c>
      <c r="G45" s="7" t="s">
        <v>1463</v>
      </c>
      <c r="H45" s="7" t="s">
        <v>1464</v>
      </c>
      <c r="I45" s="32">
        <v>40502.699999999997</v>
      </c>
      <c r="J45" s="33">
        <f t="shared" si="0"/>
        <v>253141.87499999997</v>
      </c>
    </row>
    <row r="46" spans="1:10" x14ac:dyDescent="0.25">
      <c r="A46" s="1" t="s">
        <v>1654</v>
      </c>
      <c r="B46" s="8">
        <v>42780</v>
      </c>
      <c r="C46" s="1" t="s">
        <v>1655</v>
      </c>
      <c r="D46" s="1">
        <v>1</v>
      </c>
      <c r="E46" s="1" t="s">
        <v>1656</v>
      </c>
      <c r="F46" s="1" t="s">
        <v>1405</v>
      </c>
      <c r="G46" s="7" t="s">
        <v>1463</v>
      </c>
      <c r="H46" s="7" t="s">
        <v>1464</v>
      </c>
      <c r="I46" s="32">
        <v>36716.120000000003</v>
      </c>
      <c r="J46" s="33">
        <f t="shared" si="0"/>
        <v>229475.75</v>
      </c>
    </row>
    <row r="47" spans="1:10" x14ac:dyDescent="0.25">
      <c r="A47" s="1" t="s">
        <v>1657</v>
      </c>
      <c r="B47" s="8">
        <v>42780</v>
      </c>
      <c r="C47" s="1" t="s">
        <v>1623</v>
      </c>
      <c r="D47" s="1">
        <v>1</v>
      </c>
      <c r="E47" s="1" t="s">
        <v>1658</v>
      </c>
      <c r="F47" s="1" t="s">
        <v>1405</v>
      </c>
      <c r="G47" s="7" t="s">
        <v>1463</v>
      </c>
      <c r="H47" s="7" t="s">
        <v>1464</v>
      </c>
      <c r="I47" s="32">
        <v>30982.560000000001</v>
      </c>
      <c r="J47" s="33">
        <f t="shared" si="0"/>
        <v>193641</v>
      </c>
    </row>
    <row r="48" spans="1:10" x14ac:dyDescent="0.25">
      <c r="A48" s="1" t="s">
        <v>1659</v>
      </c>
      <c r="B48" s="8">
        <v>42780</v>
      </c>
      <c r="C48" s="1" t="s">
        <v>1660</v>
      </c>
      <c r="D48" s="1">
        <v>1</v>
      </c>
      <c r="E48" s="1" t="s">
        <v>1661</v>
      </c>
      <c r="F48" s="1" t="s">
        <v>1405</v>
      </c>
      <c r="G48" s="7" t="s">
        <v>2880</v>
      </c>
      <c r="H48" s="1" t="s">
        <v>1662</v>
      </c>
      <c r="I48" s="32">
        <v>61296.69</v>
      </c>
      <c r="J48" s="33">
        <f t="shared" si="0"/>
        <v>383104.3125</v>
      </c>
    </row>
    <row r="49" spans="1:10" x14ac:dyDescent="0.25">
      <c r="A49" s="1" t="s">
        <v>1663</v>
      </c>
      <c r="B49" s="8">
        <v>42780</v>
      </c>
      <c r="C49" s="1" t="s">
        <v>1664</v>
      </c>
      <c r="D49" s="1">
        <v>1</v>
      </c>
      <c r="E49" s="1" t="s">
        <v>1665</v>
      </c>
      <c r="F49" s="1" t="s">
        <v>1405</v>
      </c>
      <c r="G49" s="7" t="s">
        <v>1463</v>
      </c>
      <c r="H49" s="7" t="s">
        <v>1464</v>
      </c>
      <c r="I49" s="32">
        <v>40868.300000000003</v>
      </c>
      <c r="J49" s="33">
        <f t="shared" si="0"/>
        <v>255426.875</v>
      </c>
    </row>
    <row r="50" spans="1:10" x14ac:dyDescent="0.25">
      <c r="A50" s="1" t="s">
        <v>1666</v>
      </c>
      <c r="B50" s="8">
        <v>42781</v>
      </c>
      <c r="C50" s="1" t="s">
        <v>1667</v>
      </c>
      <c r="D50" s="1">
        <v>1</v>
      </c>
      <c r="E50" s="1" t="s">
        <v>1668</v>
      </c>
      <c r="F50" s="1" t="s">
        <v>1405</v>
      </c>
      <c r="G50" s="7" t="s">
        <v>2887</v>
      </c>
      <c r="H50" s="7" t="s">
        <v>2888</v>
      </c>
      <c r="I50" s="32">
        <v>32482.2</v>
      </c>
      <c r="J50" s="33">
        <f t="shared" si="0"/>
        <v>203013.75</v>
      </c>
    </row>
    <row r="51" spans="1:10" x14ac:dyDescent="0.25">
      <c r="A51" s="1" t="s">
        <v>1669</v>
      </c>
      <c r="B51" s="8">
        <v>42781</v>
      </c>
      <c r="C51" s="1" t="s">
        <v>1670</v>
      </c>
      <c r="D51" s="1">
        <v>1</v>
      </c>
      <c r="E51" s="1" t="s">
        <v>1671</v>
      </c>
      <c r="F51" s="1" t="s">
        <v>1405</v>
      </c>
      <c r="G51" s="7" t="s">
        <v>2879</v>
      </c>
      <c r="H51" s="7" t="s">
        <v>2881</v>
      </c>
      <c r="I51" s="32">
        <v>47500.43</v>
      </c>
      <c r="J51" s="33">
        <f t="shared" si="0"/>
        <v>296877.6875</v>
      </c>
    </row>
    <row r="52" spans="1:10" x14ac:dyDescent="0.25">
      <c r="A52" s="1" t="s">
        <v>1672</v>
      </c>
      <c r="B52" s="8">
        <v>42781</v>
      </c>
      <c r="C52" s="1" t="s">
        <v>1673</v>
      </c>
      <c r="D52" s="1">
        <v>1</v>
      </c>
      <c r="E52" s="1" t="s">
        <v>1674</v>
      </c>
      <c r="F52" s="1" t="s">
        <v>1405</v>
      </c>
      <c r="G52" s="7" t="s">
        <v>1471</v>
      </c>
      <c r="H52" s="7" t="s">
        <v>2883</v>
      </c>
      <c r="I52" s="32">
        <v>25803.22</v>
      </c>
      <c r="J52" s="33">
        <f t="shared" si="0"/>
        <v>161270.125</v>
      </c>
    </row>
    <row r="53" spans="1:10" x14ac:dyDescent="0.25">
      <c r="A53" s="1" t="s">
        <v>1675</v>
      </c>
      <c r="B53" s="8">
        <v>42781</v>
      </c>
      <c r="C53" s="1" t="s">
        <v>1676</v>
      </c>
      <c r="D53" s="1">
        <v>1</v>
      </c>
      <c r="E53" s="1" t="s">
        <v>1677</v>
      </c>
      <c r="F53" s="1" t="s">
        <v>1405</v>
      </c>
      <c r="G53" s="7" t="s">
        <v>1463</v>
      </c>
      <c r="H53" s="7" t="s">
        <v>1464</v>
      </c>
      <c r="I53" s="32">
        <v>34913.18</v>
      </c>
      <c r="J53" s="33">
        <f t="shared" si="0"/>
        <v>218207.375</v>
      </c>
    </row>
    <row r="54" spans="1:10" s="1" customFormat="1" x14ac:dyDescent="0.25">
      <c r="A54" s="27" t="s">
        <v>2931</v>
      </c>
      <c r="B54" s="30">
        <v>42777</v>
      </c>
      <c r="C54" s="27" t="s">
        <v>259</v>
      </c>
      <c r="D54" s="27"/>
      <c r="E54" s="27"/>
      <c r="F54" s="27"/>
      <c r="G54" s="31" t="s">
        <v>2898</v>
      </c>
      <c r="H54" s="31" t="s">
        <v>2899</v>
      </c>
      <c r="I54" s="32">
        <v>512.83000000000004</v>
      </c>
      <c r="J54" s="33">
        <f t="shared" si="0"/>
        <v>3205.1875</v>
      </c>
    </row>
    <row r="55" spans="1:10" x14ac:dyDescent="0.25">
      <c r="A55" s="1" t="s">
        <v>1683</v>
      </c>
      <c r="B55" s="8">
        <v>42782</v>
      </c>
      <c r="C55" s="1" t="s">
        <v>1678</v>
      </c>
      <c r="D55" s="1">
        <v>1</v>
      </c>
      <c r="E55" s="1" t="s">
        <v>1684</v>
      </c>
      <c r="F55" s="1" t="s">
        <v>1405</v>
      </c>
      <c r="G55" s="7" t="s">
        <v>1463</v>
      </c>
      <c r="H55" s="7" t="s">
        <v>1464</v>
      </c>
      <c r="I55" s="32">
        <v>52163.29</v>
      </c>
      <c r="J55" s="33">
        <f t="shared" si="0"/>
        <v>326020.5625</v>
      </c>
    </row>
    <row r="56" spans="1:10" x14ac:dyDescent="0.25">
      <c r="A56" s="1" t="s">
        <v>1685</v>
      </c>
      <c r="B56" s="8">
        <v>42782</v>
      </c>
      <c r="C56" s="1" t="s">
        <v>1686</v>
      </c>
      <c r="D56" s="1">
        <v>1</v>
      </c>
      <c r="E56" s="1" t="s">
        <v>1687</v>
      </c>
      <c r="F56" s="1" t="s">
        <v>1405</v>
      </c>
      <c r="G56" s="7" t="s">
        <v>1463</v>
      </c>
      <c r="H56" s="7" t="s">
        <v>1464</v>
      </c>
      <c r="I56" s="32">
        <v>40708.300000000003</v>
      </c>
      <c r="J56" s="33">
        <f t="shared" si="0"/>
        <v>254426.875</v>
      </c>
    </row>
    <row r="57" spans="1:10" x14ac:dyDescent="0.25">
      <c r="A57" s="1" t="s">
        <v>1688</v>
      </c>
      <c r="B57" s="8">
        <v>42783</v>
      </c>
      <c r="C57" s="1" t="s">
        <v>1689</v>
      </c>
      <c r="D57" s="1">
        <v>1</v>
      </c>
      <c r="E57" s="1" t="s">
        <v>1690</v>
      </c>
      <c r="F57" s="1" t="s">
        <v>1405</v>
      </c>
      <c r="G57" s="7" t="s">
        <v>1479</v>
      </c>
      <c r="H57" s="7" t="s">
        <v>1480</v>
      </c>
      <c r="I57" s="32">
        <v>78863.990000000005</v>
      </c>
      <c r="J57" s="33">
        <f t="shared" si="0"/>
        <v>492899.9375</v>
      </c>
    </row>
    <row r="58" spans="1:10" x14ac:dyDescent="0.25">
      <c r="A58" s="1" t="s">
        <v>1691</v>
      </c>
      <c r="B58" s="8">
        <v>42783</v>
      </c>
      <c r="C58" s="1" t="s">
        <v>1679</v>
      </c>
      <c r="D58" s="1">
        <v>1</v>
      </c>
      <c r="E58" s="1" t="s">
        <v>1692</v>
      </c>
      <c r="F58" s="1" t="s">
        <v>1405</v>
      </c>
      <c r="G58" s="7" t="s">
        <v>2879</v>
      </c>
      <c r="H58" s="1" t="s">
        <v>1693</v>
      </c>
      <c r="I58" s="32">
        <v>45443.41</v>
      </c>
      <c r="J58" s="33">
        <f t="shared" si="0"/>
        <v>284021.3125</v>
      </c>
    </row>
    <row r="59" spans="1:10" x14ac:dyDescent="0.25">
      <c r="A59" s="1" t="s">
        <v>1694</v>
      </c>
      <c r="B59" s="8">
        <v>42783</v>
      </c>
      <c r="C59" s="1" t="s">
        <v>1695</v>
      </c>
      <c r="D59" s="1">
        <v>1</v>
      </c>
      <c r="E59" s="1" t="s">
        <v>1696</v>
      </c>
      <c r="F59" s="1" t="s">
        <v>1405</v>
      </c>
      <c r="G59" s="7" t="s">
        <v>1486</v>
      </c>
      <c r="H59" s="1" t="s">
        <v>1697</v>
      </c>
      <c r="I59" s="32">
        <v>29313.919999999998</v>
      </c>
      <c r="J59" s="33">
        <f t="shared" si="0"/>
        <v>183211.99999999997</v>
      </c>
    </row>
    <row r="60" spans="1:10" x14ac:dyDescent="0.25">
      <c r="A60" s="1" t="s">
        <v>1698</v>
      </c>
      <c r="B60" s="8">
        <v>42783</v>
      </c>
      <c r="C60" s="1" t="s">
        <v>1699</v>
      </c>
      <c r="D60" s="1">
        <v>1</v>
      </c>
      <c r="E60" s="1" t="s">
        <v>1700</v>
      </c>
      <c r="F60" s="1" t="s">
        <v>1405</v>
      </c>
      <c r="G60" s="7" t="s">
        <v>1469</v>
      </c>
      <c r="H60" s="7" t="s">
        <v>1470</v>
      </c>
      <c r="I60" s="32">
        <v>25803.4</v>
      </c>
      <c r="J60" s="33">
        <f t="shared" si="0"/>
        <v>161271.25</v>
      </c>
    </row>
    <row r="61" spans="1:10" x14ac:dyDescent="0.25">
      <c r="A61" s="1" t="s">
        <v>1701</v>
      </c>
      <c r="B61" s="8">
        <v>42784</v>
      </c>
      <c r="C61" s="1" t="s">
        <v>1702</v>
      </c>
      <c r="D61" s="1">
        <v>1</v>
      </c>
      <c r="E61" s="1" t="s">
        <v>1703</v>
      </c>
      <c r="F61" s="1" t="s">
        <v>1405</v>
      </c>
      <c r="G61" s="7" t="s">
        <v>1469</v>
      </c>
      <c r="H61" s="7" t="s">
        <v>1470</v>
      </c>
      <c r="I61" s="32">
        <v>28363.48</v>
      </c>
      <c r="J61" s="33">
        <f t="shared" si="0"/>
        <v>177271.75</v>
      </c>
    </row>
    <row r="62" spans="1:10" x14ac:dyDescent="0.25">
      <c r="A62" s="1" t="s">
        <v>1704</v>
      </c>
      <c r="B62" s="8">
        <v>42784</v>
      </c>
      <c r="C62" s="1" t="s">
        <v>1705</v>
      </c>
      <c r="D62" s="1">
        <v>1</v>
      </c>
      <c r="E62" s="1" t="s">
        <v>1706</v>
      </c>
      <c r="F62" s="1" t="s">
        <v>1405</v>
      </c>
      <c r="G62" s="7" t="s">
        <v>1463</v>
      </c>
      <c r="H62" s="7" t="s">
        <v>1464</v>
      </c>
      <c r="I62" s="32">
        <v>32829.279999999999</v>
      </c>
      <c r="J62" s="33">
        <f t="shared" si="0"/>
        <v>205183</v>
      </c>
    </row>
    <row r="63" spans="1:10" x14ac:dyDescent="0.25">
      <c r="A63" s="1" t="s">
        <v>1707</v>
      </c>
      <c r="B63" s="8">
        <v>42784</v>
      </c>
      <c r="C63" s="1" t="s">
        <v>1708</v>
      </c>
      <c r="D63" s="1">
        <v>1</v>
      </c>
      <c r="E63" s="1" t="s">
        <v>1709</v>
      </c>
      <c r="F63" s="1" t="s">
        <v>1405</v>
      </c>
      <c r="G63" s="7" t="s">
        <v>1463</v>
      </c>
      <c r="H63" s="7" t="s">
        <v>1464</v>
      </c>
      <c r="I63" s="32">
        <v>42347.040000000001</v>
      </c>
      <c r="J63" s="33">
        <f t="shared" si="0"/>
        <v>264669</v>
      </c>
    </row>
    <row r="64" spans="1:10" x14ac:dyDescent="0.25">
      <c r="A64" s="1" t="s">
        <v>1710</v>
      </c>
      <c r="B64" s="8">
        <v>42784</v>
      </c>
      <c r="C64" s="1" t="s">
        <v>1711</v>
      </c>
      <c r="D64" s="1">
        <v>1</v>
      </c>
      <c r="E64" s="1" t="s">
        <v>1712</v>
      </c>
      <c r="F64" s="1" t="s">
        <v>1405</v>
      </c>
      <c r="G64" s="7" t="s">
        <v>1463</v>
      </c>
      <c r="H64" s="7" t="s">
        <v>1464</v>
      </c>
      <c r="I64" s="32">
        <v>74528.960000000006</v>
      </c>
      <c r="J64" s="33">
        <f t="shared" si="0"/>
        <v>465806.00000000006</v>
      </c>
    </row>
    <row r="65" spans="1:10" x14ac:dyDescent="0.25">
      <c r="A65" s="1" t="s">
        <v>1713</v>
      </c>
      <c r="B65" s="8">
        <v>42784</v>
      </c>
      <c r="C65" s="1" t="s">
        <v>1714</v>
      </c>
      <c r="D65" s="1">
        <v>1</v>
      </c>
      <c r="E65" s="1" t="s">
        <v>1715</v>
      </c>
      <c r="F65" s="1" t="s">
        <v>1405</v>
      </c>
      <c r="G65" s="7" t="s">
        <v>1463</v>
      </c>
      <c r="H65" s="7" t="s">
        <v>1464</v>
      </c>
      <c r="I65" s="32">
        <v>52163.29</v>
      </c>
      <c r="J65" s="33">
        <f t="shared" si="0"/>
        <v>326020.5625</v>
      </c>
    </row>
    <row r="66" spans="1:10" x14ac:dyDescent="0.25">
      <c r="A66" s="1" t="s">
        <v>212</v>
      </c>
      <c r="B66" s="8">
        <v>42786</v>
      </c>
      <c r="C66" s="1" t="s">
        <v>1716</v>
      </c>
      <c r="D66" s="1">
        <v>1</v>
      </c>
      <c r="E66" s="1" t="s">
        <v>1717</v>
      </c>
      <c r="F66" s="1" t="s">
        <v>1405</v>
      </c>
      <c r="G66" s="7" t="s">
        <v>1472</v>
      </c>
      <c r="H66" s="1" t="s">
        <v>1718</v>
      </c>
      <c r="I66" s="32">
        <v>25803.38</v>
      </c>
      <c r="J66" s="33">
        <f t="shared" si="0"/>
        <v>161271.125</v>
      </c>
    </row>
    <row r="67" spans="1:10" x14ac:dyDescent="0.25">
      <c r="A67" s="1" t="s">
        <v>1719</v>
      </c>
      <c r="B67" s="8">
        <v>42787</v>
      </c>
      <c r="C67" s="1" t="s">
        <v>1720</v>
      </c>
      <c r="D67" s="1">
        <v>1</v>
      </c>
      <c r="E67" s="1" t="s">
        <v>1721</v>
      </c>
      <c r="F67" s="1" t="s">
        <v>1405</v>
      </c>
      <c r="G67" s="7" t="s">
        <v>1488</v>
      </c>
      <c r="H67" s="7" t="s">
        <v>1489</v>
      </c>
      <c r="I67" s="32">
        <v>52220.17</v>
      </c>
      <c r="J67" s="33">
        <f t="shared" si="0"/>
        <v>326376.0625</v>
      </c>
    </row>
    <row r="68" spans="1:10" x14ac:dyDescent="0.25">
      <c r="A68" s="1" t="s">
        <v>1722</v>
      </c>
      <c r="B68" s="8">
        <v>42787</v>
      </c>
      <c r="C68" s="1" t="s">
        <v>1723</v>
      </c>
      <c r="D68" s="1">
        <v>1</v>
      </c>
      <c r="E68" s="1" t="s">
        <v>1724</v>
      </c>
      <c r="F68" s="1" t="s">
        <v>1405</v>
      </c>
      <c r="G68" s="7" t="s">
        <v>1463</v>
      </c>
      <c r="H68" s="7" t="s">
        <v>1464</v>
      </c>
      <c r="I68" s="32">
        <v>40868.300000000003</v>
      </c>
      <c r="J68" s="33">
        <f t="shared" si="0"/>
        <v>255426.875</v>
      </c>
    </row>
    <row r="69" spans="1:10" x14ac:dyDescent="0.25">
      <c r="A69" s="1" t="s">
        <v>1726</v>
      </c>
      <c r="B69" s="8">
        <v>42787</v>
      </c>
      <c r="C69" s="1" t="s">
        <v>1725</v>
      </c>
      <c r="D69" s="1">
        <v>1</v>
      </c>
      <c r="E69" s="1" t="s">
        <v>1727</v>
      </c>
      <c r="F69" s="1" t="s">
        <v>1405</v>
      </c>
      <c r="G69" s="7" t="s">
        <v>1483</v>
      </c>
      <c r="H69" s="7" t="s">
        <v>1484</v>
      </c>
      <c r="I69" s="32">
        <v>31039.43</v>
      </c>
      <c r="J69" s="33">
        <f t="shared" si="0"/>
        <v>193996.4375</v>
      </c>
    </row>
    <row r="70" spans="1:10" x14ac:dyDescent="0.25">
      <c r="A70" s="1" t="s">
        <v>1728</v>
      </c>
      <c r="B70" s="8">
        <v>42787</v>
      </c>
      <c r="C70" s="1" t="s">
        <v>1729</v>
      </c>
      <c r="D70" s="1">
        <v>1</v>
      </c>
      <c r="E70" s="1" t="s">
        <v>1730</v>
      </c>
      <c r="F70" s="1" t="s">
        <v>1405</v>
      </c>
      <c r="G70" s="7" t="s">
        <v>1463</v>
      </c>
      <c r="H70" s="7" t="s">
        <v>1464</v>
      </c>
      <c r="I70" s="32">
        <v>43055.21</v>
      </c>
      <c r="J70" s="33">
        <f t="shared" si="0"/>
        <v>269095.0625</v>
      </c>
    </row>
    <row r="71" spans="1:10" x14ac:dyDescent="0.25">
      <c r="A71" s="1" t="s">
        <v>1731</v>
      </c>
      <c r="B71" s="8">
        <v>42787</v>
      </c>
      <c r="C71" s="1" t="s">
        <v>1732</v>
      </c>
      <c r="D71" s="1">
        <v>1</v>
      </c>
      <c r="E71" s="1" t="s">
        <v>1733</v>
      </c>
      <c r="F71" s="1" t="s">
        <v>1405</v>
      </c>
      <c r="G71" s="7" t="s">
        <v>1482</v>
      </c>
      <c r="H71" s="7" t="s">
        <v>1481</v>
      </c>
      <c r="I71" s="32">
        <v>32689.38</v>
      </c>
      <c r="J71" s="33">
        <f t="shared" si="0"/>
        <v>204308.625</v>
      </c>
    </row>
    <row r="72" spans="1:10" x14ac:dyDescent="0.25">
      <c r="A72" s="1" t="s">
        <v>1734</v>
      </c>
      <c r="B72" s="8">
        <v>42787</v>
      </c>
      <c r="C72" s="1" t="s">
        <v>1735</v>
      </c>
      <c r="D72" s="1">
        <v>1</v>
      </c>
      <c r="E72" s="1" t="s">
        <v>1736</v>
      </c>
      <c r="F72" s="1" t="s">
        <v>1405</v>
      </c>
      <c r="G72" s="7" t="s">
        <v>1463</v>
      </c>
      <c r="H72" s="7" t="s">
        <v>1464</v>
      </c>
      <c r="I72" s="32">
        <v>40868.300000000003</v>
      </c>
      <c r="J72" s="33">
        <f t="shared" ref="J72:J135" si="1">+I72/0.16</f>
        <v>255426.875</v>
      </c>
    </row>
    <row r="73" spans="1:10" x14ac:dyDescent="0.25">
      <c r="A73" s="1" t="s">
        <v>1737</v>
      </c>
      <c r="B73" s="8">
        <v>42788</v>
      </c>
      <c r="C73" s="1" t="s">
        <v>1738</v>
      </c>
      <c r="D73" s="1">
        <v>1</v>
      </c>
      <c r="E73" s="1" t="s">
        <v>1739</v>
      </c>
      <c r="F73" s="1" t="s">
        <v>1405</v>
      </c>
      <c r="G73" s="7" t="s">
        <v>1463</v>
      </c>
      <c r="H73" s="7" t="s">
        <v>1464</v>
      </c>
      <c r="I73" s="32">
        <v>38088.9</v>
      </c>
      <c r="J73" s="33">
        <f t="shared" si="1"/>
        <v>238055.625</v>
      </c>
    </row>
    <row r="74" spans="1:10" x14ac:dyDescent="0.25">
      <c r="A74" s="1" t="s">
        <v>1740</v>
      </c>
      <c r="B74" s="8">
        <v>42788</v>
      </c>
      <c r="C74" s="1" t="s">
        <v>1741</v>
      </c>
      <c r="D74" s="1">
        <v>1</v>
      </c>
      <c r="E74" s="1" t="s">
        <v>1742</v>
      </c>
      <c r="F74" s="1" t="s">
        <v>1405</v>
      </c>
      <c r="G74" s="7" t="s">
        <v>1463</v>
      </c>
      <c r="H74" s="7" t="s">
        <v>1464</v>
      </c>
      <c r="I74" s="32">
        <v>33851.379999999997</v>
      </c>
      <c r="J74" s="33">
        <f t="shared" si="1"/>
        <v>211571.12499999997</v>
      </c>
    </row>
    <row r="75" spans="1:10" x14ac:dyDescent="0.25">
      <c r="A75" s="1" t="s">
        <v>1743</v>
      </c>
      <c r="B75" s="8">
        <v>42788</v>
      </c>
      <c r="C75" s="1" t="s">
        <v>1744</v>
      </c>
      <c r="D75" s="1">
        <v>1</v>
      </c>
      <c r="E75" s="1" t="s">
        <v>1745</v>
      </c>
      <c r="F75" s="1" t="s">
        <v>1405</v>
      </c>
      <c r="G75" s="7" t="s">
        <v>1463</v>
      </c>
      <c r="H75" s="7" t="s">
        <v>1464</v>
      </c>
      <c r="I75" s="32">
        <v>33851.379999999997</v>
      </c>
      <c r="J75" s="33">
        <f t="shared" si="1"/>
        <v>211571.12499999997</v>
      </c>
    </row>
    <row r="76" spans="1:10" x14ac:dyDescent="0.25">
      <c r="A76" s="1" t="s">
        <v>1746</v>
      </c>
      <c r="B76" s="8">
        <v>42788</v>
      </c>
      <c r="C76" s="1" t="s">
        <v>1747</v>
      </c>
      <c r="D76" s="1">
        <v>1</v>
      </c>
      <c r="E76" s="1" t="s">
        <v>1748</v>
      </c>
      <c r="F76" s="1" t="s">
        <v>1405</v>
      </c>
      <c r="G76" s="7" t="s">
        <v>1463</v>
      </c>
      <c r="H76" s="7" t="s">
        <v>1464</v>
      </c>
      <c r="I76" s="32">
        <v>32829.279999999999</v>
      </c>
      <c r="J76" s="33">
        <f t="shared" si="1"/>
        <v>205183</v>
      </c>
    </row>
    <row r="77" spans="1:10" x14ac:dyDescent="0.25">
      <c r="A77" s="1" t="s">
        <v>278</v>
      </c>
      <c r="B77" s="8">
        <v>42788</v>
      </c>
      <c r="C77" s="1" t="s">
        <v>1749</v>
      </c>
      <c r="D77" s="1">
        <v>1</v>
      </c>
      <c r="E77" s="1" t="s">
        <v>1750</v>
      </c>
      <c r="F77" s="1" t="s">
        <v>1405</v>
      </c>
      <c r="G77" s="7" t="s">
        <v>1463</v>
      </c>
      <c r="H77" s="7" t="s">
        <v>1464</v>
      </c>
      <c r="I77" s="32">
        <v>53716.44</v>
      </c>
      <c r="J77" s="33">
        <f t="shared" si="1"/>
        <v>335727.75</v>
      </c>
    </row>
    <row r="78" spans="1:10" x14ac:dyDescent="0.25">
      <c r="A78" s="1" t="s">
        <v>281</v>
      </c>
      <c r="B78" s="8">
        <v>42788</v>
      </c>
      <c r="C78" s="1" t="s">
        <v>1751</v>
      </c>
      <c r="D78" s="1">
        <v>1</v>
      </c>
      <c r="E78" s="1" t="s">
        <v>1752</v>
      </c>
      <c r="F78" s="1" t="s">
        <v>1405</v>
      </c>
      <c r="G78" s="7" t="s">
        <v>2884</v>
      </c>
      <c r="H78" s="7" t="s">
        <v>2885</v>
      </c>
      <c r="I78" s="32">
        <v>28363.58</v>
      </c>
      <c r="J78" s="33">
        <f t="shared" si="1"/>
        <v>177272.375</v>
      </c>
    </row>
    <row r="79" spans="1:10" x14ac:dyDescent="0.25">
      <c r="A79" s="1" t="s">
        <v>1753</v>
      </c>
      <c r="B79" s="8">
        <v>42788</v>
      </c>
      <c r="C79" s="1" t="s">
        <v>1754</v>
      </c>
      <c r="D79" s="1">
        <v>1</v>
      </c>
      <c r="E79" s="1" t="s">
        <v>1755</v>
      </c>
      <c r="F79" s="1" t="s">
        <v>1405</v>
      </c>
      <c r="G79" s="7" t="s">
        <v>1463</v>
      </c>
      <c r="H79" s="7" t="s">
        <v>1464</v>
      </c>
      <c r="I79" s="32">
        <v>25746.5</v>
      </c>
      <c r="J79" s="33">
        <f t="shared" si="1"/>
        <v>160915.625</v>
      </c>
    </row>
    <row r="80" spans="1:10" s="1" customFormat="1" x14ac:dyDescent="0.25">
      <c r="A80" s="1" t="s">
        <v>1680</v>
      </c>
      <c r="B80" s="8">
        <v>42781</v>
      </c>
      <c r="C80" s="1" t="s">
        <v>1681</v>
      </c>
      <c r="D80" s="1">
        <v>1</v>
      </c>
      <c r="E80" s="1" t="s">
        <v>1682</v>
      </c>
      <c r="F80" s="1" t="s">
        <v>1406</v>
      </c>
      <c r="G80" s="7" t="s">
        <v>2879</v>
      </c>
      <c r="H80" s="1" t="s">
        <v>2881</v>
      </c>
      <c r="I80" s="32">
        <v>1653.05</v>
      </c>
      <c r="J80" s="33">
        <f t="shared" si="1"/>
        <v>10331.5625</v>
      </c>
    </row>
    <row r="81" spans="1:10" s="1" customFormat="1" x14ac:dyDescent="0.25">
      <c r="A81" s="1" t="s">
        <v>1756</v>
      </c>
      <c r="B81" s="8">
        <v>42789</v>
      </c>
      <c r="C81" s="1" t="s">
        <v>259</v>
      </c>
      <c r="D81" s="1">
        <v>1</v>
      </c>
      <c r="E81" s="1" t="s">
        <v>1757</v>
      </c>
      <c r="F81" s="1" t="s">
        <v>1406</v>
      </c>
      <c r="G81" s="27" t="s">
        <v>444</v>
      </c>
      <c r="H81" s="1" t="s">
        <v>1528</v>
      </c>
      <c r="I81" s="27">
        <v>101.67</v>
      </c>
      <c r="J81" s="33">
        <f t="shared" si="1"/>
        <v>635.4375</v>
      </c>
    </row>
    <row r="82" spans="1:10" s="1" customFormat="1" x14ac:dyDescent="0.25">
      <c r="A82" s="1" t="s">
        <v>1756</v>
      </c>
      <c r="B82" s="8">
        <v>42789</v>
      </c>
      <c r="C82" s="1" t="s">
        <v>259</v>
      </c>
      <c r="D82" s="1">
        <v>1</v>
      </c>
      <c r="E82" s="1" t="s">
        <v>1757</v>
      </c>
      <c r="F82" s="1" t="s">
        <v>1406</v>
      </c>
      <c r="G82" s="27" t="s">
        <v>1520</v>
      </c>
      <c r="H82" s="1" t="s">
        <v>1524</v>
      </c>
      <c r="I82" s="27">
        <v>217.82</v>
      </c>
      <c r="J82" s="33">
        <f t="shared" si="1"/>
        <v>1361.375</v>
      </c>
    </row>
    <row r="83" spans="1:10" s="1" customFormat="1" x14ac:dyDescent="0.25">
      <c r="A83" s="1" t="s">
        <v>1756</v>
      </c>
      <c r="B83" s="8">
        <v>42789</v>
      </c>
      <c r="C83" s="1" t="s">
        <v>259</v>
      </c>
      <c r="D83" s="1">
        <v>1</v>
      </c>
      <c r="E83" s="1" t="s">
        <v>1757</v>
      </c>
      <c r="F83" s="1" t="s">
        <v>1406</v>
      </c>
      <c r="G83" s="27" t="s">
        <v>1526</v>
      </c>
      <c r="H83" s="1" t="s">
        <v>1527</v>
      </c>
      <c r="I83" s="27">
        <v>30.19</v>
      </c>
      <c r="J83" s="33">
        <f t="shared" si="1"/>
        <v>188.6875</v>
      </c>
    </row>
    <row r="84" spans="1:10" x14ac:dyDescent="0.25">
      <c r="A84" s="1" t="s">
        <v>1761</v>
      </c>
      <c r="B84" s="8">
        <v>42789</v>
      </c>
      <c r="C84" s="1" t="s">
        <v>1762</v>
      </c>
      <c r="D84" s="1">
        <v>1</v>
      </c>
      <c r="E84" s="1" t="s">
        <v>1763</v>
      </c>
      <c r="F84" s="1" t="s">
        <v>1405</v>
      </c>
      <c r="G84" s="7" t="s">
        <v>1463</v>
      </c>
      <c r="H84" s="7" t="s">
        <v>1464</v>
      </c>
      <c r="I84" s="32">
        <v>42032.43</v>
      </c>
      <c r="J84" s="33">
        <f t="shared" si="1"/>
        <v>262702.6875</v>
      </c>
    </row>
    <row r="85" spans="1:10" x14ac:dyDescent="0.25">
      <c r="A85" s="1" t="s">
        <v>1764</v>
      </c>
      <c r="B85" s="8">
        <v>42789</v>
      </c>
      <c r="C85" s="1" t="s">
        <v>1765</v>
      </c>
      <c r="D85" s="1">
        <v>1</v>
      </c>
      <c r="E85" s="1" t="s">
        <v>1766</v>
      </c>
      <c r="F85" s="1" t="s">
        <v>1405</v>
      </c>
      <c r="G85" s="7" t="s">
        <v>1463</v>
      </c>
      <c r="H85" s="7" t="s">
        <v>1464</v>
      </c>
      <c r="I85" s="32">
        <v>46259.64</v>
      </c>
      <c r="J85" s="33">
        <f t="shared" si="1"/>
        <v>289122.75</v>
      </c>
    </row>
    <row r="86" spans="1:10" x14ac:dyDescent="0.25">
      <c r="A86" s="1" t="s">
        <v>1767</v>
      </c>
      <c r="B86" s="8">
        <v>42789</v>
      </c>
      <c r="C86" s="1" t="s">
        <v>1768</v>
      </c>
      <c r="D86" s="1">
        <v>1</v>
      </c>
      <c r="E86" s="1" t="s">
        <v>1769</v>
      </c>
      <c r="F86" s="1" t="s">
        <v>1405</v>
      </c>
      <c r="G86" s="7" t="s">
        <v>1463</v>
      </c>
      <c r="H86" s="7" t="s">
        <v>1464</v>
      </c>
      <c r="I86" s="32">
        <v>48538.59</v>
      </c>
      <c r="J86" s="33">
        <f t="shared" si="1"/>
        <v>303366.1875</v>
      </c>
    </row>
    <row r="87" spans="1:10" x14ac:dyDescent="0.25">
      <c r="A87" s="1" t="s">
        <v>1770</v>
      </c>
      <c r="B87" s="8">
        <v>42789</v>
      </c>
      <c r="C87" s="1" t="s">
        <v>1771</v>
      </c>
      <c r="D87" s="1">
        <v>1</v>
      </c>
      <c r="E87" s="1" t="s">
        <v>1772</v>
      </c>
      <c r="F87" s="1" t="s">
        <v>1405</v>
      </c>
      <c r="G87" s="7" t="s">
        <v>1463</v>
      </c>
      <c r="H87" s="7" t="s">
        <v>1464</v>
      </c>
      <c r="I87" s="32">
        <v>57053.37</v>
      </c>
      <c r="J87" s="33">
        <f t="shared" si="1"/>
        <v>356583.5625</v>
      </c>
    </row>
    <row r="88" spans="1:10" x14ac:dyDescent="0.25">
      <c r="A88" s="1" t="s">
        <v>1773</v>
      </c>
      <c r="B88" s="8">
        <v>42789</v>
      </c>
      <c r="C88" s="1" t="s">
        <v>1774</v>
      </c>
      <c r="D88" s="1">
        <v>1</v>
      </c>
      <c r="E88" s="1" t="s">
        <v>1775</v>
      </c>
      <c r="F88" s="1" t="s">
        <v>1405</v>
      </c>
      <c r="G88" s="7" t="s">
        <v>1463</v>
      </c>
      <c r="H88" s="7" t="s">
        <v>1464</v>
      </c>
      <c r="I88" s="32">
        <v>34913.18</v>
      </c>
      <c r="J88" s="33">
        <f t="shared" si="1"/>
        <v>218207.375</v>
      </c>
    </row>
    <row r="89" spans="1:10" x14ac:dyDescent="0.25">
      <c r="A89" s="1" t="s">
        <v>1776</v>
      </c>
      <c r="B89" s="8">
        <v>42790</v>
      </c>
      <c r="C89" s="1" t="s">
        <v>1777</v>
      </c>
      <c r="D89" s="1">
        <v>1</v>
      </c>
      <c r="E89" s="1" t="s">
        <v>1778</v>
      </c>
      <c r="F89" s="1" t="s">
        <v>1406</v>
      </c>
      <c r="G89" s="1" t="s">
        <v>1779</v>
      </c>
      <c r="H89" s="7" t="s">
        <v>2890</v>
      </c>
      <c r="I89" s="27">
        <v>29.52</v>
      </c>
      <c r="J89" s="33">
        <f t="shared" si="1"/>
        <v>184.5</v>
      </c>
    </row>
    <row r="90" spans="1:10" x14ac:dyDescent="0.25">
      <c r="A90" s="1" t="s">
        <v>1780</v>
      </c>
      <c r="B90" s="8">
        <v>42790</v>
      </c>
      <c r="C90" s="1" t="s">
        <v>1781</v>
      </c>
      <c r="D90" s="1">
        <v>1</v>
      </c>
      <c r="E90" s="1" t="s">
        <v>1782</v>
      </c>
      <c r="F90" s="1" t="s">
        <v>1406</v>
      </c>
      <c r="G90" s="1" t="s">
        <v>1779</v>
      </c>
      <c r="H90" s="7" t="s">
        <v>2890</v>
      </c>
      <c r="I90" s="27">
        <v>32.409999999999997</v>
      </c>
      <c r="J90" s="33">
        <f t="shared" si="1"/>
        <v>202.56249999999997</v>
      </c>
    </row>
    <row r="91" spans="1:10" x14ac:dyDescent="0.25">
      <c r="A91" s="1" t="s">
        <v>1783</v>
      </c>
      <c r="B91" s="8">
        <v>42790</v>
      </c>
      <c r="C91" s="1" t="s">
        <v>1784</v>
      </c>
      <c r="D91" s="1">
        <v>1</v>
      </c>
      <c r="E91" s="1" t="s">
        <v>1785</v>
      </c>
      <c r="F91" s="1" t="s">
        <v>1406</v>
      </c>
      <c r="G91" s="1" t="s">
        <v>1779</v>
      </c>
      <c r="H91" s="7" t="s">
        <v>2890</v>
      </c>
      <c r="I91" s="27">
        <v>133.79</v>
      </c>
      <c r="J91" s="33">
        <f t="shared" si="1"/>
        <v>836.18749999999989</v>
      </c>
    </row>
    <row r="92" spans="1:10" x14ac:dyDescent="0.25">
      <c r="A92" s="1" t="s">
        <v>1786</v>
      </c>
      <c r="B92" s="8">
        <v>42790</v>
      </c>
      <c r="C92" s="1" t="s">
        <v>1787</v>
      </c>
      <c r="D92" s="1">
        <v>1</v>
      </c>
      <c r="E92" s="1" t="s">
        <v>1788</v>
      </c>
      <c r="F92" s="1" t="s">
        <v>1406</v>
      </c>
      <c r="G92" s="1" t="str">
        <f t="shared" ref="G92:G94" si="2">+H92</f>
        <v>DUMA580801KN5</v>
      </c>
      <c r="H92" s="1" t="s">
        <v>305</v>
      </c>
      <c r="I92" s="27">
        <v>40</v>
      </c>
      <c r="J92" s="33">
        <f t="shared" si="1"/>
        <v>250</v>
      </c>
    </row>
    <row r="93" spans="1:10" x14ac:dyDescent="0.25">
      <c r="A93" s="1" t="s">
        <v>1789</v>
      </c>
      <c r="B93" s="8">
        <v>42790</v>
      </c>
      <c r="C93" s="1" t="s">
        <v>1790</v>
      </c>
      <c r="D93" s="1">
        <v>1</v>
      </c>
      <c r="E93" s="1" t="s">
        <v>1791</v>
      </c>
      <c r="F93" s="1" t="s">
        <v>1406</v>
      </c>
      <c r="G93" s="1" t="s">
        <v>1779</v>
      </c>
      <c r="H93" s="7" t="s">
        <v>2890</v>
      </c>
      <c r="I93" s="27">
        <v>320.83</v>
      </c>
      <c r="J93" s="33">
        <f t="shared" si="1"/>
        <v>2005.1874999999998</v>
      </c>
    </row>
    <row r="94" spans="1:10" x14ac:dyDescent="0.25">
      <c r="A94" s="1" t="s">
        <v>1792</v>
      </c>
      <c r="B94" s="8">
        <v>42790</v>
      </c>
      <c r="C94" s="1" t="s">
        <v>1793</v>
      </c>
      <c r="D94" s="1">
        <v>1</v>
      </c>
      <c r="E94" s="1" t="s">
        <v>1794</v>
      </c>
      <c r="F94" s="1" t="s">
        <v>1406</v>
      </c>
      <c r="G94" s="1" t="str">
        <f t="shared" si="2"/>
        <v>DTB000309B37</v>
      </c>
      <c r="H94" s="1" t="s">
        <v>1795</v>
      </c>
      <c r="I94" s="27">
        <v>68.41</v>
      </c>
      <c r="J94" s="33">
        <f t="shared" si="1"/>
        <v>427.56249999999994</v>
      </c>
    </row>
    <row r="95" spans="1:10" x14ac:dyDescent="0.25">
      <c r="A95" s="1" t="s">
        <v>1796</v>
      </c>
      <c r="B95" s="8">
        <v>42790</v>
      </c>
      <c r="C95" s="1" t="s">
        <v>1797</v>
      </c>
      <c r="D95" s="1">
        <v>1</v>
      </c>
      <c r="E95" s="1" t="s">
        <v>1798</v>
      </c>
      <c r="F95" s="1" t="s">
        <v>1406</v>
      </c>
      <c r="G95" s="7" t="s">
        <v>309</v>
      </c>
      <c r="H95" s="7" t="s">
        <v>2893</v>
      </c>
      <c r="I95" s="27">
        <v>246.26</v>
      </c>
      <c r="J95" s="33">
        <f t="shared" si="1"/>
        <v>1539.125</v>
      </c>
    </row>
    <row r="96" spans="1:10" x14ac:dyDescent="0.25">
      <c r="A96" s="1" t="s">
        <v>1799</v>
      </c>
      <c r="B96" s="8">
        <v>42790</v>
      </c>
      <c r="C96" s="1" t="s">
        <v>1800</v>
      </c>
      <c r="D96" s="1">
        <v>1</v>
      </c>
      <c r="E96" s="1" t="s">
        <v>1801</v>
      </c>
      <c r="F96" s="1" t="s">
        <v>1406</v>
      </c>
      <c r="G96" s="1" t="s">
        <v>1779</v>
      </c>
      <c r="H96" s="7" t="s">
        <v>2890</v>
      </c>
      <c r="I96" s="27">
        <v>114.9</v>
      </c>
      <c r="J96" s="33">
        <f t="shared" si="1"/>
        <v>718.125</v>
      </c>
    </row>
    <row r="97" spans="1:10" x14ac:dyDescent="0.25">
      <c r="A97" s="1" t="s">
        <v>1802</v>
      </c>
      <c r="B97" s="8">
        <v>42790</v>
      </c>
      <c r="C97" s="1" t="s">
        <v>1803</v>
      </c>
      <c r="D97" s="1">
        <v>1</v>
      </c>
      <c r="E97" s="1" t="s">
        <v>1804</v>
      </c>
      <c r="F97" s="1" t="s">
        <v>1406</v>
      </c>
      <c r="G97" s="1" t="str">
        <f>+H97</f>
        <v>MNE0409226K9</v>
      </c>
      <c r="H97" s="1" t="s">
        <v>403</v>
      </c>
      <c r="I97" s="27">
        <v>8.16</v>
      </c>
      <c r="J97" s="33">
        <f t="shared" si="1"/>
        <v>51</v>
      </c>
    </row>
    <row r="98" spans="1:10" x14ac:dyDescent="0.25">
      <c r="A98" s="1" t="s">
        <v>349</v>
      </c>
      <c r="B98" s="8">
        <v>42790</v>
      </c>
      <c r="C98" s="1" t="s">
        <v>1805</v>
      </c>
      <c r="D98" s="1">
        <v>1</v>
      </c>
      <c r="E98" s="1" t="s">
        <v>1806</v>
      </c>
      <c r="F98" s="1" t="s">
        <v>1406</v>
      </c>
      <c r="G98" s="1" t="str">
        <f t="shared" ref="G98:G117" si="3">+H98</f>
        <v>TTI961202IM1</v>
      </c>
      <c r="H98" s="1" t="s">
        <v>426</v>
      </c>
      <c r="I98" s="27">
        <v>220.64</v>
      </c>
      <c r="J98" s="33">
        <f t="shared" si="1"/>
        <v>1378.9999999999998</v>
      </c>
    </row>
    <row r="99" spans="1:10" x14ac:dyDescent="0.25">
      <c r="A99" s="1" t="s">
        <v>361</v>
      </c>
      <c r="B99" s="8">
        <v>42790</v>
      </c>
      <c r="C99" s="1" t="s">
        <v>1807</v>
      </c>
      <c r="D99" s="1">
        <v>1</v>
      </c>
      <c r="E99" s="1" t="s">
        <v>1808</v>
      </c>
      <c r="F99" s="1" t="s">
        <v>1406</v>
      </c>
      <c r="G99" s="1" t="s">
        <v>444</v>
      </c>
      <c r="H99" s="7" t="s">
        <v>2889</v>
      </c>
      <c r="I99" s="27">
        <v>55.86</v>
      </c>
      <c r="J99" s="33">
        <f t="shared" si="1"/>
        <v>349.125</v>
      </c>
    </row>
    <row r="100" spans="1:10" x14ac:dyDescent="0.25">
      <c r="A100" s="1" t="s">
        <v>361</v>
      </c>
      <c r="B100" s="8">
        <v>42790</v>
      </c>
      <c r="C100" s="1" t="s">
        <v>1807</v>
      </c>
      <c r="D100" s="1">
        <v>1</v>
      </c>
      <c r="E100" s="1" t="s">
        <v>1808</v>
      </c>
      <c r="F100" s="1" t="s">
        <v>1406</v>
      </c>
      <c r="G100" s="1" t="s">
        <v>794</v>
      </c>
      <c r="H100" s="7" t="s">
        <v>2891</v>
      </c>
      <c r="I100" s="27">
        <v>29.8</v>
      </c>
      <c r="J100" s="33">
        <f t="shared" si="1"/>
        <v>186.25</v>
      </c>
    </row>
    <row r="101" spans="1:10" x14ac:dyDescent="0.25">
      <c r="A101" s="1" t="s">
        <v>361</v>
      </c>
      <c r="B101" s="8">
        <v>42790</v>
      </c>
      <c r="C101" s="1" t="s">
        <v>1807</v>
      </c>
      <c r="D101" s="1">
        <v>1</v>
      </c>
      <c r="E101" s="1" t="s">
        <v>1808</v>
      </c>
      <c r="F101" s="1" t="s">
        <v>1406</v>
      </c>
      <c r="G101" s="1" t="str">
        <f t="shared" si="3"/>
        <v>GBA060117351</v>
      </c>
      <c r="H101" s="1" t="s">
        <v>795</v>
      </c>
      <c r="I101" s="27">
        <v>67.349999999999994</v>
      </c>
      <c r="J101" s="33">
        <f t="shared" si="1"/>
        <v>420.93749999999994</v>
      </c>
    </row>
    <row r="102" spans="1:10" x14ac:dyDescent="0.25">
      <c r="A102" s="1" t="s">
        <v>361</v>
      </c>
      <c r="B102" s="8">
        <v>42790</v>
      </c>
      <c r="C102" s="1" t="s">
        <v>1807</v>
      </c>
      <c r="D102" s="1">
        <v>1</v>
      </c>
      <c r="E102" s="1" t="s">
        <v>1808</v>
      </c>
      <c r="F102" s="1" t="s">
        <v>1406</v>
      </c>
      <c r="G102" s="1" t="str">
        <f t="shared" si="3"/>
        <v>TSC070907QS5</v>
      </c>
      <c r="H102" s="1" t="s">
        <v>796</v>
      </c>
      <c r="I102" s="27">
        <v>13.79</v>
      </c>
      <c r="J102" s="33">
        <f t="shared" si="1"/>
        <v>86.187499999999986</v>
      </c>
    </row>
    <row r="103" spans="1:10" x14ac:dyDescent="0.25">
      <c r="A103" s="1" t="s">
        <v>1809</v>
      </c>
      <c r="B103" s="8">
        <v>42790</v>
      </c>
      <c r="C103" s="1" t="s">
        <v>1810</v>
      </c>
      <c r="D103" s="1">
        <v>1</v>
      </c>
      <c r="E103" s="1" t="s">
        <v>1811</v>
      </c>
      <c r="F103" s="1" t="s">
        <v>1406</v>
      </c>
      <c r="G103" s="1" t="s">
        <v>850</v>
      </c>
      <c r="H103" s="7" t="s">
        <v>2892</v>
      </c>
      <c r="I103" s="27">
        <v>53.38</v>
      </c>
      <c r="J103" s="33">
        <f t="shared" si="1"/>
        <v>333.625</v>
      </c>
    </row>
    <row r="104" spans="1:10" x14ac:dyDescent="0.25">
      <c r="A104" s="1" t="s">
        <v>1809</v>
      </c>
      <c r="B104" s="8">
        <v>42790</v>
      </c>
      <c r="C104" s="1" t="s">
        <v>1810</v>
      </c>
      <c r="D104" s="1">
        <v>1</v>
      </c>
      <c r="E104" s="1" t="s">
        <v>1811</v>
      </c>
      <c r="F104" s="1" t="s">
        <v>1406</v>
      </c>
      <c r="G104" s="1" t="s">
        <v>444</v>
      </c>
      <c r="H104" s="7" t="s">
        <v>2889</v>
      </c>
      <c r="I104" s="27">
        <v>8.2799999999999994</v>
      </c>
      <c r="J104" s="33">
        <f t="shared" si="1"/>
        <v>51.749999999999993</v>
      </c>
    </row>
    <row r="105" spans="1:10" x14ac:dyDescent="0.25">
      <c r="A105" s="1" t="s">
        <v>1809</v>
      </c>
      <c r="B105" s="8">
        <v>42790</v>
      </c>
      <c r="C105" s="1" t="s">
        <v>1810</v>
      </c>
      <c r="D105" s="1">
        <v>1</v>
      </c>
      <c r="E105" s="1" t="s">
        <v>1811</v>
      </c>
      <c r="F105" s="1" t="s">
        <v>1406</v>
      </c>
      <c r="G105" s="1" t="str">
        <f t="shared" si="3"/>
        <v>ESM9811169R5</v>
      </c>
      <c r="H105" s="1" t="s">
        <v>851</v>
      </c>
      <c r="I105" s="27">
        <v>60.58</v>
      </c>
      <c r="J105" s="33">
        <f t="shared" si="1"/>
        <v>378.625</v>
      </c>
    </row>
    <row r="106" spans="1:10" x14ac:dyDescent="0.25">
      <c r="A106" s="1" t="s">
        <v>1809</v>
      </c>
      <c r="B106" s="8">
        <v>42790</v>
      </c>
      <c r="C106" s="1" t="s">
        <v>1810</v>
      </c>
      <c r="D106" s="1">
        <v>1</v>
      </c>
      <c r="E106" s="1" t="s">
        <v>1811</v>
      </c>
      <c r="F106" s="1" t="s">
        <v>1406</v>
      </c>
      <c r="G106" s="1" t="s">
        <v>794</v>
      </c>
      <c r="H106" s="7" t="s">
        <v>2891</v>
      </c>
      <c r="I106" s="27">
        <v>10.35</v>
      </c>
      <c r="J106" s="33">
        <f t="shared" si="1"/>
        <v>64.6875</v>
      </c>
    </row>
    <row r="107" spans="1:10" x14ac:dyDescent="0.25">
      <c r="A107" s="1" t="s">
        <v>1809</v>
      </c>
      <c r="B107" s="8">
        <v>42790</v>
      </c>
      <c r="C107" s="1" t="s">
        <v>1810</v>
      </c>
      <c r="D107" s="1">
        <v>1</v>
      </c>
      <c r="E107" s="1" t="s">
        <v>1811</v>
      </c>
      <c r="F107" s="1" t="s">
        <v>1406</v>
      </c>
      <c r="G107" s="1" t="str">
        <f t="shared" si="3"/>
        <v>MAGI620628IW4</v>
      </c>
      <c r="H107" s="1" t="s">
        <v>852</v>
      </c>
      <c r="I107" s="27">
        <v>15.86</v>
      </c>
      <c r="J107" s="33">
        <f t="shared" si="1"/>
        <v>99.125</v>
      </c>
    </row>
    <row r="108" spans="1:10" x14ac:dyDescent="0.25">
      <c r="A108" s="1" t="s">
        <v>1812</v>
      </c>
      <c r="B108" s="8">
        <v>42790</v>
      </c>
      <c r="C108" s="1" t="s">
        <v>1813</v>
      </c>
      <c r="D108" s="1">
        <v>1</v>
      </c>
      <c r="E108" s="1" t="s">
        <v>1814</v>
      </c>
      <c r="F108" s="1" t="s">
        <v>1406</v>
      </c>
      <c r="G108" s="1" t="s">
        <v>850</v>
      </c>
      <c r="H108" s="7" t="s">
        <v>2892</v>
      </c>
      <c r="I108" s="27">
        <v>53.38</v>
      </c>
      <c r="J108" s="33">
        <f t="shared" si="1"/>
        <v>333.625</v>
      </c>
    </row>
    <row r="109" spans="1:10" x14ac:dyDescent="0.25">
      <c r="A109" s="1" t="s">
        <v>1812</v>
      </c>
      <c r="B109" s="8">
        <v>42790</v>
      </c>
      <c r="C109" s="1" t="s">
        <v>1813</v>
      </c>
      <c r="D109" s="1">
        <v>1</v>
      </c>
      <c r="E109" s="1" t="s">
        <v>1814</v>
      </c>
      <c r="F109" s="1" t="s">
        <v>1406</v>
      </c>
      <c r="G109" s="1" t="s">
        <v>444</v>
      </c>
      <c r="H109" s="7" t="s">
        <v>2889</v>
      </c>
      <c r="I109" s="27">
        <v>8.2799999999999994</v>
      </c>
      <c r="J109" s="33">
        <f t="shared" si="1"/>
        <v>51.749999999999993</v>
      </c>
    </row>
    <row r="110" spans="1:10" x14ac:dyDescent="0.25">
      <c r="A110" s="1" t="s">
        <v>1812</v>
      </c>
      <c r="B110" s="8">
        <v>42790</v>
      </c>
      <c r="C110" s="1" t="s">
        <v>1813</v>
      </c>
      <c r="D110" s="1">
        <v>1</v>
      </c>
      <c r="E110" s="1" t="s">
        <v>1814</v>
      </c>
      <c r="F110" s="1" t="s">
        <v>1406</v>
      </c>
      <c r="G110" s="1" t="str">
        <f t="shared" si="3"/>
        <v>ESE0102158I8</v>
      </c>
      <c r="H110" s="1" t="s">
        <v>1815</v>
      </c>
      <c r="I110" s="27">
        <v>62.44</v>
      </c>
      <c r="J110" s="33">
        <f t="shared" si="1"/>
        <v>390.25</v>
      </c>
    </row>
    <row r="111" spans="1:10" x14ac:dyDescent="0.25">
      <c r="A111" s="1" t="s">
        <v>1812</v>
      </c>
      <c r="B111" s="8">
        <v>42790</v>
      </c>
      <c r="C111" s="1" t="s">
        <v>1813</v>
      </c>
      <c r="D111" s="1">
        <v>1</v>
      </c>
      <c r="E111" s="1" t="s">
        <v>1814</v>
      </c>
      <c r="F111" s="1" t="s">
        <v>1406</v>
      </c>
      <c r="G111" s="1" t="str">
        <f t="shared" si="3"/>
        <v>MAGI620628IW4</v>
      </c>
      <c r="H111" s="1" t="s">
        <v>852</v>
      </c>
      <c r="I111" s="27">
        <v>14.48</v>
      </c>
      <c r="J111" s="33">
        <f t="shared" si="1"/>
        <v>90.5</v>
      </c>
    </row>
    <row r="112" spans="1:10" x14ac:dyDescent="0.25">
      <c r="A112" s="1" t="s">
        <v>1816</v>
      </c>
      <c r="B112" s="8">
        <v>42790</v>
      </c>
      <c r="C112" s="1" t="s">
        <v>1817</v>
      </c>
      <c r="D112" s="1">
        <v>1</v>
      </c>
      <c r="E112" s="1" t="s">
        <v>1818</v>
      </c>
      <c r="F112" s="1" t="s">
        <v>1406</v>
      </c>
      <c r="G112" s="1" t="s">
        <v>444</v>
      </c>
      <c r="H112" s="7" t="s">
        <v>2889</v>
      </c>
      <c r="I112" s="27">
        <v>55.86</v>
      </c>
      <c r="J112" s="33">
        <f t="shared" si="1"/>
        <v>349.125</v>
      </c>
    </row>
    <row r="113" spans="1:10" x14ac:dyDescent="0.25">
      <c r="A113" s="1" t="s">
        <v>1816</v>
      </c>
      <c r="B113" s="8">
        <v>42790</v>
      </c>
      <c r="C113" s="1" t="s">
        <v>1817</v>
      </c>
      <c r="D113" s="1">
        <v>1</v>
      </c>
      <c r="E113" s="1" t="s">
        <v>1818</v>
      </c>
      <c r="F113" s="1" t="s">
        <v>1406</v>
      </c>
      <c r="G113" s="1" t="str">
        <f t="shared" si="3"/>
        <v>ECP1111049Y4</v>
      </c>
      <c r="H113" s="1" t="s">
        <v>1819</v>
      </c>
      <c r="I113" s="27">
        <v>67.38</v>
      </c>
      <c r="J113" s="33">
        <f t="shared" si="1"/>
        <v>421.12499999999994</v>
      </c>
    </row>
    <row r="114" spans="1:10" x14ac:dyDescent="0.25">
      <c r="A114" s="1" t="s">
        <v>1816</v>
      </c>
      <c r="B114" s="8">
        <v>42790</v>
      </c>
      <c r="C114" s="1" t="s">
        <v>1817</v>
      </c>
      <c r="D114" s="1">
        <v>1</v>
      </c>
      <c r="E114" s="1" t="s">
        <v>1818</v>
      </c>
      <c r="F114" s="1" t="s">
        <v>1406</v>
      </c>
      <c r="G114" s="1" t="s">
        <v>794</v>
      </c>
      <c r="H114" s="7" t="s">
        <v>2891</v>
      </c>
      <c r="I114" s="27">
        <v>9.3800000000000008</v>
      </c>
      <c r="J114" s="33">
        <f t="shared" si="1"/>
        <v>58.625000000000007</v>
      </c>
    </row>
    <row r="115" spans="1:10" x14ac:dyDescent="0.25">
      <c r="A115" s="1" t="s">
        <v>1816</v>
      </c>
      <c r="B115" s="8">
        <v>42790</v>
      </c>
      <c r="C115" s="1" t="s">
        <v>1817</v>
      </c>
      <c r="D115" s="1">
        <v>1</v>
      </c>
      <c r="E115" s="1" t="s">
        <v>1818</v>
      </c>
      <c r="F115" s="1" t="s">
        <v>1406</v>
      </c>
      <c r="G115" s="1" t="s">
        <v>794</v>
      </c>
      <c r="H115" s="7" t="s">
        <v>2891</v>
      </c>
      <c r="I115" s="27">
        <v>10.210000000000001</v>
      </c>
      <c r="J115" s="33">
        <f t="shared" si="1"/>
        <v>63.812500000000007</v>
      </c>
    </row>
    <row r="116" spans="1:10" x14ac:dyDescent="0.25">
      <c r="A116" s="1" t="s">
        <v>1816</v>
      </c>
      <c r="B116" s="8">
        <v>42790</v>
      </c>
      <c r="C116" s="1" t="s">
        <v>1817</v>
      </c>
      <c r="D116" s="1">
        <v>1</v>
      </c>
      <c r="E116" s="1" t="s">
        <v>1818</v>
      </c>
      <c r="F116" s="1" t="s">
        <v>1406</v>
      </c>
      <c r="G116" s="1" t="s">
        <v>794</v>
      </c>
      <c r="H116" s="7" t="s">
        <v>2891</v>
      </c>
      <c r="I116" s="27">
        <v>10.210000000000001</v>
      </c>
      <c r="J116" s="33">
        <f t="shared" si="1"/>
        <v>63.812500000000007</v>
      </c>
    </row>
    <row r="117" spans="1:10" x14ac:dyDescent="0.25">
      <c r="A117" s="1" t="s">
        <v>1816</v>
      </c>
      <c r="B117" s="8">
        <v>42790</v>
      </c>
      <c r="C117" s="1" t="s">
        <v>1817</v>
      </c>
      <c r="D117" s="1">
        <v>1</v>
      </c>
      <c r="E117" s="1" t="s">
        <v>1818</v>
      </c>
      <c r="F117" s="1" t="s">
        <v>1406</v>
      </c>
      <c r="G117" s="1" t="str">
        <f t="shared" si="3"/>
        <v>SHE190630V37</v>
      </c>
      <c r="H117" s="1" t="s">
        <v>1820</v>
      </c>
      <c r="I117" s="27">
        <v>55.18</v>
      </c>
      <c r="J117" s="33">
        <f t="shared" si="1"/>
        <v>344.875</v>
      </c>
    </row>
    <row r="118" spans="1:10" x14ac:dyDescent="0.25">
      <c r="A118" s="1" t="s">
        <v>1822</v>
      </c>
      <c r="B118" s="8">
        <v>42790</v>
      </c>
      <c r="C118" s="1" t="s">
        <v>1821</v>
      </c>
      <c r="D118" s="1">
        <v>1</v>
      </c>
      <c r="E118" s="1" t="s">
        <v>1823</v>
      </c>
      <c r="F118" s="1" t="s">
        <v>1405</v>
      </c>
      <c r="G118" s="7" t="s">
        <v>1463</v>
      </c>
      <c r="H118" s="7" t="s">
        <v>1464</v>
      </c>
      <c r="I118" s="32">
        <v>32829.279999999999</v>
      </c>
      <c r="J118" s="33">
        <f t="shared" si="1"/>
        <v>205183</v>
      </c>
    </row>
    <row r="119" spans="1:10" x14ac:dyDescent="0.25">
      <c r="A119" s="1" t="s">
        <v>1824</v>
      </c>
      <c r="B119" s="8">
        <v>42790</v>
      </c>
      <c r="C119" s="1" t="s">
        <v>1825</v>
      </c>
      <c r="D119" s="1">
        <v>1</v>
      </c>
      <c r="E119" s="1" t="s">
        <v>1826</v>
      </c>
      <c r="F119" s="1" t="s">
        <v>1405</v>
      </c>
      <c r="G119" s="7" t="s">
        <v>1463</v>
      </c>
      <c r="H119" s="7" t="s">
        <v>1464</v>
      </c>
      <c r="I119" s="32">
        <v>32829.279999999999</v>
      </c>
      <c r="J119" s="33">
        <f t="shared" si="1"/>
        <v>205183</v>
      </c>
    </row>
    <row r="120" spans="1:10" x14ac:dyDescent="0.25">
      <c r="A120" s="1" t="s">
        <v>1827</v>
      </c>
      <c r="B120" s="8">
        <v>42790</v>
      </c>
      <c r="C120" s="1" t="s">
        <v>1828</v>
      </c>
      <c r="D120" s="1">
        <v>1</v>
      </c>
      <c r="E120" s="1" t="s">
        <v>1829</v>
      </c>
      <c r="F120" s="1" t="s">
        <v>1405</v>
      </c>
      <c r="G120" s="7" t="s">
        <v>1463</v>
      </c>
      <c r="H120" s="7" t="s">
        <v>1464</v>
      </c>
      <c r="I120" s="32">
        <v>25746.5</v>
      </c>
      <c r="J120" s="33">
        <f t="shared" si="1"/>
        <v>160915.625</v>
      </c>
    </row>
    <row r="121" spans="1:10" x14ac:dyDescent="0.25">
      <c r="A121" s="1" t="s">
        <v>1830</v>
      </c>
      <c r="B121" s="8">
        <v>42790</v>
      </c>
      <c r="C121" s="1" t="s">
        <v>1831</v>
      </c>
      <c r="D121" s="1">
        <v>1</v>
      </c>
      <c r="E121" s="1" t="s">
        <v>1832</v>
      </c>
      <c r="F121" s="1" t="s">
        <v>1405</v>
      </c>
      <c r="G121" s="7" t="s">
        <v>1463</v>
      </c>
      <c r="H121" s="7" t="s">
        <v>1464</v>
      </c>
      <c r="I121" s="32">
        <v>40868.300000000003</v>
      </c>
      <c r="J121" s="33">
        <f t="shared" si="1"/>
        <v>255426.875</v>
      </c>
    </row>
    <row r="122" spans="1:10" x14ac:dyDescent="0.25">
      <c r="A122" s="1" t="s">
        <v>1833</v>
      </c>
      <c r="B122" s="8">
        <v>42790</v>
      </c>
      <c r="C122" s="1" t="s">
        <v>1834</v>
      </c>
      <c r="D122" s="1">
        <v>1</v>
      </c>
      <c r="E122" s="1" t="s">
        <v>1835</v>
      </c>
      <c r="F122" s="1" t="s">
        <v>1405</v>
      </c>
      <c r="G122" s="7" t="s">
        <v>1463</v>
      </c>
      <c r="H122" s="7" t="s">
        <v>1464</v>
      </c>
      <c r="I122" s="32">
        <v>39565.69</v>
      </c>
      <c r="J122" s="33">
        <f t="shared" si="1"/>
        <v>247285.5625</v>
      </c>
    </row>
    <row r="123" spans="1:10" x14ac:dyDescent="0.25">
      <c r="A123" s="1" t="s">
        <v>427</v>
      </c>
      <c r="B123" s="8">
        <v>42790</v>
      </c>
      <c r="C123" s="1" t="s">
        <v>494</v>
      </c>
      <c r="D123" s="1">
        <v>1</v>
      </c>
      <c r="E123" s="1" t="s">
        <v>1836</v>
      </c>
      <c r="F123" s="1" t="s">
        <v>1560</v>
      </c>
      <c r="G123" s="7" t="s">
        <v>1463</v>
      </c>
      <c r="H123" s="7" t="s">
        <v>1464</v>
      </c>
      <c r="I123" s="32">
        <v>-35066.120000000003</v>
      </c>
      <c r="J123" s="33">
        <f t="shared" si="1"/>
        <v>-219163.25</v>
      </c>
    </row>
    <row r="124" spans="1:10" x14ac:dyDescent="0.25">
      <c r="A124" s="1" t="s">
        <v>431</v>
      </c>
      <c r="B124" s="8">
        <v>42790</v>
      </c>
      <c r="C124" s="1" t="s">
        <v>494</v>
      </c>
      <c r="D124" s="1">
        <v>1</v>
      </c>
      <c r="E124" s="1" t="s">
        <v>1837</v>
      </c>
      <c r="F124" s="1" t="s">
        <v>1405</v>
      </c>
      <c r="G124" s="7" t="s">
        <v>1463</v>
      </c>
      <c r="H124" s="7" t="s">
        <v>1464</v>
      </c>
      <c r="I124" s="32">
        <v>34913.18</v>
      </c>
      <c r="J124" s="33">
        <f t="shared" si="1"/>
        <v>218207.375</v>
      </c>
    </row>
    <row r="125" spans="1:10" s="1" customFormat="1" x14ac:dyDescent="0.25">
      <c r="A125" s="1" t="s">
        <v>1758</v>
      </c>
      <c r="B125" s="8">
        <v>42789</v>
      </c>
      <c r="C125" s="1" t="s">
        <v>1759</v>
      </c>
      <c r="D125" s="1">
        <v>1</v>
      </c>
      <c r="E125" s="1" t="s">
        <v>1760</v>
      </c>
      <c r="F125" s="1" t="s">
        <v>1406</v>
      </c>
      <c r="G125" s="7" t="s">
        <v>2896</v>
      </c>
      <c r="H125" s="7" t="s">
        <v>2897</v>
      </c>
      <c r="I125" s="32">
        <v>25.38</v>
      </c>
      <c r="J125" s="33">
        <f t="shared" si="1"/>
        <v>158.625</v>
      </c>
    </row>
    <row r="126" spans="1:10" s="1" customFormat="1" x14ac:dyDescent="0.25">
      <c r="A126" s="1" t="s">
        <v>1758</v>
      </c>
      <c r="B126" s="8">
        <v>42789</v>
      </c>
      <c r="C126" s="1" t="s">
        <v>1759</v>
      </c>
      <c r="D126" s="1">
        <v>1</v>
      </c>
      <c r="E126" s="1" t="s">
        <v>1760</v>
      </c>
      <c r="F126" s="1" t="s">
        <v>1406</v>
      </c>
      <c r="G126" s="7" t="s">
        <v>2900</v>
      </c>
      <c r="H126" s="7" t="s">
        <v>2901</v>
      </c>
      <c r="I126" s="32">
        <v>62.78</v>
      </c>
      <c r="J126" s="33">
        <f t="shared" si="1"/>
        <v>392.375</v>
      </c>
    </row>
    <row r="127" spans="1:10" s="1" customFormat="1" x14ac:dyDescent="0.25">
      <c r="A127" s="1" t="s">
        <v>1758</v>
      </c>
      <c r="B127" s="8">
        <v>42789</v>
      </c>
      <c r="C127" s="1" t="s">
        <v>1759</v>
      </c>
      <c r="D127" s="1">
        <v>1</v>
      </c>
      <c r="E127" s="1" t="s">
        <v>1760</v>
      </c>
      <c r="F127" s="1" t="s">
        <v>1406</v>
      </c>
      <c r="G127" s="7" t="s">
        <v>2902</v>
      </c>
      <c r="H127" s="7" t="s">
        <v>2903</v>
      </c>
      <c r="I127" s="32">
        <v>342.21</v>
      </c>
      <c r="J127" s="33">
        <f t="shared" si="1"/>
        <v>2138.8125</v>
      </c>
    </row>
    <row r="128" spans="1:10" s="1" customFormat="1" x14ac:dyDescent="0.25">
      <c r="A128" s="1" t="s">
        <v>1758</v>
      </c>
      <c r="B128" s="8">
        <v>42789</v>
      </c>
      <c r="C128" s="1" t="s">
        <v>1759</v>
      </c>
      <c r="D128" s="1">
        <v>1</v>
      </c>
      <c r="E128" s="1" t="s">
        <v>1760</v>
      </c>
      <c r="F128" s="1" t="s">
        <v>1406</v>
      </c>
      <c r="G128" s="7" t="s">
        <v>2904</v>
      </c>
      <c r="H128" s="7" t="s">
        <v>2905</v>
      </c>
      <c r="I128" s="32">
        <v>28.14</v>
      </c>
      <c r="J128" s="33">
        <f t="shared" si="1"/>
        <v>175.875</v>
      </c>
    </row>
    <row r="129" spans="1:10" s="1" customFormat="1" x14ac:dyDescent="0.25">
      <c r="A129" s="1" t="s">
        <v>1758</v>
      </c>
      <c r="B129" s="8">
        <v>42789</v>
      </c>
      <c r="C129" s="1" t="s">
        <v>1759</v>
      </c>
      <c r="D129" s="1">
        <v>1</v>
      </c>
      <c r="E129" s="1" t="s">
        <v>1760</v>
      </c>
      <c r="F129" s="1" t="s">
        <v>1406</v>
      </c>
      <c r="G129" s="7" t="s">
        <v>794</v>
      </c>
      <c r="H129" s="7" t="s">
        <v>2891</v>
      </c>
      <c r="I129" s="32">
        <v>40.01</v>
      </c>
      <c r="J129" s="33">
        <f t="shared" si="1"/>
        <v>250.06249999999997</v>
      </c>
    </row>
    <row r="130" spans="1:10" s="1" customFormat="1" x14ac:dyDescent="0.25">
      <c r="A130" s="1" t="s">
        <v>1758</v>
      </c>
      <c r="B130" s="8">
        <v>42789</v>
      </c>
      <c r="C130" s="1" t="s">
        <v>1759</v>
      </c>
      <c r="D130" s="1">
        <v>1</v>
      </c>
      <c r="E130" s="1" t="s">
        <v>1760</v>
      </c>
      <c r="F130" s="1" t="s">
        <v>1406</v>
      </c>
      <c r="G130" s="7" t="s">
        <v>1900</v>
      </c>
      <c r="H130" s="7" t="s">
        <v>2906</v>
      </c>
      <c r="I130" s="32">
        <v>5.0999999999999996</v>
      </c>
      <c r="J130" s="33">
        <f t="shared" si="1"/>
        <v>31.874999999999996</v>
      </c>
    </row>
    <row r="131" spans="1:10" s="1" customFormat="1" x14ac:dyDescent="0.25">
      <c r="A131" s="1" t="s">
        <v>1758</v>
      </c>
      <c r="B131" s="8">
        <v>42789</v>
      </c>
      <c r="C131" s="1" t="s">
        <v>1759</v>
      </c>
      <c r="D131" s="1">
        <v>1</v>
      </c>
      <c r="E131" s="1" t="s">
        <v>1760</v>
      </c>
      <c r="F131" s="1" t="s">
        <v>1406</v>
      </c>
      <c r="G131" s="7" t="s">
        <v>2907</v>
      </c>
      <c r="H131" s="7" t="s">
        <v>2908</v>
      </c>
      <c r="I131" s="32">
        <v>16.97</v>
      </c>
      <c r="J131" s="33">
        <f t="shared" si="1"/>
        <v>106.06249999999999</v>
      </c>
    </row>
    <row r="132" spans="1:10" s="1" customFormat="1" x14ac:dyDescent="0.25">
      <c r="A132" s="1" t="s">
        <v>1758</v>
      </c>
      <c r="B132" s="8">
        <v>42789</v>
      </c>
      <c r="C132" s="1" t="s">
        <v>1759</v>
      </c>
      <c r="D132" s="1">
        <v>1</v>
      </c>
      <c r="E132" s="1" t="s">
        <v>1760</v>
      </c>
      <c r="F132" s="1" t="s">
        <v>1406</v>
      </c>
      <c r="G132" s="7" t="s">
        <v>2909</v>
      </c>
      <c r="H132" s="7" t="s">
        <v>2910</v>
      </c>
      <c r="I132" s="32">
        <f>18.62+18.6</f>
        <v>37.22</v>
      </c>
      <c r="J132" s="33">
        <f t="shared" si="1"/>
        <v>232.625</v>
      </c>
    </row>
    <row r="133" spans="1:10" x14ac:dyDescent="0.25">
      <c r="A133" s="1" t="s">
        <v>1838</v>
      </c>
      <c r="B133" s="8">
        <v>42790</v>
      </c>
      <c r="C133" s="1">
        <v>2552150</v>
      </c>
      <c r="D133" s="1">
        <v>1</v>
      </c>
      <c r="E133" s="1" t="s">
        <v>1839</v>
      </c>
      <c r="F133" s="1" t="s">
        <v>1407</v>
      </c>
      <c r="G133" s="7" t="s">
        <v>1417</v>
      </c>
      <c r="H133" s="7" t="s">
        <v>2911</v>
      </c>
      <c r="I133" s="32">
        <v>2857.67</v>
      </c>
      <c r="J133" s="33">
        <f t="shared" si="1"/>
        <v>17860.4375</v>
      </c>
    </row>
    <row r="134" spans="1:10" x14ac:dyDescent="0.25">
      <c r="A134" s="1" t="s">
        <v>1841</v>
      </c>
      <c r="B134" s="8">
        <v>42790</v>
      </c>
      <c r="C134" s="1">
        <v>2540010</v>
      </c>
      <c r="D134" s="1">
        <v>1</v>
      </c>
      <c r="E134" s="1" t="s">
        <v>1842</v>
      </c>
      <c r="F134" s="1" t="s">
        <v>1407</v>
      </c>
      <c r="G134" s="7" t="s">
        <v>1417</v>
      </c>
      <c r="H134" s="7" t="s">
        <v>2911</v>
      </c>
      <c r="I134" s="27">
        <v>890.7</v>
      </c>
      <c r="J134" s="33">
        <f t="shared" si="1"/>
        <v>5566.875</v>
      </c>
    </row>
    <row r="135" spans="1:10" x14ac:dyDescent="0.25">
      <c r="A135" s="1" t="s">
        <v>1843</v>
      </c>
      <c r="B135" s="8">
        <v>42790</v>
      </c>
      <c r="C135" s="1" t="s">
        <v>1844</v>
      </c>
      <c r="D135" s="1">
        <v>1</v>
      </c>
      <c r="E135" s="1" t="s">
        <v>1845</v>
      </c>
      <c r="F135" s="1" t="s">
        <v>1405</v>
      </c>
      <c r="G135" s="7" t="s">
        <v>1463</v>
      </c>
      <c r="H135" s="7" t="s">
        <v>1464</v>
      </c>
      <c r="I135" s="32">
        <v>43055.21</v>
      </c>
      <c r="J135" s="33">
        <f t="shared" si="1"/>
        <v>269095.0625</v>
      </c>
    </row>
    <row r="136" spans="1:10" x14ac:dyDescent="0.25">
      <c r="A136" s="1" t="s">
        <v>1846</v>
      </c>
      <c r="B136" s="8">
        <v>42791</v>
      </c>
      <c r="C136" s="1" t="s">
        <v>1847</v>
      </c>
      <c r="D136" s="1">
        <v>1</v>
      </c>
      <c r="E136" s="1" t="s">
        <v>1848</v>
      </c>
      <c r="F136" s="1" t="s">
        <v>1405</v>
      </c>
      <c r="G136" s="7" t="s">
        <v>1463</v>
      </c>
      <c r="H136" s="7" t="s">
        <v>1464</v>
      </c>
      <c r="I136" s="32">
        <v>33851.379999999997</v>
      </c>
      <c r="J136" s="33">
        <f t="shared" ref="J136:J199" si="4">+I136/0.16</f>
        <v>211571.12499999997</v>
      </c>
    </row>
    <row r="137" spans="1:10" x14ac:dyDescent="0.25">
      <c r="A137" s="1" t="s">
        <v>1849</v>
      </c>
      <c r="B137" s="8">
        <v>42791</v>
      </c>
      <c r="C137" s="1" t="s">
        <v>1850</v>
      </c>
      <c r="D137" s="1">
        <v>1</v>
      </c>
      <c r="E137" s="1" t="s">
        <v>1851</v>
      </c>
      <c r="F137" s="1" t="s">
        <v>1405</v>
      </c>
      <c r="G137" s="7" t="s">
        <v>1467</v>
      </c>
      <c r="H137" s="7" t="s">
        <v>1468</v>
      </c>
      <c r="I137" s="32">
        <v>32475</v>
      </c>
      <c r="J137" s="33">
        <f t="shared" si="4"/>
        <v>202968.75</v>
      </c>
    </row>
    <row r="138" spans="1:10" x14ac:dyDescent="0.25">
      <c r="A138" s="1" t="s">
        <v>1852</v>
      </c>
      <c r="B138" s="8">
        <v>42793</v>
      </c>
      <c r="C138" s="1" t="s">
        <v>1853</v>
      </c>
      <c r="D138" s="1">
        <v>1</v>
      </c>
      <c r="E138" s="1" t="s">
        <v>1854</v>
      </c>
      <c r="F138" s="1" t="s">
        <v>1406</v>
      </c>
      <c r="G138" s="1" t="str">
        <f t="shared" ref="G138:G141" si="5">+H138</f>
        <v>NWM9709244W4</v>
      </c>
      <c r="H138" s="1" t="s">
        <v>333</v>
      </c>
      <c r="I138" s="27">
        <v>87.21</v>
      </c>
      <c r="J138" s="33">
        <f t="shared" si="4"/>
        <v>545.0625</v>
      </c>
    </row>
    <row r="139" spans="1:10" x14ac:dyDescent="0.25">
      <c r="A139" s="1" t="s">
        <v>1855</v>
      </c>
      <c r="B139" s="8">
        <v>42793</v>
      </c>
      <c r="C139" s="1" t="s">
        <v>1856</v>
      </c>
      <c r="D139" s="1">
        <v>1</v>
      </c>
      <c r="E139" s="1" t="s">
        <v>1857</v>
      </c>
      <c r="F139" s="1" t="s">
        <v>1406</v>
      </c>
      <c r="G139" s="1" t="str">
        <f t="shared" si="5"/>
        <v>MCE970318REA</v>
      </c>
      <c r="H139" s="1" t="s">
        <v>393</v>
      </c>
      <c r="I139" s="27">
        <v>4.83</v>
      </c>
      <c r="J139" s="33">
        <f t="shared" si="4"/>
        <v>30.1875</v>
      </c>
    </row>
    <row r="140" spans="1:10" x14ac:dyDescent="0.25">
      <c r="A140" s="1" t="s">
        <v>1858</v>
      </c>
      <c r="B140" s="8">
        <v>42793</v>
      </c>
      <c r="C140" s="1" t="s">
        <v>1859</v>
      </c>
      <c r="D140" s="1">
        <v>1</v>
      </c>
      <c r="E140" s="1" t="s">
        <v>1860</v>
      </c>
      <c r="F140" s="1" t="s">
        <v>1406</v>
      </c>
      <c r="G140" s="1" t="str">
        <f t="shared" si="5"/>
        <v>CME910715UB9</v>
      </c>
      <c r="H140" s="1" t="s">
        <v>329</v>
      </c>
      <c r="I140" s="27">
        <v>51.73</v>
      </c>
      <c r="J140" s="33">
        <f t="shared" si="4"/>
        <v>323.3125</v>
      </c>
    </row>
    <row r="141" spans="1:10" x14ac:dyDescent="0.25">
      <c r="A141" s="1" t="s">
        <v>1861</v>
      </c>
      <c r="B141" s="8">
        <v>42793</v>
      </c>
      <c r="C141" s="1" t="s">
        <v>1862</v>
      </c>
      <c r="D141" s="1">
        <v>1</v>
      </c>
      <c r="E141" s="1" t="s">
        <v>1863</v>
      </c>
      <c r="F141" s="1" t="s">
        <v>1406</v>
      </c>
      <c r="G141" s="1" t="str">
        <f t="shared" si="5"/>
        <v>GAJA530403QE7</v>
      </c>
      <c r="H141" s="1" t="s">
        <v>407</v>
      </c>
      <c r="I141" s="27">
        <v>16.829999999999998</v>
      </c>
      <c r="J141" s="33">
        <f t="shared" si="4"/>
        <v>105.18749999999999</v>
      </c>
    </row>
    <row r="142" spans="1:10" x14ac:dyDescent="0.25">
      <c r="A142" s="1" t="s">
        <v>1865</v>
      </c>
      <c r="B142" s="8">
        <v>42793</v>
      </c>
      <c r="C142" s="1" t="s">
        <v>1864</v>
      </c>
      <c r="D142" s="1">
        <v>1</v>
      </c>
      <c r="E142" s="1" t="s">
        <v>1866</v>
      </c>
      <c r="F142" s="1" t="s">
        <v>1405</v>
      </c>
      <c r="G142" s="7" t="s">
        <v>1495</v>
      </c>
      <c r="H142" s="7" t="s">
        <v>2886</v>
      </c>
      <c r="I142" s="32">
        <v>28363.3</v>
      </c>
      <c r="J142" s="33">
        <f t="shared" si="4"/>
        <v>177270.625</v>
      </c>
    </row>
    <row r="143" spans="1:10" x14ac:dyDescent="0.25">
      <c r="A143" s="1" t="s">
        <v>1867</v>
      </c>
      <c r="B143" s="8">
        <v>42793</v>
      </c>
      <c r="C143" s="1" t="s">
        <v>1868</v>
      </c>
      <c r="D143" s="1">
        <v>1</v>
      </c>
      <c r="E143" s="1" t="s">
        <v>1869</v>
      </c>
      <c r="F143" s="1" t="s">
        <v>1406</v>
      </c>
      <c r="G143" s="1" t="str">
        <f t="shared" ref="G143:G162" si="6">+H143</f>
        <v>MNE0409226K9</v>
      </c>
      <c r="H143" s="1" t="s">
        <v>403</v>
      </c>
      <c r="I143" s="27">
        <v>95.97</v>
      </c>
      <c r="J143" s="33">
        <f t="shared" si="4"/>
        <v>599.8125</v>
      </c>
    </row>
    <row r="144" spans="1:10" x14ac:dyDescent="0.25">
      <c r="A144" s="1" t="s">
        <v>1870</v>
      </c>
      <c r="B144" s="8">
        <v>42793</v>
      </c>
      <c r="C144" s="1" t="s">
        <v>1871</v>
      </c>
      <c r="D144" s="1">
        <v>1</v>
      </c>
      <c r="E144" s="1" t="s">
        <v>1872</v>
      </c>
      <c r="F144" s="1" t="s">
        <v>1406</v>
      </c>
      <c r="G144" s="1" t="str">
        <f t="shared" si="6"/>
        <v>ELE011009716</v>
      </c>
      <c r="H144" s="1" t="s">
        <v>763</v>
      </c>
      <c r="I144" s="27">
        <v>68.28</v>
      </c>
      <c r="J144" s="33">
        <f t="shared" si="4"/>
        <v>426.75</v>
      </c>
    </row>
    <row r="145" spans="1:10" x14ac:dyDescent="0.25">
      <c r="A145" s="1" t="s">
        <v>1873</v>
      </c>
      <c r="B145" s="8">
        <v>42793</v>
      </c>
      <c r="C145" s="1" t="s">
        <v>1874</v>
      </c>
      <c r="D145" s="1">
        <v>1</v>
      </c>
      <c r="E145" s="1" t="s">
        <v>1875</v>
      </c>
      <c r="F145" s="1" t="s">
        <v>1406</v>
      </c>
      <c r="G145" s="1" t="str">
        <f t="shared" si="6"/>
        <v>PMV800209PT4</v>
      </c>
      <c r="H145" s="1" t="s">
        <v>1876</v>
      </c>
      <c r="I145" s="27">
        <v>37.409999999999997</v>
      </c>
      <c r="J145" s="33">
        <f t="shared" si="4"/>
        <v>233.81249999999997</v>
      </c>
    </row>
    <row r="146" spans="1:10" x14ac:dyDescent="0.25">
      <c r="A146" s="1" t="s">
        <v>1877</v>
      </c>
      <c r="B146" s="8">
        <v>42793</v>
      </c>
      <c r="C146" s="1" t="s">
        <v>1878</v>
      </c>
      <c r="D146" s="1">
        <v>1</v>
      </c>
      <c r="E146" s="1" t="s">
        <v>1879</v>
      </c>
      <c r="F146" s="1" t="s">
        <v>1406</v>
      </c>
      <c r="G146" s="1" t="str">
        <f t="shared" si="6"/>
        <v>RUCW720621241</v>
      </c>
      <c r="H146" s="1" t="s">
        <v>1880</v>
      </c>
      <c r="I146" s="27">
        <v>28.98</v>
      </c>
      <c r="J146" s="33">
        <f t="shared" si="4"/>
        <v>181.125</v>
      </c>
    </row>
    <row r="147" spans="1:10" x14ac:dyDescent="0.25">
      <c r="A147" s="1" t="s">
        <v>1881</v>
      </c>
      <c r="B147" s="8">
        <v>42793</v>
      </c>
      <c r="C147" s="1" t="s">
        <v>1882</v>
      </c>
      <c r="D147" s="1">
        <v>1</v>
      </c>
      <c r="E147" s="1" t="s">
        <v>1883</v>
      </c>
      <c r="F147" s="1" t="s">
        <v>1406</v>
      </c>
      <c r="G147" s="1" t="str">
        <f t="shared" si="6"/>
        <v>ELE011009716</v>
      </c>
      <c r="H147" s="1" t="s">
        <v>763</v>
      </c>
      <c r="I147" s="1">
        <v>21.37</v>
      </c>
      <c r="J147" s="33">
        <f t="shared" si="4"/>
        <v>133.5625</v>
      </c>
    </row>
    <row r="148" spans="1:10" x14ac:dyDescent="0.25">
      <c r="A148" s="1" t="s">
        <v>1884</v>
      </c>
      <c r="B148" s="8">
        <v>42793</v>
      </c>
      <c r="C148" s="1" t="s">
        <v>1885</v>
      </c>
      <c r="D148" s="1">
        <v>1</v>
      </c>
      <c r="E148" s="1" t="s">
        <v>1886</v>
      </c>
      <c r="F148" s="1" t="s">
        <v>1406</v>
      </c>
      <c r="G148" s="1" t="str">
        <f t="shared" si="6"/>
        <v>PCQ1506055P9</v>
      </c>
      <c r="H148" s="1" t="s">
        <v>1887</v>
      </c>
      <c r="I148" s="1">
        <v>9.24</v>
      </c>
      <c r="J148" s="33">
        <f t="shared" si="4"/>
        <v>57.75</v>
      </c>
    </row>
    <row r="149" spans="1:10" x14ac:dyDescent="0.25">
      <c r="A149" s="1" t="s">
        <v>1888</v>
      </c>
      <c r="B149" s="8">
        <v>42793</v>
      </c>
      <c r="C149" s="1" t="s">
        <v>1889</v>
      </c>
      <c r="D149" s="1">
        <v>1</v>
      </c>
      <c r="E149" s="1" t="s">
        <v>1890</v>
      </c>
      <c r="F149" s="1" t="s">
        <v>1406</v>
      </c>
      <c r="G149" s="1" t="str">
        <f t="shared" si="6"/>
        <v>TEX9302097F3</v>
      </c>
      <c r="H149" s="1" t="s">
        <v>415</v>
      </c>
      <c r="I149" s="1">
        <v>32</v>
      </c>
      <c r="J149" s="33">
        <f t="shared" si="4"/>
        <v>200</v>
      </c>
    </row>
    <row r="150" spans="1:10" x14ac:dyDescent="0.25">
      <c r="A150" s="1" t="s">
        <v>1891</v>
      </c>
      <c r="B150" s="8">
        <v>42793</v>
      </c>
      <c r="C150" s="1" t="s">
        <v>1892</v>
      </c>
      <c r="D150" s="1">
        <v>1</v>
      </c>
      <c r="E150" s="1" t="s">
        <v>1893</v>
      </c>
      <c r="F150" s="1" t="s">
        <v>1406</v>
      </c>
      <c r="G150" s="1" t="s">
        <v>444</v>
      </c>
      <c r="H150" s="7" t="s">
        <v>2889</v>
      </c>
      <c r="I150" s="1">
        <v>8.2799999999999994</v>
      </c>
      <c r="J150" s="33">
        <f t="shared" si="4"/>
        <v>51.749999999999993</v>
      </c>
    </row>
    <row r="151" spans="1:10" x14ac:dyDescent="0.25">
      <c r="A151" s="1" t="s">
        <v>1894</v>
      </c>
      <c r="B151" s="8">
        <v>42793</v>
      </c>
      <c r="C151" s="1" t="s">
        <v>1895</v>
      </c>
      <c r="D151" s="1">
        <v>1</v>
      </c>
      <c r="E151" s="1" t="s">
        <v>1896</v>
      </c>
      <c r="F151" s="1" t="s">
        <v>1406</v>
      </c>
      <c r="G151" s="1" t="s">
        <v>794</v>
      </c>
      <c r="H151" s="7" t="s">
        <v>2891</v>
      </c>
      <c r="I151" s="1">
        <v>9.3800000000000008</v>
      </c>
      <c r="J151" s="33">
        <f t="shared" si="4"/>
        <v>58.625000000000007</v>
      </c>
    </row>
    <row r="152" spans="1:10" x14ac:dyDescent="0.25">
      <c r="A152" s="1" t="s">
        <v>1897</v>
      </c>
      <c r="B152" s="8">
        <v>42793</v>
      </c>
      <c r="C152" s="1" t="s">
        <v>1898</v>
      </c>
      <c r="D152" s="1">
        <v>1</v>
      </c>
      <c r="E152" s="1" t="s">
        <v>1899</v>
      </c>
      <c r="F152" s="1" t="s">
        <v>1406</v>
      </c>
      <c r="G152" s="1" t="s">
        <v>444</v>
      </c>
      <c r="H152" s="7" t="s">
        <v>2889</v>
      </c>
      <c r="I152" s="1">
        <v>55.86</v>
      </c>
      <c r="J152" s="33">
        <f t="shared" si="4"/>
        <v>349.125</v>
      </c>
    </row>
    <row r="153" spans="1:10" x14ac:dyDescent="0.25">
      <c r="A153" s="1" t="s">
        <v>1897</v>
      </c>
      <c r="B153" s="8">
        <v>42793</v>
      </c>
      <c r="C153" s="1" t="s">
        <v>1898</v>
      </c>
      <c r="D153" s="1">
        <v>1</v>
      </c>
      <c r="E153" s="1" t="s">
        <v>1899</v>
      </c>
      <c r="F153" s="1" t="s">
        <v>1406</v>
      </c>
      <c r="G153" s="1" t="s">
        <v>794</v>
      </c>
      <c r="H153" s="7" t="s">
        <v>2891</v>
      </c>
      <c r="I153" s="1">
        <v>29.8</v>
      </c>
      <c r="J153" s="33">
        <f t="shared" si="4"/>
        <v>186.25</v>
      </c>
    </row>
    <row r="154" spans="1:10" x14ac:dyDescent="0.25">
      <c r="A154" s="1" t="s">
        <v>1897</v>
      </c>
      <c r="B154" s="8">
        <v>42793</v>
      </c>
      <c r="C154" s="1" t="s">
        <v>1898</v>
      </c>
      <c r="D154" s="1">
        <v>1</v>
      </c>
      <c r="E154" s="1" t="s">
        <v>1899</v>
      </c>
      <c r="F154" s="1" t="s">
        <v>1406</v>
      </c>
      <c r="G154" s="1" t="str">
        <f t="shared" si="6"/>
        <v>PAC8907264G0</v>
      </c>
      <c r="H154" s="1" t="s">
        <v>1900</v>
      </c>
      <c r="I154" s="1">
        <v>1.1000000000000001</v>
      </c>
      <c r="J154" s="33">
        <f t="shared" si="4"/>
        <v>6.875</v>
      </c>
    </row>
    <row r="155" spans="1:10" x14ac:dyDescent="0.25">
      <c r="A155" s="1" t="s">
        <v>1897</v>
      </c>
      <c r="B155" s="8">
        <v>42793</v>
      </c>
      <c r="C155" s="1" t="s">
        <v>1898</v>
      </c>
      <c r="D155" s="1">
        <v>1</v>
      </c>
      <c r="E155" s="1" t="s">
        <v>1899</v>
      </c>
      <c r="F155" s="1" t="s">
        <v>1406</v>
      </c>
      <c r="G155" s="1" t="str">
        <f t="shared" si="6"/>
        <v>TSC070907QS5</v>
      </c>
      <c r="H155" s="1" t="s">
        <v>796</v>
      </c>
      <c r="I155" s="1">
        <v>13.79</v>
      </c>
      <c r="J155" s="33">
        <f t="shared" si="4"/>
        <v>86.187499999999986</v>
      </c>
    </row>
    <row r="156" spans="1:10" x14ac:dyDescent="0.25">
      <c r="A156" s="1" t="s">
        <v>1901</v>
      </c>
      <c r="B156" s="8">
        <v>42793</v>
      </c>
      <c r="C156" s="1" t="s">
        <v>1902</v>
      </c>
      <c r="D156" s="1">
        <v>1</v>
      </c>
      <c r="E156" s="1" t="s">
        <v>1903</v>
      </c>
      <c r="F156" s="1" t="s">
        <v>1406</v>
      </c>
      <c r="G156" s="1" t="s">
        <v>850</v>
      </c>
      <c r="H156" s="7" t="s">
        <v>2892</v>
      </c>
      <c r="I156" s="1">
        <v>53.38</v>
      </c>
      <c r="J156" s="33">
        <f t="shared" si="4"/>
        <v>333.625</v>
      </c>
    </row>
    <row r="157" spans="1:10" x14ac:dyDescent="0.25">
      <c r="A157" s="1" t="s">
        <v>1901</v>
      </c>
      <c r="B157" s="8">
        <v>42793</v>
      </c>
      <c r="C157" s="1" t="s">
        <v>1902</v>
      </c>
      <c r="D157" s="1">
        <v>1</v>
      </c>
      <c r="E157" s="1" t="s">
        <v>1903</v>
      </c>
      <c r="F157" s="1" t="s">
        <v>1406</v>
      </c>
      <c r="G157" s="1" t="s">
        <v>444</v>
      </c>
      <c r="H157" s="7" t="s">
        <v>2889</v>
      </c>
      <c r="I157" s="1">
        <v>8.2799999999999994</v>
      </c>
      <c r="J157" s="33">
        <f t="shared" si="4"/>
        <v>51.749999999999993</v>
      </c>
    </row>
    <row r="158" spans="1:10" x14ac:dyDescent="0.25">
      <c r="A158" s="1" t="s">
        <v>1901</v>
      </c>
      <c r="B158" s="8">
        <v>42793</v>
      </c>
      <c r="C158" s="1" t="s">
        <v>1902</v>
      </c>
      <c r="D158" s="1">
        <v>1</v>
      </c>
      <c r="E158" s="1" t="s">
        <v>1903</v>
      </c>
      <c r="F158" s="1" t="s">
        <v>1406</v>
      </c>
      <c r="G158" s="1" t="s">
        <v>794</v>
      </c>
      <c r="H158" s="7" t="s">
        <v>2891</v>
      </c>
      <c r="I158" s="1">
        <v>9.3800000000000008</v>
      </c>
      <c r="J158" s="33">
        <f t="shared" si="4"/>
        <v>58.625000000000007</v>
      </c>
    </row>
    <row r="159" spans="1:10" x14ac:dyDescent="0.25">
      <c r="A159" s="1" t="s">
        <v>1901</v>
      </c>
      <c r="B159" s="8">
        <v>42793</v>
      </c>
      <c r="C159" s="1" t="s">
        <v>1902</v>
      </c>
      <c r="D159" s="1">
        <v>1</v>
      </c>
      <c r="E159" s="1" t="s">
        <v>1903</v>
      </c>
      <c r="F159" s="1" t="s">
        <v>1406</v>
      </c>
      <c r="G159" s="1" t="str">
        <f t="shared" si="6"/>
        <v>MAGI620628IW4</v>
      </c>
      <c r="H159" s="1" t="s">
        <v>852</v>
      </c>
      <c r="I159" s="1">
        <v>16.829999999999998</v>
      </c>
      <c r="J159" s="33">
        <f t="shared" si="4"/>
        <v>105.18749999999999</v>
      </c>
    </row>
    <row r="160" spans="1:10" x14ac:dyDescent="0.25">
      <c r="A160" s="1" t="s">
        <v>1904</v>
      </c>
      <c r="B160" s="8">
        <v>42793</v>
      </c>
      <c r="C160" s="1" t="s">
        <v>1905</v>
      </c>
      <c r="D160" s="1">
        <v>1</v>
      </c>
      <c r="E160" s="1" t="s">
        <v>1906</v>
      </c>
      <c r="F160" s="1" t="s">
        <v>1406</v>
      </c>
      <c r="G160" s="1" t="s">
        <v>850</v>
      </c>
      <c r="H160" s="7" t="s">
        <v>2892</v>
      </c>
      <c r="I160" s="1">
        <v>53.38</v>
      </c>
      <c r="J160" s="33">
        <f t="shared" si="4"/>
        <v>333.625</v>
      </c>
    </row>
    <row r="161" spans="1:10" x14ac:dyDescent="0.25">
      <c r="A161" s="1" t="s">
        <v>1904</v>
      </c>
      <c r="B161" s="8">
        <v>42793</v>
      </c>
      <c r="C161" s="1" t="s">
        <v>1905</v>
      </c>
      <c r="D161" s="1">
        <v>1</v>
      </c>
      <c r="E161" s="1" t="s">
        <v>1906</v>
      </c>
      <c r="F161" s="1" t="s">
        <v>1406</v>
      </c>
      <c r="G161" s="1" t="s">
        <v>444</v>
      </c>
      <c r="H161" s="7" t="s">
        <v>2889</v>
      </c>
      <c r="I161" s="1">
        <v>8.2799999999999994</v>
      </c>
      <c r="J161" s="33">
        <f t="shared" si="4"/>
        <v>51.749999999999993</v>
      </c>
    </row>
    <row r="162" spans="1:10" x14ac:dyDescent="0.25">
      <c r="A162" s="1" t="s">
        <v>1904</v>
      </c>
      <c r="B162" s="8">
        <v>42793</v>
      </c>
      <c r="C162" s="1" t="s">
        <v>1905</v>
      </c>
      <c r="D162" s="1">
        <v>1</v>
      </c>
      <c r="E162" s="1" t="s">
        <v>1906</v>
      </c>
      <c r="F162" s="1" t="s">
        <v>1406</v>
      </c>
      <c r="G162" s="1" t="str">
        <f t="shared" si="6"/>
        <v>MAGI620628IW4</v>
      </c>
      <c r="H162" s="1" t="s">
        <v>852</v>
      </c>
      <c r="I162" s="1">
        <v>16.829999999999998</v>
      </c>
      <c r="J162" s="33">
        <f t="shared" si="4"/>
        <v>105.18749999999999</v>
      </c>
    </row>
    <row r="163" spans="1:10" x14ac:dyDescent="0.25">
      <c r="A163" s="1" t="s">
        <v>1907</v>
      </c>
      <c r="B163" s="8">
        <v>42793</v>
      </c>
      <c r="C163" s="1" t="s">
        <v>1908</v>
      </c>
      <c r="D163" s="1">
        <v>1</v>
      </c>
      <c r="E163" s="1" t="s">
        <v>1909</v>
      </c>
      <c r="F163" s="1" t="s">
        <v>1405</v>
      </c>
      <c r="G163" s="7" t="s">
        <v>1463</v>
      </c>
      <c r="H163" s="7" t="s">
        <v>1464</v>
      </c>
      <c r="I163" s="9">
        <v>45386.69</v>
      </c>
      <c r="J163" s="33">
        <f t="shared" si="4"/>
        <v>283666.8125</v>
      </c>
    </row>
    <row r="164" spans="1:10" x14ac:dyDescent="0.25">
      <c r="A164" s="1" t="s">
        <v>1910</v>
      </c>
      <c r="B164" s="8">
        <v>42793</v>
      </c>
      <c r="C164" s="1" t="s">
        <v>1911</v>
      </c>
      <c r="D164" s="1">
        <v>1</v>
      </c>
      <c r="E164" s="1" t="s">
        <v>1912</v>
      </c>
      <c r="F164" s="1" t="s">
        <v>1406</v>
      </c>
      <c r="G164" s="1" t="s">
        <v>794</v>
      </c>
      <c r="H164" s="7" t="s">
        <v>2891</v>
      </c>
      <c r="I164" s="1">
        <v>9.3800000000000008</v>
      </c>
      <c r="J164" s="33">
        <f t="shared" si="4"/>
        <v>58.625000000000007</v>
      </c>
    </row>
    <row r="165" spans="1:10" x14ac:dyDescent="0.25">
      <c r="A165" s="1" t="s">
        <v>1910</v>
      </c>
      <c r="B165" s="8">
        <v>42793</v>
      </c>
      <c r="C165" s="1" t="s">
        <v>1911</v>
      </c>
      <c r="D165" s="1">
        <v>1</v>
      </c>
      <c r="E165" s="1" t="s">
        <v>1912</v>
      </c>
      <c r="F165" s="1" t="s">
        <v>1406</v>
      </c>
      <c r="G165" s="1" t="str">
        <f t="shared" ref="G165:G166" si="7">+H165</f>
        <v>OME561118AA8</v>
      </c>
      <c r="H165" s="1" t="s">
        <v>907</v>
      </c>
      <c r="I165" s="1">
        <v>80.69</v>
      </c>
      <c r="J165" s="33">
        <f t="shared" si="4"/>
        <v>504.3125</v>
      </c>
    </row>
    <row r="166" spans="1:10" x14ac:dyDescent="0.25">
      <c r="A166" s="1" t="s">
        <v>1910</v>
      </c>
      <c r="B166" s="8">
        <v>42793</v>
      </c>
      <c r="C166" s="1" t="s">
        <v>1911</v>
      </c>
      <c r="D166" s="1">
        <v>1</v>
      </c>
      <c r="E166" s="1" t="s">
        <v>1912</v>
      </c>
      <c r="F166" s="1" t="s">
        <v>1406</v>
      </c>
      <c r="G166" s="1" t="str">
        <f t="shared" si="7"/>
        <v>RCO0708136F7</v>
      </c>
      <c r="H166" s="1" t="s">
        <v>815</v>
      </c>
      <c r="I166" s="1">
        <v>36.82</v>
      </c>
      <c r="J166" s="33">
        <f t="shared" si="4"/>
        <v>230.125</v>
      </c>
    </row>
    <row r="167" spans="1:10" x14ac:dyDescent="0.25">
      <c r="A167" s="1" t="s">
        <v>480</v>
      </c>
      <c r="B167" s="8">
        <v>42793</v>
      </c>
      <c r="C167" s="1" t="s">
        <v>1913</v>
      </c>
      <c r="D167" s="1">
        <v>1</v>
      </c>
      <c r="E167" s="1" t="s">
        <v>1914</v>
      </c>
      <c r="F167" s="1" t="s">
        <v>1405</v>
      </c>
      <c r="G167" s="7" t="s">
        <v>1463</v>
      </c>
      <c r="H167" s="7" t="s">
        <v>1464</v>
      </c>
      <c r="I167" s="9">
        <v>53716.44</v>
      </c>
      <c r="J167" s="33">
        <f t="shared" si="4"/>
        <v>335727.75</v>
      </c>
    </row>
    <row r="168" spans="1:10" x14ac:dyDescent="0.25">
      <c r="A168" s="1" t="s">
        <v>484</v>
      </c>
      <c r="B168" s="8">
        <v>42793</v>
      </c>
      <c r="C168" s="1" t="s">
        <v>1915</v>
      </c>
      <c r="D168" s="1">
        <v>1</v>
      </c>
      <c r="E168" s="1" t="s">
        <v>1916</v>
      </c>
      <c r="F168" s="1" t="s">
        <v>1406</v>
      </c>
      <c r="G168" s="1" t="s">
        <v>444</v>
      </c>
      <c r="H168" s="7" t="s">
        <v>2889</v>
      </c>
      <c r="I168" s="1">
        <v>121.8</v>
      </c>
      <c r="J168" s="33">
        <f t="shared" si="4"/>
        <v>761.25</v>
      </c>
    </row>
    <row r="169" spans="1:10" x14ac:dyDescent="0.25">
      <c r="A169" s="1" t="s">
        <v>484</v>
      </c>
      <c r="B169" s="8">
        <v>42793</v>
      </c>
      <c r="C169" s="1" t="s">
        <v>1915</v>
      </c>
      <c r="D169" s="1">
        <v>1</v>
      </c>
      <c r="E169" s="1" t="s">
        <v>1916</v>
      </c>
      <c r="F169" s="1" t="s">
        <v>1406</v>
      </c>
      <c r="G169" s="1" t="str">
        <f t="shared" ref="G169:G176" si="8">+H169</f>
        <v>CAG110830A23</v>
      </c>
      <c r="H169" s="1" t="s">
        <v>840</v>
      </c>
      <c r="I169" s="1">
        <v>15.86</v>
      </c>
      <c r="J169" s="33">
        <f t="shared" si="4"/>
        <v>99.125</v>
      </c>
    </row>
    <row r="170" spans="1:10" x14ac:dyDescent="0.25">
      <c r="A170" s="1" t="s">
        <v>484</v>
      </c>
      <c r="B170" s="8">
        <v>42793</v>
      </c>
      <c r="C170" s="1" t="s">
        <v>1915</v>
      </c>
      <c r="D170" s="1">
        <v>1</v>
      </c>
      <c r="E170" s="1" t="s">
        <v>1916</v>
      </c>
      <c r="F170" s="1" t="s">
        <v>1406</v>
      </c>
      <c r="G170" s="1" t="str">
        <f t="shared" si="8"/>
        <v>CAG110830A23</v>
      </c>
      <c r="H170" s="1" t="s">
        <v>840</v>
      </c>
      <c r="I170" s="1">
        <v>27.72</v>
      </c>
      <c r="J170" s="33">
        <f t="shared" si="4"/>
        <v>173.25</v>
      </c>
    </row>
    <row r="171" spans="1:10" x14ac:dyDescent="0.25">
      <c r="A171" s="1" t="s">
        <v>484</v>
      </c>
      <c r="B171" s="8">
        <v>42793</v>
      </c>
      <c r="C171" s="1" t="s">
        <v>1915</v>
      </c>
      <c r="D171" s="1">
        <v>1</v>
      </c>
      <c r="E171" s="1" t="s">
        <v>1916</v>
      </c>
      <c r="F171" s="1" t="s">
        <v>1406</v>
      </c>
      <c r="G171" s="1" t="str">
        <f t="shared" si="8"/>
        <v>CPF6307036N8</v>
      </c>
      <c r="H171" s="1" t="s">
        <v>841</v>
      </c>
      <c r="I171" s="1">
        <v>5.24</v>
      </c>
      <c r="J171" s="33">
        <f t="shared" si="4"/>
        <v>32.75</v>
      </c>
    </row>
    <row r="172" spans="1:10" x14ac:dyDescent="0.25">
      <c r="A172" s="1" t="s">
        <v>484</v>
      </c>
      <c r="B172" s="8">
        <v>42793</v>
      </c>
      <c r="C172" s="1" t="s">
        <v>1915</v>
      </c>
      <c r="D172" s="1">
        <v>1</v>
      </c>
      <c r="E172" s="1" t="s">
        <v>1916</v>
      </c>
      <c r="F172" s="1" t="s">
        <v>1406</v>
      </c>
      <c r="G172" s="1" t="s">
        <v>794</v>
      </c>
      <c r="H172" s="7" t="s">
        <v>2891</v>
      </c>
      <c r="I172" s="1">
        <v>9.3800000000000008</v>
      </c>
      <c r="J172" s="33">
        <f t="shared" si="4"/>
        <v>58.625000000000007</v>
      </c>
    </row>
    <row r="173" spans="1:10" x14ac:dyDescent="0.25">
      <c r="A173" s="1" t="s">
        <v>484</v>
      </c>
      <c r="B173" s="8">
        <v>42793</v>
      </c>
      <c r="C173" s="1" t="s">
        <v>1915</v>
      </c>
      <c r="D173" s="1">
        <v>1</v>
      </c>
      <c r="E173" s="1" t="s">
        <v>1916</v>
      </c>
      <c r="F173" s="1" t="s">
        <v>1406</v>
      </c>
      <c r="G173" s="1" t="str">
        <f t="shared" si="8"/>
        <v>RCO0708136F1</v>
      </c>
      <c r="H173" s="1" t="s">
        <v>1917</v>
      </c>
      <c r="I173" s="1">
        <v>65.930000000000007</v>
      </c>
      <c r="J173" s="33">
        <f t="shared" si="4"/>
        <v>412.06250000000006</v>
      </c>
    </row>
    <row r="174" spans="1:10" x14ac:dyDescent="0.25">
      <c r="A174" s="1" t="s">
        <v>1918</v>
      </c>
      <c r="B174" s="8">
        <v>42793</v>
      </c>
      <c r="C174" s="1" t="s">
        <v>1919</v>
      </c>
      <c r="D174" s="1">
        <v>1</v>
      </c>
      <c r="E174" s="1" t="s">
        <v>1920</v>
      </c>
      <c r="F174" s="1" t="s">
        <v>1406</v>
      </c>
      <c r="G174" s="1" t="s">
        <v>850</v>
      </c>
      <c r="H174" s="7" t="s">
        <v>2892</v>
      </c>
      <c r="I174" s="1">
        <v>49.11</v>
      </c>
      <c r="J174" s="33">
        <f t="shared" si="4"/>
        <v>306.9375</v>
      </c>
    </row>
    <row r="175" spans="1:10" x14ac:dyDescent="0.25">
      <c r="A175" s="1" t="s">
        <v>1918</v>
      </c>
      <c r="B175" s="8">
        <v>42793</v>
      </c>
      <c r="C175" s="1" t="s">
        <v>1919</v>
      </c>
      <c r="D175" s="1">
        <v>1</v>
      </c>
      <c r="E175" s="1" t="s">
        <v>1920</v>
      </c>
      <c r="F175" s="1" t="s">
        <v>1406</v>
      </c>
      <c r="G175" s="27" t="s">
        <v>444</v>
      </c>
      <c r="H175" s="1" t="s">
        <v>1525</v>
      </c>
      <c r="I175" s="1">
        <v>8.2799999999999994</v>
      </c>
      <c r="J175" s="33">
        <f t="shared" si="4"/>
        <v>51.749999999999993</v>
      </c>
    </row>
    <row r="176" spans="1:10" x14ac:dyDescent="0.25">
      <c r="A176" s="1" t="s">
        <v>1921</v>
      </c>
      <c r="B176" s="8">
        <v>42793</v>
      </c>
      <c r="C176" s="1" t="s">
        <v>1922</v>
      </c>
      <c r="D176" s="1">
        <v>1</v>
      </c>
      <c r="E176" s="1" t="s">
        <v>1923</v>
      </c>
      <c r="F176" s="1" t="s">
        <v>1406</v>
      </c>
      <c r="G176" s="1" t="str">
        <f t="shared" si="8"/>
        <v>ZEPO610721HZ6</v>
      </c>
      <c r="H176" s="1" t="s">
        <v>1924</v>
      </c>
      <c r="I176" s="1">
        <v>28.8</v>
      </c>
      <c r="J176" s="33">
        <f t="shared" si="4"/>
        <v>180</v>
      </c>
    </row>
    <row r="177" spans="1:10" x14ac:dyDescent="0.25">
      <c r="A177" s="1" t="s">
        <v>491</v>
      </c>
      <c r="B177" s="8">
        <v>42793</v>
      </c>
      <c r="C177" s="1" t="s">
        <v>1925</v>
      </c>
      <c r="D177" s="1">
        <v>1</v>
      </c>
      <c r="E177" s="1" t="s">
        <v>1926</v>
      </c>
      <c r="F177" s="1" t="s">
        <v>1405</v>
      </c>
      <c r="G177" s="7" t="s">
        <v>1463</v>
      </c>
      <c r="H177" s="7" t="s">
        <v>1464</v>
      </c>
      <c r="I177" s="9">
        <v>25746.5</v>
      </c>
      <c r="J177" s="33">
        <f t="shared" si="4"/>
        <v>160915.625</v>
      </c>
    </row>
    <row r="178" spans="1:10" x14ac:dyDescent="0.25">
      <c r="A178" s="1" t="s">
        <v>1927</v>
      </c>
      <c r="B178" s="8">
        <v>42793</v>
      </c>
      <c r="C178" s="1" t="s">
        <v>1928</v>
      </c>
      <c r="D178" s="1">
        <v>1</v>
      </c>
      <c r="E178" s="1" t="s">
        <v>1929</v>
      </c>
      <c r="F178" s="1" t="s">
        <v>1405</v>
      </c>
      <c r="G178" s="7" t="s">
        <v>1463</v>
      </c>
      <c r="H178" s="7" t="s">
        <v>1464</v>
      </c>
      <c r="I178" s="9">
        <v>40868.300000000003</v>
      </c>
      <c r="J178" s="33">
        <f t="shared" si="4"/>
        <v>255426.875</v>
      </c>
    </row>
    <row r="179" spans="1:10" x14ac:dyDescent="0.25">
      <c r="A179" s="1" t="s">
        <v>1930</v>
      </c>
      <c r="B179" s="8">
        <v>42793</v>
      </c>
      <c r="C179" s="1" t="s">
        <v>1931</v>
      </c>
      <c r="D179" s="1">
        <v>1</v>
      </c>
      <c r="E179" s="1" t="s">
        <v>1932</v>
      </c>
      <c r="F179" s="1" t="s">
        <v>1405</v>
      </c>
      <c r="G179" s="7" t="s">
        <v>1463</v>
      </c>
      <c r="H179" s="7" t="s">
        <v>1464</v>
      </c>
      <c r="I179" s="9">
        <v>39565.69</v>
      </c>
      <c r="J179" s="33">
        <f t="shared" si="4"/>
        <v>247285.5625</v>
      </c>
    </row>
    <row r="180" spans="1:10" x14ac:dyDescent="0.25">
      <c r="A180" s="1" t="s">
        <v>1934</v>
      </c>
      <c r="B180" s="8">
        <v>42793</v>
      </c>
      <c r="C180" s="1" t="s">
        <v>1935</v>
      </c>
      <c r="D180" s="1">
        <v>1</v>
      </c>
      <c r="E180" s="1" t="s">
        <v>1936</v>
      </c>
      <c r="F180" s="1" t="s">
        <v>1405</v>
      </c>
      <c r="G180" s="7" t="s">
        <v>1463</v>
      </c>
      <c r="H180" s="7" t="s">
        <v>1464</v>
      </c>
      <c r="I180" s="9">
        <v>42347.040000000001</v>
      </c>
      <c r="J180" s="33">
        <f t="shared" si="4"/>
        <v>264669</v>
      </c>
    </row>
    <row r="181" spans="1:10" x14ac:dyDescent="0.25">
      <c r="A181" s="1" t="s">
        <v>1937</v>
      </c>
      <c r="B181" s="8">
        <v>42793</v>
      </c>
      <c r="C181" s="1" t="s">
        <v>1933</v>
      </c>
      <c r="D181" s="1">
        <v>1</v>
      </c>
      <c r="E181" s="1" t="s">
        <v>1938</v>
      </c>
      <c r="F181" s="1" t="s">
        <v>1405</v>
      </c>
      <c r="G181" s="7" t="s">
        <v>1463</v>
      </c>
      <c r="H181" s="7" t="s">
        <v>1464</v>
      </c>
      <c r="I181" s="9">
        <v>38088.9</v>
      </c>
      <c r="J181" s="33">
        <f t="shared" si="4"/>
        <v>238055.625</v>
      </c>
    </row>
    <row r="182" spans="1:10" x14ac:dyDescent="0.25">
      <c r="A182" s="1" t="s">
        <v>1940</v>
      </c>
      <c r="B182" s="8">
        <v>42793</v>
      </c>
      <c r="C182" s="1" t="s">
        <v>1939</v>
      </c>
      <c r="D182" s="1">
        <v>1</v>
      </c>
      <c r="E182" s="1" t="s">
        <v>1941</v>
      </c>
      <c r="F182" s="1" t="s">
        <v>1405</v>
      </c>
      <c r="G182" s="7" t="s">
        <v>1463</v>
      </c>
      <c r="H182" s="7" t="s">
        <v>1464</v>
      </c>
      <c r="I182" s="9">
        <v>36876.120000000003</v>
      </c>
      <c r="J182" s="33">
        <f t="shared" si="4"/>
        <v>230475.75</v>
      </c>
    </row>
    <row r="183" spans="1:10" x14ac:dyDescent="0.25">
      <c r="A183" s="1" t="s">
        <v>1942</v>
      </c>
      <c r="B183" s="8">
        <v>42793</v>
      </c>
      <c r="C183" s="1" t="s">
        <v>1943</v>
      </c>
      <c r="D183" s="1">
        <v>1</v>
      </c>
      <c r="E183" s="1" t="s">
        <v>1944</v>
      </c>
      <c r="F183" s="1" t="s">
        <v>1405</v>
      </c>
      <c r="G183" s="7" t="s">
        <v>1463</v>
      </c>
      <c r="H183" s="7" t="s">
        <v>1464</v>
      </c>
      <c r="I183" s="9">
        <v>34913.18</v>
      </c>
      <c r="J183" s="33">
        <f t="shared" si="4"/>
        <v>218207.375</v>
      </c>
    </row>
    <row r="184" spans="1:10" x14ac:dyDescent="0.25">
      <c r="A184" s="1" t="s">
        <v>1945</v>
      </c>
      <c r="B184" s="8">
        <v>42793</v>
      </c>
      <c r="C184" s="1" t="s">
        <v>1946</v>
      </c>
      <c r="D184" s="1">
        <v>1</v>
      </c>
      <c r="E184" s="1" t="s">
        <v>1947</v>
      </c>
      <c r="F184" s="1" t="s">
        <v>1405</v>
      </c>
      <c r="G184" s="7" t="s">
        <v>1463</v>
      </c>
      <c r="H184" s="7" t="s">
        <v>1464</v>
      </c>
      <c r="I184" s="9">
        <v>34913.18</v>
      </c>
      <c r="J184" s="33">
        <f t="shared" si="4"/>
        <v>218207.375</v>
      </c>
    </row>
    <row r="185" spans="1:10" x14ac:dyDescent="0.25">
      <c r="A185" s="1" t="s">
        <v>1948</v>
      </c>
      <c r="B185" s="8">
        <v>42793</v>
      </c>
      <c r="C185" s="1" t="s">
        <v>1949</v>
      </c>
      <c r="D185" s="1">
        <v>1</v>
      </c>
      <c r="E185" s="1" t="s">
        <v>1950</v>
      </c>
      <c r="F185" s="1" t="s">
        <v>1405</v>
      </c>
      <c r="G185" s="7" t="s">
        <v>1463</v>
      </c>
      <c r="H185" s="7" t="s">
        <v>1464</v>
      </c>
      <c r="I185" s="9">
        <v>34913.18</v>
      </c>
      <c r="J185" s="33">
        <f t="shared" si="4"/>
        <v>218207.375</v>
      </c>
    </row>
    <row r="186" spans="1:10" x14ac:dyDescent="0.25">
      <c r="A186" s="1" t="s">
        <v>1951</v>
      </c>
      <c r="B186" s="8">
        <v>42793</v>
      </c>
      <c r="C186" s="1" t="s">
        <v>1952</v>
      </c>
      <c r="D186" s="1">
        <v>1</v>
      </c>
      <c r="E186" s="1" t="s">
        <v>1953</v>
      </c>
      <c r="F186" s="1" t="s">
        <v>1405</v>
      </c>
      <c r="G186" s="7" t="s">
        <v>1463</v>
      </c>
      <c r="H186" s="7" t="s">
        <v>1464</v>
      </c>
      <c r="I186" s="9">
        <v>34913.18</v>
      </c>
      <c r="J186" s="33">
        <f t="shared" si="4"/>
        <v>218207.375</v>
      </c>
    </row>
    <row r="187" spans="1:10" x14ac:dyDescent="0.25">
      <c r="A187" s="1" t="s">
        <v>1954</v>
      </c>
      <c r="B187" s="8">
        <v>42793</v>
      </c>
      <c r="C187" s="1" t="s">
        <v>1955</v>
      </c>
      <c r="D187" s="1">
        <v>1</v>
      </c>
      <c r="E187" s="1" t="s">
        <v>1956</v>
      </c>
      <c r="F187" s="1" t="s">
        <v>1405</v>
      </c>
      <c r="G187" s="7" t="s">
        <v>1463</v>
      </c>
      <c r="H187" s="7" t="s">
        <v>1464</v>
      </c>
      <c r="I187" s="9">
        <v>32829.279999999999</v>
      </c>
      <c r="J187" s="33">
        <f t="shared" si="4"/>
        <v>205183</v>
      </c>
    </row>
    <row r="188" spans="1:10" x14ac:dyDescent="0.25">
      <c r="A188" s="1" t="s">
        <v>1957</v>
      </c>
      <c r="B188" s="8">
        <v>42793</v>
      </c>
      <c r="C188" s="1" t="s">
        <v>1958</v>
      </c>
      <c r="D188" s="1">
        <v>1</v>
      </c>
      <c r="E188" s="1" t="s">
        <v>1959</v>
      </c>
      <c r="F188" s="1" t="s">
        <v>1405</v>
      </c>
      <c r="G188" s="7" t="s">
        <v>1463</v>
      </c>
      <c r="H188" s="7" t="s">
        <v>1464</v>
      </c>
      <c r="I188" s="9">
        <v>32829.279999999999</v>
      </c>
      <c r="J188" s="33">
        <f t="shared" si="4"/>
        <v>205183</v>
      </c>
    </row>
    <row r="189" spans="1:10" x14ac:dyDescent="0.25">
      <c r="A189" s="1" t="s">
        <v>1960</v>
      </c>
      <c r="B189" s="8">
        <v>42793</v>
      </c>
      <c r="C189" s="1" t="s">
        <v>1961</v>
      </c>
      <c r="D189" s="1">
        <v>1</v>
      </c>
      <c r="E189" s="1" t="s">
        <v>1962</v>
      </c>
      <c r="F189" s="1" t="s">
        <v>1405</v>
      </c>
      <c r="G189" s="7" t="s">
        <v>1463</v>
      </c>
      <c r="H189" s="7" t="s">
        <v>1464</v>
      </c>
      <c r="I189" s="9">
        <v>44360.1</v>
      </c>
      <c r="J189" s="33">
        <f t="shared" si="4"/>
        <v>277250.625</v>
      </c>
    </row>
    <row r="190" spans="1:10" x14ac:dyDescent="0.25">
      <c r="A190" s="1" t="s">
        <v>1963</v>
      </c>
      <c r="B190" s="8">
        <v>42793</v>
      </c>
      <c r="C190" s="1" t="s">
        <v>1964</v>
      </c>
      <c r="D190" s="1">
        <v>1</v>
      </c>
      <c r="E190" s="1" t="s">
        <v>1965</v>
      </c>
      <c r="F190" s="1" t="s">
        <v>1405</v>
      </c>
      <c r="G190" s="7" t="s">
        <v>1463</v>
      </c>
      <c r="H190" s="7" t="s">
        <v>1464</v>
      </c>
      <c r="I190" s="9">
        <v>44360.1</v>
      </c>
      <c r="J190" s="33">
        <f t="shared" si="4"/>
        <v>277250.625</v>
      </c>
    </row>
    <row r="191" spans="1:10" x14ac:dyDescent="0.25">
      <c r="A191" s="1" t="s">
        <v>1966</v>
      </c>
      <c r="B191" s="8">
        <v>42793</v>
      </c>
      <c r="C191" s="1" t="s">
        <v>1967</v>
      </c>
      <c r="D191" s="1">
        <v>1</v>
      </c>
      <c r="E191" s="1" t="s">
        <v>1968</v>
      </c>
      <c r="F191" s="1" t="s">
        <v>1405</v>
      </c>
      <c r="G191" s="7" t="s">
        <v>1463</v>
      </c>
      <c r="H191" s="7" t="s">
        <v>1464</v>
      </c>
      <c r="I191" s="9">
        <v>53716.44</v>
      </c>
      <c r="J191" s="33">
        <f t="shared" si="4"/>
        <v>335727.75</v>
      </c>
    </row>
    <row r="192" spans="1:10" x14ac:dyDescent="0.25">
      <c r="A192" s="1" t="s">
        <v>1969</v>
      </c>
      <c r="B192" s="8">
        <v>42793</v>
      </c>
      <c r="C192" s="1" t="s">
        <v>1970</v>
      </c>
      <c r="D192" s="1">
        <v>1</v>
      </c>
      <c r="E192" s="1" t="s">
        <v>1971</v>
      </c>
      <c r="F192" s="1" t="s">
        <v>1405</v>
      </c>
      <c r="G192" s="7" t="s">
        <v>1463</v>
      </c>
      <c r="H192" s="7" t="s">
        <v>1464</v>
      </c>
      <c r="I192" s="9">
        <v>53716.44</v>
      </c>
      <c r="J192" s="33">
        <f t="shared" si="4"/>
        <v>335727.75</v>
      </c>
    </row>
    <row r="193" spans="1:10" x14ac:dyDescent="0.25">
      <c r="A193" s="1" t="s">
        <v>1972</v>
      </c>
      <c r="B193" s="8">
        <v>42793</v>
      </c>
      <c r="C193" s="1" t="s">
        <v>1973</v>
      </c>
      <c r="D193" s="1">
        <v>1</v>
      </c>
      <c r="E193" s="1" t="s">
        <v>1974</v>
      </c>
      <c r="F193" s="1" t="s">
        <v>1405</v>
      </c>
      <c r="G193" s="7" t="s">
        <v>1463</v>
      </c>
      <c r="H193" s="7" t="s">
        <v>1464</v>
      </c>
      <c r="I193" s="9">
        <v>39565.69</v>
      </c>
      <c r="J193" s="33">
        <f t="shared" si="4"/>
        <v>247285.5625</v>
      </c>
    </row>
    <row r="194" spans="1:10" x14ac:dyDescent="0.25">
      <c r="A194" s="1" t="s">
        <v>1975</v>
      </c>
      <c r="B194" s="8">
        <v>42793</v>
      </c>
      <c r="C194" s="1" t="s">
        <v>1976</v>
      </c>
      <c r="D194" s="1">
        <v>1</v>
      </c>
      <c r="E194" s="1" t="s">
        <v>1977</v>
      </c>
      <c r="F194" s="1" t="s">
        <v>1405</v>
      </c>
      <c r="G194" s="7" t="s">
        <v>1463</v>
      </c>
      <c r="H194" s="7" t="s">
        <v>1464</v>
      </c>
      <c r="I194" s="9">
        <v>29619.83</v>
      </c>
      <c r="J194" s="33">
        <f t="shared" si="4"/>
        <v>185123.9375</v>
      </c>
    </row>
    <row r="195" spans="1:10" x14ac:dyDescent="0.25">
      <c r="A195" s="1" t="s">
        <v>1978</v>
      </c>
      <c r="B195" s="8">
        <v>42793</v>
      </c>
      <c r="C195" s="1" t="s">
        <v>1979</v>
      </c>
      <c r="D195" s="1">
        <v>1</v>
      </c>
      <c r="E195" s="1" t="s">
        <v>1980</v>
      </c>
      <c r="F195" s="1" t="s">
        <v>1405</v>
      </c>
      <c r="G195" s="7" t="s">
        <v>1463</v>
      </c>
      <c r="H195" s="7" t="s">
        <v>1464</v>
      </c>
      <c r="I195" s="9">
        <v>32425.35</v>
      </c>
      <c r="J195" s="33">
        <f t="shared" si="4"/>
        <v>202658.4375</v>
      </c>
    </row>
    <row r="196" spans="1:10" x14ac:dyDescent="0.25">
      <c r="A196" s="1" t="s">
        <v>1981</v>
      </c>
      <c r="B196" s="8">
        <v>42793</v>
      </c>
      <c r="C196" s="1" t="s">
        <v>1982</v>
      </c>
      <c r="D196" s="1">
        <v>1</v>
      </c>
      <c r="E196" s="1" t="s">
        <v>1983</v>
      </c>
      <c r="F196" s="1" t="s">
        <v>1405</v>
      </c>
      <c r="G196" s="7" t="s">
        <v>1463</v>
      </c>
      <c r="H196" s="7" t="s">
        <v>1464</v>
      </c>
      <c r="I196" s="9">
        <v>38088.9</v>
      </c>
      <c r="J196" s="33">
        <f t="shared" si="4"/>
        <v>238055.625</v>
      </c>
    </row>
    <row r="197" spans="1:10" x14ac:dyDescent="0.25">
      <c r="A197" s="1" t="s">
        <v>1984</v>
      </c>
      <c r="B197" s="8">
        <v>42793</v>
      </c>
      <c r="C197" s="1" t="s">
        <v>1985</v>
      </c>
      <c r="D197" s="1">
        <v>1</v>
      </c>
      <c r="E197" s="1" t="s">
        <v>1986</v>
      </c>
      <c r="F197" s="1" t="s">
        <v>1405</v>
      </c>
      <c r="G197" s="7" t="s">
        <v>1463</v>
      </c>
      <c r="H197" s="7" t="s">
        <v>1464</v>
      </c>
      <c r="I197" s="9">
        <v>42347.040000000001</v>
      </c>
      <c r="J197" s="33">
        <f t="shared" si="4"/>
        <v>264669</v>
      </c>
    </row>
    <row r="198" spans="1:10" x14ac:dyDescent="0.25">
      <c r="A198" s="1" t="s">
        <v>1987</v>
      </c>
      <c r="B198" s="8">
        <v>42793</v>
      </c>
      <c r="C198" s="1" t="s">
        <v>1988</v>
      </c>
      <c r="D198" s="1">
        <v>1</v>
      </c>
      <c r="E198" s="1" t="s">
        <v>1989</v>
      </c>
      <c r="F198" s="1" t="s">
        <v>1405</v>
      </c>
      <c r="G198" s="7" t="s">
        <v>1495</v>
      </c>
      <c r="H198" s="7" t="s">
        <v>2886</v>
      </c>
      <c r="I198" s="9">
        <v>28363.3</v>
      </c>
      <c r="J198" s="33">
        <f t="shared" si="4"/>
        <v>177270.625</v>
      </c>
    </row>
    <row r="199" spans="1:10" x14ac:dyDescent="0.25">
      <c r="A199" s="1" t="s">
        <v>1990</v>
      </c>
      <c r="B199" s="8">
        <v>42793</v>
      </c>
      <c r="C199" s="1" t="s">
        <v>1991</v>
      </c>
      <c r="D199" s="1">
        <v>1</v>
      </c>
      <c r="E199" s="1" t="s">
        <v>1992</v>
      </c>
      <c r="F199" s="1" t="s">
        <v>1405</v>
      </c>
      <c r="G199" s="7" t="s">
        <v>1467</v>
      </c>
      <c r="H199" s="1" t="s">
        <v>1993</v>
      </c>
      <c r="I199" s="9">
        <v>52220.160000000003</v>
      </c>
      <c r="J199" s="33">
        <f t="shared" si="4"/>
        <v>326376</v>
      </c>
    </row>
    <row r="200" spans="1:10" x14ac:dyDescent="0.25">
      <c r="A200" s="1" t="s">
        <v>1995</v>
      </c>
      <c r="B200" s="8">
        <v>42793</v>
      </c>
      <c r="C200" s="1" t="s">
        <v>1996</v>
      </c>
      <c r="D200" s="1">
        <v>1</v>
      </c>
      <c r="E200" s="1" t="s">
        <v>1997</v>
      </c>
      <c r="F200" s="1" t="s">
        <v>1405</v>
      </c>
      <c r="G200" s="7" t="s">
        <v>1467</v>
      </c>
      <c r="H200" s="1" t="s">
        <v>1998</v>
      </c>
      <c r="I200" s="9">
        <v>43112.07</v>
      </c>
      <c r="J200" s="33">
        <f t="shared" ref="J200:J263" si="9">+I200/0.16</f>
        <v>269450.4375</v>
      </c>
    </row>
    <row r="201" spans="1:10" x14ac:dyDescent="0.25">
      <c r="A201" s="1" t="s">
        <v>1999</v>
      </c>
      <c r="B201" s="8">
        <v>42793</v>
      </c>
      <c r="C201" s="1" t="s">
        <v>1994</v>
      </c>
      <c r="D201" s="1">
        <v>1</v>
      </c>
      <c r="E201" s="1" t="s">
        <v>2000</v>
      </c>
      <c r="F201" s="1" t="s">
        <v>1405</v>
      </c>
      <c r="G201" s="7" t="s">
        <v>1463</v>
      </c>
      <c r="H201" s="7" t="s">
        <v>1464</v>
      </c>
      <c r="I201" s="9">
        <v>45386.69</v>
      </c>
      <c r="J201" s="33">
        <f t="shared" si="9"/>
        <v>283666.8125</v>
      </c>
    </row>
    <row r="202" spans="1:10" x14ac:dyDescent="0.25">
      <c r="A202" s="1" t="s">
        <v>499</v>
      </c>
      <c r="B202" s="8">
        <v>42793</v>
      </c>
      <c r="C202" s="1" t="s">
        <v>2001</v>
      </c>
      <c r="D202" s="1">
        <v>1</v>
      </c>
      <c r="E202" s="1" t="s">
        <v>2002</v>
      </c>
      <c r="F202" s="1" t="s">
        <v>1405</v>
      </c>
      <c r="G202" s="7" t="s">
        <v>1463</v>
      </c>
      <c r="H202" s="7" t="s">
        <v>1464</v>
      </c>
      <c r="I202" s="9">
        <v>52163.29</v>
      </c>
      <c r="J202" s="33">
        <f t="shared" si="9"/>
        <v>326020.5625</v>
      </c>
    </row>
    <row r="203" spans="1:10" x14ac:dyDescent="0.25">
      <c r="A203" s="1" t="s">
        <v>2003</v>
      </c>
      <c r="B203" s="8">
        <v>42794</v>
      </c>
      <c r="C203" s="1" t="s">
        <v>2004</v>
      </c>
      <c r="D203" s="1">
        <v>1</v>
      </c>
      <c r="E203" s="1" t="s">
        <v>2005</v>
      </c>
      <c r="F203" s="1" t="s">
        <v>1405</v>
      </c>
      <c r="G203" s="7" t="s">
        <v>1463</v>
      </c>
      <c r="H203" s="7" t="s">
        <v>1464</v>
      </c>
      <c r="I203" s="9">
        <v>43055.21</v>
      </c>
      <c r="J203" s="33">
        <f t="shared" si="9"/>
        <v>269095.0625</v>
      </c>
    </row>
    <row r="204" spans="1:10" x14ac:dyDescent="0.25">
      <c r="A204" s="1" t="s">
        <v>2006</v>
      </c>
      <c r="B204" s="8">
        <v>42794</v>
      </c>
      <c r="C204" s="1" t="s">
        <v>2007</v>
      </c>
      <c r="D204" s="1">
        <v>1</v>
      </c>
      <c r="E204" s="1" t="s">
        <v>2008</v>
      </c>
      <c r="F204" s="1" t="s">
        <v>1405</v>
      </c>
      <c r="G204" s="7" t="s">
        <v>1463</v>
      </c>
      <c r="H204" s="7" t="s">
        <v>1464</v>
      </c>
      <c r="I204" s="9">
        <v>32829.279999999999</v>
      </c>
      <c r="J204" s="33">
        <f t="shared" si="9"/>
        <v>205183</v>
      </c>
    </row>
    <row r="205" spans="1:10" x14ac:dyDescent="0.25">
      <c r="A205" s="1" t="s">
        <v>2009</v>
      </c>
      <c r="B205" s="8">
        <v>42794</v>
      </c>
      <c r="C205" s="1" t="s">
        <v>2010</v>
      </c>
      <c r="D205" s="1">
        <v>1</v>
      </c>
      <c r="E205" s="1" t="s">
        <v>2011</v>
      </c>
      <c r="F205" s="1" t="s">
        <v>1405</v>
      </c>
      <c r="G205" s="7" t="s">
        <v>1463</v>
      </c>
      <c r="H205" s="7" t="s">
        <v>1464</v>
      </c>
      <c r="I205" s="9">
        <v>45386.69</v>
      </c>
      <c r="J205" s="33">
        <f t="shared" si="9"/>
        <v>283666.8125</v>
      </c>
    </row>
    <row r="206" spans="1:10" x14ac:dyDescent="0.25">
      <c r="A206" s="1" t="s">
        <v>2012</v>
      </c>
      <c r="B206" s="8">
        <v>42794</v>
      </c>
      <c r="C206" s="1" t="s">
        <v>2013</v>
      </c>
      <c r="D206" s="1">
        <v>1</v>
      </c>
      <c r="E206" s="1" t="s">
        <v>2014</v>
      </c>
      <c r="F206" s="1" t="s">
        <v>1405</v>
      </c>
      <c r="G206" s="7" t="s">
        <v>1463</v>
      </c>
      <c r="H206" s="7" t="s">
        <v>1464</v>
      </c>
      <c r="I206" s="9">
        <v>40868.300000000003</v>
      </c>
      <c r="J206" s="33">
        <f t="shared" si="9"/>
        <v>255426.875</v>
      </c>
    </row>
    <row r="207" spans="1:10" x14ac:dyDescent="0.25">
      <c r="A207" s="1" t="s">
        <v>2015</v>
      </c>
      <c r="B207" s="8">
        <v>42794</v>
      </c>
      <c r="C207" s="1" t="s">
        <v>2016</v>
      </c>
      <c r="D207" s="1">
        <v>1</v>
      </c>
      <c r="E207" s="1" t="s">
        <v>2017</v>
      </c>
      <c r="F207" s="1" t="s">
        <v>1405</v>
      </c>
      <c r="G207" s="7" t="s">
        <v>1463</v>
      </c>
      <c r="H207" s="7" t="s">
        <v>1464</v>
      </c>
      <c r="I207" s="9">
        <v>44741.57</v>
      </c>
      <c r="J207" s="33">
        <f t="shared" si="9"/>
        <v>279634.8125</v>
      </c>
    </row>
    <row r="208" spans="1:10" x14ac:dyDescent="0.25">
      <c r="A208" s="1" t="s">
        <v>2018</v>
      </c>
      <c r="B208" s="8">
        <v>42794</v>
      </c>
      <c r="C208" s="1" t="s">
        <v>2019</v>
      </c>
      <c r="D208" s="1">
        <v>1</v>
      </c>
      <c r="E208" s="1" t="s">
        <v>2020</v>
      </c>
      <c r="F208" s="1" t="s">
        <v>1405</v>
      </c>
      <c r="G208" s="7" t="s">
        <v>1463</v>
      </c>
      <c r="H208" s="7" t="s">
        <v>1464</v>
      </c>
      <c r="I208" s="9">
        <v>28306.58</v>
      </c>
      <c r="J208" s="33">
        <f t="shared" si="9"/>
        <v>176916.125</v>
      </c>
    </row>
    <row r="209" spans="1:10" x14ac:dyDescent="0.25">
      <c r="A209" s="1" t="s">
        <v>2021</v>
      </c>
      <c r="B209" s="8">
        <v>42794</v>
      </c>
      <c r="C209" s="1" t="s">
        <v>2022</v>
      </c>
      <c r="D209" s="1">
        <v>1</v>
      </c>
      <c r="E209" s="1" t="s">
        <v>2023</v>
      </c>
      <c r="F209" s="1" t="s">
        <v>1405</v>
      </c>
      <c r="G209" s="7" t="s">
        <v>1463</v>
      </c>
      <c r="H209" s="7" t="s">
        <v>1464</v>
      </c>
      <c r="I209" s="9">
        <v>33851.379999999997</v>
      </c>
      <c r="J209" s="33">
        <f t="shared" si="9"/>
        <v>211571.12499999997</v>
      </c>
    </row>
    <row r="210" spans="1:10" x14ac:dyDescent="0.25">
      <c r="A210" s="1" t="s">
        <v>2024</v>
      </c>
      <c r="B210" s="8">
        <v>42794</v>
      </c>
      <c r="C210" s="1" t="s">
        <v>2025</v>
      </c>
      <c r="D210" s="1">
        <v>1</v>
      </c>
      <c r="E210" s="1" t="s">
        <v>2026</v>
      </c>
      <c r="F210" s="1" t="s">
        <v>1405</v>
      </c>
      <c r="G210" s="7" t="s">
        <v>1463</v>
      </c>
      <c r="H210" s="7" t="s">
        <v>1464</v>
      </c>
      <c r="I210" s="9">
        <v>25746.5</v>
      </c>
      <c r="J210" s="33">
        <f t="shared" si="9"/>
        <v>160915.625</v>
      </c>
    </row>
    <row r="211" spans="1:10" x14ac:dyDescent="0.25">
      <c r="A211" s="1" t="s">
        <v>2027</v>
      </c>
      <c r="B211" s="8">
        <v>42794</v>
      </c>
      <c r="C211" s="1" t="s">
        <v>2028</v>
      </c>
      <c r="D211" s="1">
        <v>1</v>
      </c>
      <c r="E211" s="1" t="s">
        <v>2029</v>
      </c>
      <c r="F211" s="1" t="s">
        <v>1409</v>
      </c>
      <c r="G211" s="7" t="s">
        <v>1499</v>
      </c>
      <c r="H211" s="1" t="s">
        <v>2030</v>
      </c>
      <c r="I211" s="1">
        <v>254.02</v>
      </c>
      <c r="J211" s="33">
        <f t="shared" si="9"/>
        <v>1587.625</v>
      </c>
    </row>
    <row r="212" spans="1:10" x14ac:dyDescent="0.25">
      <c r="A212" s="1" t="s">
        <v>2031</v>
      </c>
      <c r="B212" s="8">
        <v>42794</v>
      </c>
      <c r="C212" s="1" t="s">
        <v>2032</v>
      </c>
      <c r="D212" s="1">
        <v>1</v>
      </c>
      <c r="E212" s="1" t="s">
        <v>2033</v>
      </c>
      <c r="F212" s="1" t="s">
        <v>1409</v>
      </c>
      <c r="G212" s="7" t="s">
        <v>1499</v>
      </c>
      <c r="H212" s="1" t="s">
        <v>2030</v>
      </c>
      <c r="I212" s="1">
        <v>75.52</v>
      </c>
      <c r="J212" s="33">
        <f t="shared" si="9"/>
        <v>471.99999999999994</v>
      </c>
    </row>
    <row r="213" spans="1:10" x14ac:dyDescent="0.25">
      <c r="A213" s="1" t="s">
        <v>515</v>
      </c>
      <c r="B213" s="8">
        <v>42794</v>
      </c>
      <c r="C213" s="1" t="s">
        <v>2034</v>
      </c>
      <c r="D213" s="1">
        <v>1</v>
      </c>
      <c r="E213" s="1" t="s">
        <v>2035</v>
      </c>
      <c r="F213" s="1" t="s">
        <v>1409</v>
      </c>
      <c r="G213" s="7" t="s">
        <v>1499</v>
      </c>
      <c r="H213" s="1" t="s">
        <v>2030</v>
      </c>
      <c r="I213" s="1">
        <v>571.38</v>
      </c>
      <c r="J213" s="33">
        <f t="shared" si="9"/>
        <v>3571.125</v>
      </c>
    </row>
    <row r="214" spans="1:10" x14ac:dyDescent="0.25">
      <c r="A214" s="1" t="s">
        <v>2036</v>
      </c>
      <c r="B214" s="8">
        <v>42794</v>
      </c>
      <c r="C214" s="1" t="s">
        <v>2037</v>
      </c>
      <c r="D214" s="1">
        <v>1</v>
      </c>
      <c r="E214" s="1" t="s">
        <v>2038</v>
      </c>
      <c r="F214" s="1" t="s">
        <v>1409</v>
      </c>
      <c r="G214" s="7" t="s">
        <v>1499</v>
      </c>
      <c r="H214" s="1" t="s">
        <v>2030</v>
      </c>
      <c r="I214" s="1">
        <v>110.27</v>
      </c>
      <c r="J214" s="33">
        <f t="shared" si="9"/>
        <v>689.1875</v>
      </c>
    </row>
    <row r="215" spans="1:10" x14ac:dyDescent="0.25">
      <c r="A215" s="1" t="s">
        <v>2039</v>
      </c>
      <c r="B215" s="8">
        <v>42794</v>
      </c>
      <c r="C215" s="1" t="s">
        <v>2040</v>
      </c>
      <c r="D215" s="1">
        <v>1</v>
      </c>
      <c r="E215" s="1" t="s">
        <v>2041</v>
      </c>
      <c r="F215" s="1" t="s">
        <v>1409</v>
      </c>
      <c r="G215" s="7" t="s">
        <v>1499</v>
      </c>
      <c r="H215" s="1" t="s">
        <v>2030</v>
      </c>
      <c r="I215" s="9">
        <v>3789.57</v>
      </c>
      <c r="J215" s="33">
        <f t="shared" si="9"/>
        <v>23684.8125</v>
      </c>
    </row>
    <row r="216" spans="1:10" x14ac:dyDescent="0.25">
      <c r="A216" s="1" t="s">
        <v>2042</v>
      </c>
      <c r="B216" s="8">
        <v>42794</v>
      </c>
      <c r="C216" s="1" t="s">
        <v>2043</v>
      </c>
      <c r="D216" s="1">
        <v>1</v>
      </c>
      <c r="E216" s="1" t="s">
        <v>2044</v>
      </c>
      <c r="F216" s="1" t="s">
        <v>1409</v>
      </c>
      <c r="G216" s="7" t="s">
        <v>1499</v>
      </c>
      <c r="H216" s="1" t="s">
        <v>2030</v>
      </c>
      <c r="I216" s="1">
        <v>163.87</v>
      </c>
      <c r="J216" s="33">
        <f t="shared" si="9"/>
        <v>1024.1875</v>
      </c>
    </row>
    <row r="217" spans="1:10" x14ac:dyDescent="0.25">
      <c r="A217" s="1" t="s">
        <v>2045</v>
      </c>
      <c r="B217" s="8">
        <v>42794</v>
      </c>
      <c r="C217" s="1" t="s">
        <v>2046</v>
      </c>
      <c r="D217" s="1">
        <v>1</v>
      </c>
      <c r="E217" s="1" t="s">
        <v>2047</v>
      </c>
      <c r="F217" s="1" t="s">
        <v>1405</v>
      </c>
      <c r="G217" s="7" t="s">
        <v>1463</v>
      </c>
      <c r="H217" s="7" t="s">
        <v>1464</v>
      </c>
      <c r="I217" s="9">
        <v>66607.100000000006</v>
      </c>
      <c r="J217" s="33">
        <f t="shared" si="9"/>
        <v>416294.375</v>
      </c>
    </row>
    <row r="218" spans="1:10" x14ac:dyDescent="0.25">
      <c r="A218" s="1" t="s">
        <v>2048</v>
      </c>
      <c r="B218" s="8">
        <v>42794</v>
      </c>
      <c r="C218" s="1" t="s">
        <v>2049</v>
      </c>
      <c r="D218" s="1">
        <v>1</v>
      </c>
      <c r="E218" s="1" t="s">
        <v>2050</v>
      </c>
      <c r="F218" s="1" t="s">
        <v>1405</v>
      </c>
      <c r="G218" s="7" t="s">
        <v>1463</v>
      </c>
      <c r="H218" s="7" t="s">
        <v>1464</v>
      </c>
      <c r="I218" s="9">
        <v>28306.58</v>
      </c>
      <c r="J218" s="33">
        <f t="shared" si="9"/>
        <v>176916.125</v>
      </c>
    </row>
    <row r="219" spans="1:10" x14ac:dyDescent="0.25">
      <c r="A219" s="1" t="s">
        <v>2051</v>
      </c>
      <c r="B219" s="8">
        <v>42794</v>
      </c>
      <c r="C219" s="1" t="s">
        <v>2052</v>
      </c>
      <c r="D219" s="1">
        <v>1</v>
      </c>
      <c r="E219" s="1" t="s">
        <v>2053</v>
      </c>
      <c r="F219" s="1" t="s">
        <v>1405</v>
      </c>
      <c r="G219" s="7" t="s">
        <v>1463</v>
      </c>
      <c r="H219" s="7" t="s">
        <v>1464</v>
      </c>
      <c r="I219" s="9">
        <v>44360.1</v>
      </c>
      <c r="J219" s="33">
        <f t="shared" si="9"/>
        <v>277250.625</v>
      </c>
    </row>
    <row r="220" spans="1:10" x14ac:dyDescent="0.25">
      <c r="A220" s="1" t="s">
        <v>2054</v>
      </c>
      <c r="B220" s="8">
        <v>42794</v>
      </c>
      <c r="C220" s="1" t="s">
        <v>2055</v>
      </c>
      <c r="D220" s="1">
        <v>1</v>
      </c>
      <c r="E220" s="1" t="s">
        <v>2056</v>
      </c>
      <c r="F220" s="1" t="s">
        <v>1405</v>
      </c>
      <c r="G220" s="7" t="s">
        <v>2880</v>
      </c>
      <c r="H220" s="1" t="s">
        <v>2057</v>
      </c>
      <c r="I220" s="9">
        <v>25887.71</v>
      </c>
      <c r="J220" s="33">
        <f t="shared" si="9"/>
        <v>161798.1875</v>
      </c>
    </row>
    <row r="221" spans="1:10" x14ac:dyDescent="0.25">
      <c r="A221" s="1" t="s">
        <v>2058</v>
      </c>
      <c r="B221" s="8">
        <v>42794</v>
      </c>
      <c r="C221" s="1" t="s">
        <v>2059</v>
      </c>
      <c r="D221" s="1">
        <v>1</v>
      </c>
      <c r="E221" s="1" t="s">
        <v>2060</v>
      </c>
      <c r="F221" s="1" t="s">
        <v>1405</v>
      </c>
      <c r="G221" s="7" t="s">
        <v>1465</v>
      </c>
      <c r="H221" s="1" t="s">
        <v>1564</v>
      </c>
      <c r="I221" s="9">
        <v>31039.439999999999</v>
      </c>
      <c r="J221" s="33">
        <f t="shared" si="9"/>
        <v>193996.5</v>
      </c>
    </row>
    <row r="222" spans="1:10" x14ac:dyDescent="0.25">
      <c r="A222" s="1" t="s">
        <v>2062</v>
      </c>
      <c r="B222" s="8">
        <v>42794</v>
      </c>
      <c r="C222" s="1" t="s">
        <v>2061</v>
      </c>
      <c r="D222" s="1">
        <v>1</v>
      </c>
      <c r="E222" s="1" t="s">
        <v>2063</v>
      </c>
      <c r="F222" s="1" t="s">
        <v>1405</v>
      </c>
      <c r="G222" s="7" t="s">
        <v>1475</v>
      </c>
      <c r="H222" s="1" t="s">
        <v>2064</v>
      </c>
      <c r="I222" s="9">
        <v>28363.46</v>
      </c>
      <c r="J222" s="33">
        <f t="shared" si="9"/>
        <v>177271.625</v>
      </c>
    </row>
    <row r="223" spans="1:10" x14ac:dyDescent="0.25">
      <c r="A223" s="1" t="s">
        <v>2065</v>
      </c>
      <c r="B223" s="8">
        <v>42794</v>
      </c>
      <c r="C223" s="1" t="s">
        <v>2066</v>
      </c>
      <c r="D223" s="1">
        <v>1</v>
      </c>
      <c r="E223" s="1" t="s">
        <v>2067</v>
      </c>
      <c r="F223" s="1" t="s">
        <v>1405</v>
      </c>
      <c r="G223" s="7" t="s">
        <v>1463</v>
      </c>
      <c r="H223" s="7" t="s">
        <v>1464</v>
      </c>
      <c r="I223" s="9">
        <v>32829.279999999999</v>
      </c>
      <c r="J223" s="33">
        <f t="shared" si="9"/>
        <v>205183</v>
      </c>
    </row>
    <row r="224" spans="1:10" x14ac:dyDescent="0.25">
      <c r="A224" s="1" t="s">
        <v>2068</v>
      </c>
      <c r="B224" s="8">
        <v>42794</v>
      </c>
      <c r="C224" s="1" t="s">
        <v>2069</v>
      </c>
      <c r="D224" s="1">
        <v>1</v>
      </c>
      <c r="E224" s="1" t="s">
        <v>2070</v>
      </c>
      <c r="F224" s="1" t="s">
        <v>1405</v>
      </c>
      <c r="G224" s="7" t="s">
        <v>1463</v>
      </c>
      <c r="H224" s="7" t="s">
        <v>1464</v>
      </c>
      <c r="I224" s="9">
        <v>40868.300000000003</v>
      </c>
      <c r="J224" s="33">
        <f t="shared" si="9"/>
        <v>255426.875</v>
      </c>
    </row>
    <row r="225" spans="1:10" x14ac:dyDescent="0.25">
      <c r="A225" s="1" t="s">
        <v>2071</v>
      </c>
      <c r="B225" s="8">
        <v>42794</v>
      </c>
      <c r="C225" s="1" t="s">
        <v>2072</v>
      </c>
      <c r="D225" s="1">
        <v>1</v>
      </c>
      <c r="E225" s="1" t="s">
        <v>2073</v>
      </c>
      <c r="F225" s="1" t="s">
        <v>1405</v>
      </c>
      <c r="G225" s="7" t="s">
        <v>1463</v>
      </c>
      <c r="H225" s="7" t="s">
        <v>1464</v>
      </c>
      <c r="I225" s="9">
        <v>40868.300000000003</v>
      </c>
      <c r="J225" s="33">
        <f t="shared" si="9"/>
        <v>255426.875</v>
      </c>
    </row>
    <row r="226" spans="1:10" x14ac:dyDescent="0.25">
      <c r="A226" s="1" t="s">
        <v>2074</v>
      </c>
      <c r="B226" s="8">
        <v>42794</v>
      </c>
      <c r="C226" s="1" t="s">
        <v>2075</v>
      </c>
      <c r="D226" s="1">
        <v>1</v>
      </c>
      <c r="E226" s="1" t="s">
        <v>2076</v>
      </c>
      <c r="F226" s="1" t="s">
        <v>1405</v>
      </c>
      <c r="G226" s="7" t="s">
        <v>1463</v>
      </c>
      <c r="H226" s="7" t="s">
        <v>1464</v>
      </c>
      <c r="I226" s="9">
        <v>40868.300000000003</v>
      </c>
      <c r="J226" s="33">
        <f t="shared" si="9"/>
        <v>255426.875</v>
      </c>
    </row>
    <row r="227" spans="1:10" x14ac:dyDescent="0.25">
      <c r="A227" s="1" t="s">
        <v>2077</v>
      </c>
      <c r="B227" s="8">
        <v>42794</v>
      </c>
      <c r="C227" s="1" t="s">
        <v>2078</v>
      </c>
      <c r="D227" s="1">
        <v>1</v>
      </c>
      <c r="E227" s="1" t="s">
        <v>2079</v>
      </c>
      <c r="F227" s="1" t="s">
        <v>1405</v>
      </c>
      <c r="G227" s="7" t="s">
        <v>1463</v>
      </c>
      <c r="H227" s="7" t="s">
        <v>1464</v>
      </c>
      <c r="I227" s="9">
        <v>40868.300000000003</v>
      </c>
      <c r="J227" s="33">
        <f t="shared" si="9"/>
        <v>255426.875</v>
      </c>
    </row>
    <row r="228" spans="1:10" x14ac:dyDescent="0.25">
      <c r="A228" s="1" t="s">
        <v>2080</v>
      </c>
      <c r="B228" s="8">
        <v>42794</v>
      </c>
      <c r="C228" s="1" t="s">
        <v>2081</v>
      </c>
      <c r="D228" s="1">
        <v>1</v>
      </c>
      <c r="E228" s="1" t="s">
        <v>2082</v>
      </c>
      <c r="F228" s="1" t="s">
        <v>1405</v>
      </c>
      <c r="G228" s="7" t="s">
        <v>1463</v>
      </c>
      <c r="H228" s="7" t="s">
        <v>1464</v>
      </c>
      <c r="I228" s="9">
        <v>39565.69</v>
      </c>
      <c r="J228" s="33">
        <f t="shared" si="9"/>
        <v>247285.5625</v>
      </c>
    </row>
    <row r="229" spans="1:10" x14ac:dyDescent="0.25">
      <c r="A229" s="1" t="s">
        <v>2083</v>
      </c>
      <c r="B229" s="8">
        <v>42794</v>
      </c>
      <c r="C229" s="1" t="s">
        <v>2084</v>
      </c>
      <c r="D229" s="1">
        <v>1</v>
      </c>
      <c r="E229" s="1" t="s">
        <v>2085</v>
      </c>
      <c r="F229" s="1" t="s">
        <v>1405</v>
      </c>
      <c r="G229" s="7" t="s">
        <v>1463</v>
      </c>
      <c r="H229" s="7" t="s">
        <v>1464</v>
      </c>
      <c r="I229" s="9">
        <v>38088.9</v>
      </c>
      <c r="J229" s="33">
        <f t="shared" si="9"/>
        <v>238055.625</v>
      </c>
    </row>
    <row r="230" spans="1:10" x14ac:dyDescent="0.25">
      <c r="A230" s="1" t="s">
        <v>2086</v>
      </c>
      <c r="B230" s="8">
        <v>42794</v>
      </c>
      <c r="C230" s="1" t="s">
        <v>2087</v>
      </c>
      <c r="D230" s="1">
        <v>1</v>
      </c>
      <c r="E230" s="1" t="s">
        <v>2088</v>
      </c>
      <c r="F230" s="1" t="s">
        <v>1405</v>
      </c>
      <c r="G230" s="7" t="s">
        <v>1463</v>
      </c>
      <c r="H230" s="7" t="s">
        <v>1464</v>
      </c>
      <c r="I230" s="9">
        <v>42347.040000000001</v>
      </c>
      <c r="J230" s="33">
        <f t="shared" si="9"/>
        <v>264669</v>
      </c>
    </row>
    <row r="231" spans="1:10" x14ac:dyDescent="0.25">
      <c r="A231" s="1" t="s">
        <v>2089</v>
      </c>
      <c r="B231" s="8">
        <v>42794</v>
      </c>
      <c r="C231" s="1" t="s">
        <v>2090</v>
      </c>
      <c r="D231" s="1">
        <v>1</v>
      </c>
      <c r="E231" s="1" t="s">
        <v>2091</v>
      </c>
      <c r="F231" s="1" t="s">
        <v>1405</v>
      </c>
      <c r="G231" s="7" t="s">
        <v>1463</v>
      </c>
      <c r="H231" s="7" t="s">
        <v>1464</v>
      </c>
      <c r="I231" s="9">
        <v>36876.120000000003</v>
      </c>
      <c r="J231" s="33">
        <f t="shared" si="9"/>
        <v>230475.75</v>
      </c>
    </row>
    <row r="232" spans="1:10" x14ac:dyDescent="0.25">
      <c r="A232" s="1" t="s">
        <v>2092</v>
      </c>
      <c r="B232" s="8">
        <v>42794</v>
      </c>
      <c r="C232" s="1" t="s">
        <v>2093</v>
      </c>
      <c r="D232" s="1">
        <v>1</v>
      </c>
      <c r="E232" s="1" t="s">
        <v>2094</v>
      </c>
      <c r="F232" s="1" t="s">
        <v>1405</v>
      </c>
      <c r="G232" s="7" t="s">
        <v>1463</v>
      </c>
      <c r="H232" s="7" t="s">
        <v>1464</v>
      </c>
      <c r="I232" s="9">
        <v>48538.59</v>
      </c>
      <c r="J232" s="33">
        <f t="shared" si="9"/>
        <v>303366.1875</v>
      </c>
    </row>
    <row r="233" spans="1:10" x14ac:dyDescent="0.25">
      <c r="A233" s="1" t="s">
        <v>2095</v>
      </c>
      <c r="B233" s="8">
        <v>42794</v>
      </c>
      <c r="C233" s="1" t="s">
        <v>2096</v>
      </c>
      <c r="D233" s="1">
        <v>1</v>
      </c>
      <c r="E233" s="1" t="s">
        <v>2097</v>
      </c>
      <c r="F233" s="1" t="s">
        <v>1405</v>
      </c>
      <c r="G233" s="7" t="s">
        <v>1463</v>
      </c>
      <c r="H233" s="7" t="s">
        <v>1464</v>
      </c>
      <c r="I233" s="9">
        <v>72945.8</v>
      </c>
      <c r="J233" s="33">
        <f t="shared" si="9"/>
        <v>455911.25</v>
      </c>
    </row>
    <row r="234" spans="1:10" x14ac:dyDescent="0.25">
      <c r="A234" s="1" t="s">
        <v>2098</v>
      </c>
      <c r="B234" s="8">
        <v>42794</v>
      </c>
      <c r="C234" s="1" t="s">
        <v>2099</v>
      </c>
      <c r="D234" s="1">
        <v>1</v>
      </c>
      <c r="E234" s="1" t="s">
        <v>2100</v>
      </c>
      <c r="F234" s="1" t="s">
        <v>1405</v>
      </c>
      <c r="G234" s="7" t="s">
        <v>1463</v>
      </c>
      <c r="H234" s="7" t="s">
        <v>1464</v>
      </c>
      <c r="I234" s="9">
        <v>72945.8</v>
      </c>
      <c r="J234" s="33">
        <f t="shared" si="9"/>
        <v>455911.25</v>
      </c>
    </row>
    <row r="235" spans="1:10" x14ac:dyDescent="0.25">
      <c r="A235" s="1" t="s">
        <v>2101</v>
      </c>
      <c r="B235" s="8">
        <v>42794</v>
      </c>
      <c r="C235" s="1" t="s">
        <v>2102</v>
      </c>
      <c r="D235" s="1">
        <v>1</v>
      </c>
      <c r="E235" s="1" t="s">
        <v>2103</v>
      </c>
      <c r="F235" s="1" t="s">
        <v>1405</v>
      </c>
      <c r="G235" s="7" t="s">
        <v>1463</v>
      </c>
      <c r="H235" s="7" t="s">
        <v>1464</v>
      </c>
      <c r="I235" s="9">
        <v>45386.69</v>
      </c>
      <c r="J235" s="33">
        <f t="shared" si="9"/>
        <v>283666.8125</v>
      </c>
    </row>
    <row r="236" spans="1:10" x14ac:dyDescent="0.25">
      <c r="A236" s="1" t="s">
        <v>2104</v>
      </c>
      <c r="B236" s="8">
        <v>42794</v>
      </c>
      <c r="C236" s="1" t="s">
        <v>2105</v>
      </c>
      <c r="D236" s="1">
        <v>1</v>
      </c>
      <c r="E236" s="1" t="s">
        <v>2106</v>
      </c>
      <c r="F236" s="1" t="s">
        <v>1405</v>
      </c>
      <c r="G236" s="7" t="s">
        <v>1463</v>
      </c>
      <c r="H236" s="7" t="s">
        <v>1464</v>
      </c>
      <c r="I236" s="9">
        <v>45386.69</v>
      </c>
      <c r="J236" s="33">
        <f t="shared" si="9"/>
        <v>283666.8125</v>
      </c>
    </row>
    <row r="237" spans="1:10" x14ac:dyDescent="0.25">
      <c r="A237" s="1" t="s">
        <v>2107</v>
      </c>
      <c r="B237" s="8">
        <v>42794</v>
      </c>
      <c r="C237" s="1" t="s">
        <v>2108</v>
      </c>
      <c r="D237" s="1">
        <v>1</v>
      </c>
      <c r="E237" s="1" t="s">
        <v>2109</v>
      </c>
      <c r="F237" s="1" t="s">
        <v>1405</v>
      </c>
      <c r="G237" s="7" t="s">
        <v>1463</v>
      </c>
      <c r="H237" s="7" t="s">
        <v>1464</v>
      </c>
      <c r="I237" s="9">
        <v>45386.69</v>
      </c>
      <c r="J237" s="33">
        <f t="shared" si="9"/>
        <v>283666.8125</v>
      </c>
    </row>
    <row r="238" spans="1:10" x14ac:dyDescent="0.25">
      <c r="A238" s="1" t="s">
        <v>2110</v>
      </c>
      <c r="B238" s="8">
        <v>42794</v>
      </c>
      <c r="C238" s="1" t="s">
        <v>2111</v>
      </c>
      <c r="D238" s="1">
        <v>1</v>
      </c>
      <c r="E238" s="1" t="s">
        <v>2112</v>
      </c>
      <c r="F238" s="1" t="s">
        <v>1405</v>
      </c>
      <c r="G238" s="7" t="s">
        <v>1463</v>
      </c>
      <c r="H238" s="7" t="s">
        <v>1464</v>
      </c>
      <c r="I238" s="9">
        <v>52163.29</v>
      </c>
      <c r="J238" s="33">
        <f t="shared" si="9"/>
        <v>326020.5625</v>
      </c>
    </row>
    <row r="239" spans="1:10" x14ac:dyDescent="0.25">
      <c r="A239" s="1" t="s">
        <v>2113</v>
      </c>
      <c r="B239" s="8">
        <v>42794</v>
      </c>
      <c r="C239" s="1" t="s">
        <v>2114</v>
      </c>
      <c r="D239" s="1">
        <v>1</v>
      </c>
      <c r="E239" s="1" t="s">
        <v>2115</v>
      </c>
      <c r="F239" s="1" t="s">
        <v>1405</v>
      </c>
      <c r="G239" s="7" t="s">
        <v>1463</v>
      </c>
      <c r="H239" s="7" t="s">
        <v>1464</v>
      </c>
      <c r="I239" s="9">
        <v>32745.32</v>
      </c>
      <c r="J239" s="33">
        <f t="shared" si="9"/>
        <v>204658.25</v>
      </c>
    </row>
    <row r="240" spans="1:10" x14ac:dyDescent="0.25">
      <c r="A240" s="1" t="s">
        <v>2116</v>
      </c>
      <c r="B240" s="8">
        <v>42794</v>
      </c>
      <c r="C240" s="1" t="s">
        <v>2117</v>
      </c>
      <c r="D240" s="1">
        <v>1</v>
      </c>
      <c r="E240" s="1" t="s">
        <v>2118</v>
      </c>
      <c r="F240" s="1" t="s">
        <v>1405</v>
      </c>
      <c r="G240" s="7" t="s">
        <v>1463</v>
      </c>
      <c r="H240" s="7" t="s">
        <v>1464</v>
      </c>
      <c r="I240" s="9">
        <v>32745.32</v>
      </c>
      <c r="J240" s="33">
        <f t="shared" si="9"/>
        <v>204658.25</v>
      </c>
    </row>
    <row r="241" spans="1:10" x14ac:dyDescent="0.25">
      <c r="A241" s="1" t="s">
        <v>2119</v>
      </c>
      <c r="B241" s="8">
        <v>42794</v>
      </c>
      <c r="C241" s="1" t="s">
        <v>2120</v>
      </c>
      <c r="D241" s="1">
        <v>1</v>
      </c>
      <c r="E241" s="1" t="s">
        <v>2121</v>
      </c>
      <c r="F241" s="1" t="s">
        <v>1405</v>
      </c>
      <c r="G241" s="7" t="s">
        <v>1463</v>
      </c>
      <c r="H241" s="7" t="s">
        <v>1464</v>
      </c>
      <c r="I241" s="9">
        <v>44360.1</v>
      </c>
      <c r="J241" s="33">
        <f t="shared" si="9"/>
        <v>277250.625</v>
      </c>
    </row>
    <row r="242" spans="1:10" x14ac:dyDescent="0.25">
      <c r="A242" s="1" t="s">
        <v>2122</v>
      </c>
      <c r="B242" s="8">
        <v>42794</v>
      </c>
      <c r="C242" s="1" t="s">
        <v>2123</v>
      </c>
      <c r="D242" s="1">
        <v>1</v>
      </c>
      <c r="E242" s="1" t="s">
        <v>2124</v>
      </c>
      <c r="F242" s="1" t="s">
        <v>1405</v>
      </c>
      <c r="G242" s="7" t="s">
        <v>1463</v>
      </c>
      <c r="H242" s="7" t="s">
        <v>1464</v>
      </c>
      <c r="I242" s="9">
        <v>44360.1</v>
      </c>
      <c r="J242" s="33">
        <f t="shared" si="9"/>
        <v>277250.625</v>
      </c>
    </row>
    <row r="243" spans="1:10" x14ac:dyDescent="0.25">
      <c r="A243" s="1" t="s">
        <v>2125</v>
      </c>
      <c r="B243" s="8">
        <v>42794</v>
      </c>
      <c r="C243" s="1" t="s">
        <v>2126</v>
      </c>
      <c r="D243" s="1">
        <v>1</v>
      </c>
      <c r="E243" s="1" t="s">
        <v>2127</v>
      </c>
      <c r="F243" s="1" t="s">
        <v>1405</v>
      </c>
      <c r="G243" s="7" t="s">
        <v>1463</v>
      </c>
      <c r="H243" s="7" t="s">
        <v>1464</v>
      </c>
      <c r="I243" s="9">
        <v>44360.1</v>
      </c>
      <c r="J243" s="33">
        <f t="shared" si="9"/>
        <v>277250.625</v>
      </c>
    </row>
    <row r="244" spans="1:10" x14ac:dyDescent="0.25">
      <c r="A244" s="1" t="s">
        <v>2128</v>
      </c>
      <c r="B244" s="8">
        <v>42794</v>
      </c>
      <c r="C244" s="1" t="s">
        <v>2129</v>
      </c>
      <c r="D244" s="1">
        <v>1</v>
      </c>
      <c r="E244" s="1" t="s">
        <v>2130</v>
      </c>
      <c r="F244" s="1" t="s">
        <v>1405</v>
      </c>
      <c r="G244" s="7" t="s">
        <v>1463</v>
      </c>
      <c r="H244" s="7" t="s">
        <v>1464</v>
      </c>
      <c r="I244" s="9">
        <v>44360.1</v>
      </c>
      <c r="J244" s="33">
        <f t="shared" si="9"/>
        <v>277250.625</v>
      </c>
    </row>
    <row r="245" spans="1:10" x14ac:dyDescent="0.25">
      <c r="A245" s="1" t="s">
        <v>2131</v>
      </c>
      <c r="B245" s="8">
        <v>42794</v>
      </c>
      <c r="C245" s="1" t="s">
        <v>2132</v>
      </c>
      <c r="D245" s="1">
        <v>1</v>
      </c>
      <c r="E245" s="1" t="s">
        <v>2133</v>
      </c>
      <c r="F245" s="1" t="s">
        <v>1405</v>
      </c>
      <c r="G245" s="7" t="s">
        <v>1463</v>
      </c>
      <c r="H245" s="7" t="s">
        <v>1464</v>
      </c>
      <c r="I245" s="9">
        <v>44360.1</v>
      </c>
      <c r="J245" s="33">
        <f t="shared" si="9"/>
        <v>277250.625</v>
      </c>
    </row>
    <row r="246" spans="1:10" x14ac:dyDescent="0.25">
      <c r="A246" s="1" t="s">
        <v>2134</v>
      </c>
      <c r="B246" s="8">
        <v>42794</v>
      </c>
      <c r="C246" s="1" t="s">
        <v>2135</v>
      </c>
      <c r="D246" s="1">
        <v>1</v>
      </c>
      <c r="E246" s="1" t="s">
        <v>2136</v>
      </c>
      <c r="F246" s="1" t="s">
        <v>1405</v>
      </c>
      <c r="G246" s="7" t="s">
        <v>1463</v>
      </c>
      <c r="H246" s="7" t="s">
        <v>1464</v>
      </c>
      <c r="I246" s="9">
        <v>44360.1</v>
      </c>
      <c r="J246" s="33">
        <f t="shared" si="9"/>
        <v>277250.625</v>
      </c>
    </row>
    <row r="247" spans="1:10" x14ac:dyDescent="0.25">
      <c r="A247" s="1" t="s">
        <v>2137</v>
      </c>
      <c r="B247" s="8">
        <v>42794</v>
      </c>
      <c r="C247" s="1" t="s">
        <v>2138</v>
      </c>
      <c r="D247" s="1">
        <v>1</v>
      </c>
      <c r="E247" s="1" t="s">
        <v>2139</v>
      </c>
      <c r="F247" s="1" t="s">
        <v>1405</v>
      </c>
      <c r="G247" s="7" t="s">
        <v>1463</v>
      </c>
      <c r="H247" s="7" t="s">
        <v>1464</v>
      </c>
      <c r="I247" s="9">
        <v>44360.1</v>
      </c>
      <c r="J247" s="33">
        <f t="shared" si="9"/>
        <v>277250.625</v>
      </c>
    </row>
    <row r="248" spans="1:10" x14ac:dyDescent="0.25">
      <c r="A248" s="1" t="s">
        <v>2140</v>
      </c>
      <c r="B248" s="8">
        <v>42794</v>
      </c>
      <c r="C248" s="1" t="s">
        <v>2141</v>
      </c>
      <c r="D248" s="1">
        <v>1</v>
      </c>
      <c r="E248" s="1" t="s">
        <v>2142</v>
      </c>
      <c r="F248" s="1" t="s">
        <v>1405</v>
      </c>
      <c r="G248" s="7" t="s">
        <v>1463</v>
      </c>
      <c r="H248" s="7" t="s">
        <v>1464</v>
      </c>
      <c r="I248" s="9">
        <v>34913.1</v>
      </c>
      <c r="J248" s="33">
        <f t="shared" si="9"/>
        <v>218206.875</v>
      </c>
    </row>
    <row r="249" spans="1:10" x14ac:dyDescent="0.25">
      <c r="A249" s="1" t="s">
        <v>2143</v>
      </c>
      <c r="B249" s="8">
        <v>42794</v>
      </c>
      <c r="C249" s="1" t="s">
        <v>2144</v>
      </c>
      <c r="D249" s="1">
        <v>1</v>
      </c>
      <c r="E249" s="1" t="s">
        <v>2145</v>
      </c>
      <c r="F249" s="1" t="s">
        <v>1405</v>
      </c>
      <c r="G249" s="7" t="s">
        <v>1463</v>
      </c>
      <c r="H249" s="7" t="s">
        <v>1464</v>
      </c>
      <c r="I249" s="9">
        <v>34913.18</v>
      </c>
      <c r="J249" s="33">
        <f t="shared" si="9"/>
        <v>218207.375</v>
      </c>
    </row>
    <row r="250" spans="1:10" x14ac:dyDescent="0.25">
      <c r="A250" s="1" t="s">
        <v>2146</v>
      </c>
      <c r="B250" s="8">
        <v>42794</v>
      </c>
      <c r="C250" s="1" t="s">
        <v>2147</v>
      </c>
      <c r="D250" s="1">
        <v>1</v>
      </c>
      <c r="E250" s="1" t="s">
        <v>2148</v>
      </c>
      <c r="F250" s="1" t="s">
        <v>1405</v>
      </c>
      <c r="G250" s="7" t="s">
        <v>1463</v>
      </c>
      <c r="H250" s="7" t="s">
        <v>1464</v>
      </c>
      <c r="I250" s="9">
        <v>34913.18</v>
      </c>
      <c r="J250" s="33">
        <f t="shared" si="9"/>
        <v>218207.375</v>
      </c>
    </row>
    <row r="251" spans="1:10" x14ac:dyDescent="0.25">
      <c r="A251" s="1" t="s">
        <v>2149</v>
      </c>
      <c r="B251" s="8">
        <v>42794</v>
      </c>
      <c r="C251" s="1" t="s">
        <v>2150</v>
      </c>
      <c r="D251" s="1">
        <v>1</v>
      </c>
      <c r="E251" s="1" t="s">
        <v>2151</v>
      </c>
      <c r="F251" s="1" t="s">
        <v>1405</v>
      </c>
      <c r="G251" s="7" t="s">
        <v>1463</v>
      </c>
      <c r="H251" s="7" t="s">
        <v>1464</v>
      </c>
      <c r="I251" s="9">
        <v>32829.279999999999</v>
      </c>
      <c r="J251" s="33">
        <f t="shared" si="9"/>
        <v>205183</v>
      </c>
    </row>
    <row r="252" spans="1:10" x14ac:dyDescent="0.25">
      <c r="A252" s="1" t="s">
        <v>2152</v>
      </c>
      <c r="B252" s="8">
        <v>42794</v>
      </c>
      <c r="C252" s="1" t="s">
        <v>2153</v>
      </c>
      <c r="D252" s="1">
        <v>1</v>
      </c>
      <c r="E252" s="1" t="s">
        <v>2154</v>
      </c>
      <c r="F252" s="1" t="s">
        <v>1405</v>
      </c>
      <c r="G252" s="7" t="s">
        <v>1463</v>
      </c>
      <c r="H252" s="7" t="s">
        <v>1464</v>
      </c>
      <c r="I252" s="9">
        <v>40868.300000000003</v>
      </c>
      <c r="J252" s="33">
        <f t="shared" si="9"/>
        <v>255426.875</v>
      </c>
    </row>
    <row r="253" spans="1:10" x14ac:dyDescent="0.25">
      <c r="A253" s="1" t="s">
        <v>2155</v>
      </c>
      <c r="B253" s="8">
        <v>42794</v>
      </c>
      <c r="C253" s="1" t="s">
        <v>2156</v>
      </c>
      <c r="D253" s="1">
        <v>1</v>
      </c>
      <c r="E253" s="1" t="s">
        <v>2157</v>
      </c>
      <c r="F253" s="1" t="s">
        <v>1405</v>
      </c>
      <c r="G253" s="7" t="s">
        <v>1463</v>
      </c>
      <c r="H253" s="7" t="s">
        <v>1464</v>
      </c>
      <c r="I253" s="9">
        <v>40868.300000000003</v>
      </c>
      <c r="J253" s="33">
        <f t="shared" si="9"/>
        <v>255426.875</v>
      </c>
    </row>
    <row r="254" spans="1:10" x14ac:dyDescent="0.25">
      <c r="A254" s="1" t="s">
        <v>2159</v>
      </c>
      <c r="B254" s="8">
        <v>42794</v>
      </c>
      <c r="C254" s="1" t="s">
        <v>2158</v>
      </c>
      <c r="D254" s="1">
        <v>1</v>
      </c>
      <c r="E254" s="1" t="s">
        <v>2160</v>
      </c>
      <c r="F254" s="1" t="s">
        <v>1405</v>
      </c>
      <c r="G254" s="7" t="s">
        <v>1465</v>
      </c>
      <c r="H254" s="7" t="s">
        <v>1466</v>
      </c>
      <c r="I254" s="9">
        <v>48595.31</v>
      </c>
      <c r="J254" s="33">
        <f t="shared" si="9"/>
        <v>303720.6875</v>
      </c>
    </row>
    <row r="255" spans="1:10" x14ac:dyDescent="0.25">
      <c r="A255" s="1" t="s">
        <v>2161</v>
      </c>
      <c r="B255" s="8">
        <v>42794</v>
      </c>
      <c r="C255" s="1" t="s">
        <v>2162</v>
      </c>
      <c r="D255" s="1">
        <v>1</v>
      </c>
      <c r="E255" s="1" t="s">
        <v>2163</v>
      </c>
      <c r="F255" s="1" t="s">
        <v>1405</v>
      </c>
      <c r="G255" s="7" t="s">
        <v>1463</v>
      </c>
      <c r="H255" s="7" t="s">
        <v>1464</v>
      </c>
      <c r="I255" s="9">
        <v>40868.300000000003</v>
      </c>
      <c r="J255" s="33">
        <f t="shared" si="9"/>
        <v>255426.875</v>
      </c>
    </row>
    <row r="256" spans="1:10" x14ac:dyDescent="0.25">
      <c r="A256" s="1" t="s">
        <v>528</v>
      </c>
      <c r="B256" s="8">
        <v>42794</v>
      </c>
      <c r="C256" s="1" t="s">
        <v>2164</v>
      </c>
      <c r="D256" s="1">
        <v>1</v>
      </c>
      <c r="E256" s="1" t="s">
        <v>2165</v>
      </c>
      <c r="F256" s="1" t="s">
        <v>1405</v>
      </c>
      <c r="G256" s="7" t="s">
        <v>1463</v>
      </c>
      <c r="H256" s="7" t="s">
        <v>1464</v>
      </c>
      <c r="I256" s="9">
        <v>40868.300000000003</v>
      </c>
      <c r="J256" s="33">
        <f t="shared" si="9"/>
        <v>255426.875</v>
      </c>
    </row>
    <row r="257" spans="1:10" x14ac:dyDescent="0.25">
      <c r="A257" s="1" t="s">
        <v>2166</v>
      </c>
      <c r="B257" s="8">
        <v>42794</v>
      </c>
      <c r="C257" s="1" t="s">
        <v>2167</v>
      </c>
      <c r="D257" s="1">
        <v>1</v>
      </c>
      <c r="E257" s="1" t="s">
        <v>2168</v>
      </c>
      <c r="F257" s="1" t="s">
        <v>1405</v>
      </c>
      <c r="G257" s="7" t="s">
        <v>1463</v>
      </c>
      <c r="H257" s="7" t="s">
        <v>1464</v>
      </c>
      <c r="I257" s="9">
        <v>40868.300000000003</v>
      </c>
      <c r="J257" s="33">
        <f t="shared" si="9"/>
        <v>255426.875</v>
      </c>
    </row>
    <row r="258" spans="1:10" x14ac:dyDescent="0.25">
      <c r="A258" s="1" t="s">
        <v>2169</v>
      </c>
      <c r="B258" s="8">
        <v>42794</v>
      </c>
      <c r="C258" s="1" t="s">
        <v>2170</v>
      </c>
      <c r="D258" s="1">
        <v>1</v>
      </c>
      <c r="E258" s="1" t="s">
        <v>2171</v>
      </c>
      <c r="F258" s="1" t="s">
        <v>1405</v>
      </c>
      <c r="G258" s="7" t="s">
        <v>1463</v>
      </c>
      <c r="H258" s="7" t="s">
        <v>1464</v>
      </c>
      <c r="I258" s="9">
        <v>40868.300000000003</v>
      </c>
      <c r="J258" s="33">
        <f t="shared" si="9"/>
        <v>255426.875</v>
      </c>
    </row>
    <row r="259" spans="1:10" x14ac:dyDescent="0.25">
      <c r="A259" s="1" t="s">
        <v>2172</v>
      </c>
      <c r="B259" s="8">
        <v>42794</v>
      </c>
      <c r="C259" s="1" t="s">
        <v>2173</v>
      </c>
      <c r="D259" s="1">
        <v>1</v>
      </c>
      <c r="E259" s="1" t="s">
        <v>2174</v>
      </c>
      <c r="F259" s="1" t="s">
        <v>1405</v>
      </c>
      <c r="G259" s="7" t="s">
        <v>1463</v>
      </c>
      <c r="H259" s="7" t="s">
        <v>1464</v>
      </c>
      <c r="I259" s="9">
        <v>39565.69</v>
      </c>
      <c r="J259" s="33">
        <f t="shared" si="9"/>
        <v>247285.5625</v>
      </c>
    </row>
    <row r="260" spans="1:10" x14ac:dyDescent="0.25">
      <c r="A260" s="1" t="s">
        <v>2175</v>
      </c>
      <c r="B260" s="8">
        <v>42794</v>
      </c>
      <c r="C260" s="1" t="s">
        <v>2176</v>
      </c>
      <c r="D260" s="1">
        <v>1</v>
      </c>
      <c r="E260" s="1" t="s">
        <v>2177</v>
      </c>
      <c r="F260" s="1" t="s">
        <v>1405</v>
      </c>
      <c r="G260" s="7" t="s">
        <v>1463</v>
      </c>
      <c r="H260" s="7" t="s">
        <v>1464</v>
      </c>
      <c r="I260" s="9">
        <v>45386.69</v>
      </c>
      <c r="J260" s="33">
        <f t="shared" si="9"/>
        <v>283666.8125</v>
      </c>
    </row>
    <row r="261" spans="1:10" x14ac:dyDescent="0.25">
      <c r="A261" s="1" t="s">
        <v>2178</v>
      </c>
      <c r="B261" s="8">
        <v>42794</v>
      </c>
      <c r="C261" s="1" t="s">
        <v>2179</v>
      </c>
      <c r="D261" s="1">
        <v>1</v>
      </c>
      <c r="E261" s="1" t="s">
        <v>2180</v>
      </c>
      <c r="F261" s="1" t="s">
        <v>1405</v>
      </c>
      <c r="G261" s="7" t="s">
        <v>1463</v>
      </c>
      <c r="H261" s="7" t="s">
        <v>1464</v>
      </c>
      <c r="I261" s="9">
        <v>45386.69</v>
      </c>
      <c r="J261" s="33">
        <f t="shared" si="9"/>
        <v>283666.8125</v>
      </c>
    </row>
    <row r="262" spans="1:10" x14ac:dyDescent="0.25">
      <c r="A262" s="1" t="s">
        <v>2181</v>
      </c>
      <c r="B262" s="8">
        <v>42794</v>
      </c>
      <c r="C262" s="1" t="s">
        <v>2182</v>
      </c>
      <c r="D262" s="1">
        <v>1</v>
      </c>
      <c r="E262" s="1" t="s">
        <v>2183</v>
      </c>
      <c r="F262" s="1" t="s">
        <v>1405</v>
      </c>
      <c r="G262" s="7" t="s">
        <v>1463</v>
      </c>
      <c r="H262" s="7" t="s">
        <v>1464</v>
      </c>
      <c r="I262" s="9">
        <v>45386.69</v>
      </c>
      <c r="J262" s="33">
        <f t="shared" si="9"/>
        <v>283666.8125</v>
      </c>
    </row>
    <row r="263" spans="1:10" x14ac:dyDescent="0.25">
      <c r="A263" s="1" t="s">
        <v>2184</v>
      </c>
      <c r="B263" s="8">
        <v>42794</v>
      </c>
      <c r="C263" s="1" t="s">
        <v>2185</v>
      </c>
      <c r="D263" s="1">
        <v>1</v>
      </c>
      <c r="E263" s="1" t="s">
        <v>2186</v>
      </c>
      <c r="F263" s="1" t="s">
        <v>1405</v>
      </c>
      <c r="G263" s="7" t="s">
        <v>1463</v>
      </c>
      <c r="H263" s="7" t="s">
        <v>1464</v>
      </c>
      <c r="I263" s="9">
        <v>45386.69</v>
      </c>
      <c r="J263" s="33">
        <f t="shared" si="9"/>
        <v>283666.8125</v>
      </c>
    </row>
    <row r="264" spans="1:10" x14ac:dyDescent="0.25">
      <c r="A264" s="1" t="s">
        <v>2187</v>
      </c>
      <c r="B264" s="8">
        <v>42794</v>
      </c>
      <c r="C264" s="1" t="s">
        <v>2188</v>
      </c>
      <c r="D264" s="1">
        <v>1</v>
      </c>
      <c r="E264" s="1" t="s">
        <v>2189</v>
      </c>
      <c r="F264" s="1" t="s">
        <v>1405</v>
      </c>
      <c r="G264" s="7" t="s">
        <v>1463</v>
      </c>
      <c r="H264" s="7" t="s">
        <v>1464</v>
      </c>
      <c r="I264" s="9">
        <v>29257.040000000001</v>
      </c>
      <c r="J264" s="33">
        <f t="shared" ref="J264:J327" si="10">+I264/0.16</f>
        <v>182856.5</v>
      </c>
    </row>
    <row r="265" spans="1:10" x14ac:dyDescent="0.25">
      <c r="A265" s="1" t="s">
        <v>530</v>
      </c>
      <c r="B265" s="8">
        <v>42794</v>
      </c>
      <c r="C265" s="1" t="s">
        <v>2190</v>
      </c>
      <c r="D265" s="1">
        <v>1</v>
      </c>
      <c r="E265" s="1" t="s">
        <v>2191</v>
      </c>
      <c r="F265" s="1" t="s">
        <v>1405</v>
      </c>
      <c r="G265" s="7" t="s">
        <v>1463</v>
      </c>
      <c r="H265" s="7" t="s">
        <v>1464</v>
      </c>
      <c r="I265" s="9">
        <v>29257.040000000001</v>
      </c>
      <c r="J265" s="33">
        <f t="shared" si="10"/>
        <v>182856.5</v>
      </c>
    </row>
    <row r="266" spans="1:10" x14ac:dyDescent="0.25">
      <c r="A266" s="1" t="s">
        <v>2192</v>
      </c>
      <c r="B266" s="8">
        <v>42794</v>
      </c>
      <c r="C266" s="1" t="s">
        <v>2193</v>
      </c>
      <c r="D266" s="1">
        <v>1</v>
      </c>
      <c r="E266" s="1" t="s">
        <v>2194</v>
      </c>
      <c r="F266" s="1" t="s">
        <v>1405</v>
      </c>
      <c r="G266" s="7" t="s">
        <v>1463</v>
      </c>
      <c r="H266" s="7" t="s">
        <v>1464</v>
      </c>
      <c r="I266" s="9">
        <v>53716.44</v>
      </c>
      <c r="J266" s="33">
        <f t="shared" si="10"/>
        <v>335727.75</v>
      </c>
    </row>
    <row r="267" spans="1:10" x14ac:dyDescent="0.25">
      <c r="A267" s="1" t="s">
        <v>2195</v>
      </c>
      <c r="B267" s="8">
        <v>42794</v>
      </c>
      <c r="C267" s="1" t="s">
        <v>2196</v>
      </c>
      <c r="D267" s="1">
        <v>1</v>
      </c>
      <c r="E267" s="1" t="s">
        <v>2197</v>
      </c>
      <c r="F267" s="1" t="s">
        <v>1405</v>
      </c>
      <c r="G267" s="7" t="s">
        <v>1463</v>
      </c>
      <c r="H267" s="7" t="s">
        <v>1464</v>
      </c>
      <c r="I267" s="9">
        <v>34913.18</v>
      </c>
      <c r="J267" s="33">
        <f t="shared" si="10"/>
        <v>218207.375</v>
      </c>
    </row>
    <row r="268" spans="1:10" x14ac:dyDescent="0.25">
      <c r="A268" s="1" t="s">
        <v>2198</v>
      </c>
      <c r="B268" s="8">
        <v>42794</v>
      </c>
      <c r="C268" s="1" t="s">
        <v>2199</v>
      </c>
      <c r="D268" s="1">
        <v>1</v>
      </c>
      <c r="E268" s="1" t="s">
        <v>2200</v>
      </c>
      <c r="F268" s="1" t="s">
        <v>1405</v>
      </c>
      <c r="G268" s="7" t="s">
        <v>1463</v>
      </c>
      <c r="H268" s="7" t="s">
        <v>1464</v>
      </c>
      <c r="I268" s="9">
        <v>34913.1</v>
      </c>
      <c r="J268" s="33">
        <f t="shared" si="10"/>
        <v>218206.875</v>
      </c>
    </row>
    <row r="269" spans="1:10" x14ac:dyDescent="0.25">
      <c r="A269" s="1" t="s">
        <v>2201</v>
      </c>
      <c r="B269" s="8">
        <v>42794</v>
      </c>
      <c r="C269" s="1" t="s">
        <v>2202</v>
      </c>
      <c r="D269" s="1">
        <v>1</v>
      </c>
      <c r="E269" s="1" t="s">
        <v>2203</v>
      </c>
      <c r="F269" s="1" t="s">
        <v>1405</v>
      </c>
      <c r="G269" s="7" t="s">
        <v>1463</v>
      </c>
      <c r="H269" s="7" t="s">
        <v>1464</v>
      </c>
      <c r="I269" s="9">
        <v>32829.279999999999</v>
      </c>
      <c r="J269" s="33">
        <f t="shared" si="10"/>
        <v>205183</v>
      </c>
    </row>
    <row r="270" spans="1:10" x14ac:dyDescent="0.25">
      <c r="A270" s="1" t="s">
        <v>2204</v>
      </c>
      <c r="B270" s="8">
        <v>42794</v>
      </c>
      <c r="C270" s="1" t="s">
        <v>2205</v>
      </c>
      <c r="D270" s="1">
        <v>1</v>
      </c>
      <c r="E270" s="1" t="s">
        <v>2206</v>
      </c>
      <c r="F270" s="1" t="s">
        <v>1405</v>
      </c>
      <c r="G270" s="7" t="s">
        <v>1463</v>
      </c>
      <c r="H270" s="7" t="s">
        <v>1464</v>
      </c>
      <c r="I270" s="9">
        <v>32829.279999999999</v>
      </c>
      <c r="J270" s="33">
        <f t="shared" si="10"/>
        <v>205183</v>
      </c>
    </row>
    <row r="271" spans="1:10" x14ac:dyDescent="0.25">
      <c r="A271" s="1" t="s">
        <v>2207</v>
      </c>
      <c r="B271" s="8">
        <v>42794</v>
      </c>
      <c r="C271" s="1" t="s">
        <v>2208</v>
      </c>
      <c r="D271" s="1">
        <v>1</v>
      </c>
      <c r="E271" s="1" t="s">
        <v>2209</v>
      </c>
      <c r="F271" s="1" t="s">
        <v>1405</v>
      </c>
      <c r="G271" s="7" t="s">
        <v>1463</v>
      </c>
      <c r="H271" s="7" t="s">
        <v>1464</v>
      </c>
      <c r="I271" s="9">
        <v>39565.69</v>
      </c>
      <c r="J271" s="33">
        <f t="shared" si="10"/>
        <v>247285.5625</v>
      </c>
    </row>
    <row r="272" spans="1:10" x14ac:dyDescent="0.25">
      <c r="A272" s="1" t="s">
        <v>2210</v>
      </c>
      <c r="B272" s="8">
        <v>42794</v>
      </c>
      <c r="C272" s="1" t="s">
        <v>2211</v>
      </c>
      <c r="D272" s="1">
        <v>1</v>
      </c>
      <c r="E272" s="1" t="s">
        <v>2212</v>
      </c>
      <c r="F272" s="1" t="s">
        <v>1405</v>
      </c>
      <c r="G272" s="7" t="s">
        <v>1463</v>
      </c>
      <c r="H272" s="7" t="s">
        <v>1464</v>
      </c>
      <c r="I272" s="9">
        <v>28306.58</v>
      </c>
      <c r="J272" s="33">
        <f t="shared" si="10"/>
        <v>176916.125</v>
      </c>
    </row>
    <row r="273" spans="1:12" x14ac:dyDescent="0.25">
      <c r="A273" s="1" t="s">
        <v>2213</v>
      </c>
      <c r="B273" s="8">
        <v>42794</v>
      </c>
      <c r="C273" s="1" t="s">
        <v>2214</v>
      </c>
      <c r="D273" s="1">
        <v>1</v>
      </c>
      <c r="E273" s="1" t="s">
        <v>2215</v>
      </c>
      <c r="F273" s="1" t="s">
        <v>1405</v>
      </c>
      <c r="G273" s="7" t="s">
        <v>1463</v>
      </c>
      <c r="H273" s="7" t="s">
        <v>1464</v>
      </c>
      <c r="I273" s="9">
        <v>29257.040000000001</v>
      </c>
      <c r="J273" s="33">
        <f t="shared" si="10"/>
        <v>182856.5</v>
      </c>
    </row>
    <row r="274" spans="1:12" x14ac:dyDescent="0.25">
      <c r="A274" s="1" t="s">
        <v>2216</v>
      </c>
      <c r="B274" s="8">
        <v>42794</v>
      </c>
      <c r="C274" s="1" t="s">
        <v>2217</v>
      </c>
      <c r="D274" s="1">
        <v>1</v>
      </c>
      <c r="E274" s="1" t="s">
        <v>2218</v>
      </c>
      <c r="F274" s="1" t="s">
        <v>1405</v>
      </c>
      <c r="G274" s="7" t="s">
        <v>1463</v>
      </c>
      <c r="H274" s="7" t="s">
        <v>1464</v>
      </c>
      <c r="I274" s="9">
        <v>32829.279999999999</v>
      </c>
      <c r="J274" s="33">
        <f t="shared" si="10"/>
        <v>205183</v>
      </c>
    </row>
    <row r="275" spans="1:12" x14ac:dyDescent="0.25">
      <c r="A275" s="1" t="s">
        <v>2219</v>
      </c>
      <c r="B275" s="8">
        <v>42794</v>
      </c>
      <c r="C275" s="1" t="s">
        <v>2220</v>
      </c>
      <c r="D275" s="1">
        <v>1</v>
      </c>
      <c r="E275" s="1" t="s">
        <v>2221</v>
      </c>
      <c r="F275" s="1" t="s">
        <v>1405</v>
      </c>
      <c r="G275" s="7" t="s">
        <v>1463</v>
      </c>
      <c r="H275" s="7" t="s">
        <v>1464</v>
      </c>
      <c r="I275" s="9">
        <v>40868.300000000003</v>
      </c>
      <c r="J275" s="33">
        <f t="shared" si="10"/>
        <v>255426.875</v>
      </c>
    </row>
    <row r="276" spans="1:12" x14ac:dyDescent="0.25">
      <c r="A276" s="1" t="s">
        <v>2222</v>
      </c>
      <c r="B276" s="8">
        <v>42794</v>
      </c>
      <c r="C276" s="1" t="s">
        <v>2223</v>
      </c>
      <c r="D276" s="1">
        <v>1</v>
      </c>
      <c r="E276" s="1" t="s">
        <v>2224</v>
      </c>
      <c r="F276" s="1" t="s">
        <v>1405</v>
      </c>
      <c r="G276" s="7" t="s">
        <v>1463</v>
      </c>
      <c r="H276" s="7" t="s">
        <v>1464</v>
      </c>
      <c r="I276" s="9">
        <v>40868.300000000003</v>
      </c>
      <c r="J276" s="33">
        <f t="shared" si="10"/>
        <v>255426.875</v>
      </c>
    </row>
    <row r="277" spans="1:12" x14ac:dyDescent="0.25">
      <c r="A277" s="1" t="s">
        <v>2225</v>
      </c>
      <c r="B277" s="8">
        <v>42794</v>
      </c>
      <c r="C277" s="1" t="s">
        <v>2226</v>
      </c>
      <c r="D277" s="1">
        <v>1</v>
      </c>
      <c r="E277" s="1" t="s">
        <v>2227</v>
      </c>
      <c r="F277" s="1" t="s">
        <v>1405</v>
      </c>
      <c r="G277" s="7" t="s">
        <v>1463</v>
      </c>
      <c r="H277" s="7" t="s">
        <v>1464</v>
      </c>
      <c r="I277" s="9">
        <v>40868.300000000003</v>
      </c>
      <c r="J277" s="33">
        <f t="shared" si="10"/>
        <v>255426.875</v>
      </c>
    </row>
    <row r="278" spans="1:12" x14ac:dyDescent="0.25">
      <c r="A278" s="1" t="s">
        <v>2228</v>
      </c>
      <c r="B278" s="8">
        <v>42794</v>
      </c>
      <c r="C278" s="1" t="s">
        <v>2229</v>
      </c>
      <c r="D278" s="1">
        <v>1</v>
      </c>
      <c r="E278" s="1" t="s">
        <v>2230</v>
      </c>
      <c r="F278" s="1" t="s">
        <v>1405</v>
      </c>
      <c r="G278" s="7" t="s">
        <v>1463</v>
      </c>
      <c r="H278" s="7" t="s">
        <v>1464</v>
      </c>
      <c r="I278" s="9">
        <v>40868.300000000003</v>
      </c>
      <c r="J278" s="33">
        <f t="shared" si="10"/>
        <v>255426.875</v>
      </c>
    </row>
    <row r="279" spans="1:12" x14ac:dyDescent="0.25">
      <c r="A279" s="1" t="s">
        <v>2231</v>
      </c>
      <c r="B279" s="8">
        <v>42794</v>
      </c>
      <c r="C279" s="1" t="s">
        <v>2232</v>
      </c>
      <c r="D279" s="1">
        <v>1</v>
      </c>
      <c r="E279" s="1" t="s">
        <v>2233</v>
      </c>
      <c r="F279" s="1" t="s">
        <v>1405</v>
      </c>
      <c r="G279" s="7" t="s">
        <v>1463</v>
      </c>
      <c r="H279" s="7" t="s">
        <v>1464</v>
      </c>
      <c r="I279" s="9">
        <v>39565.69</v>
      </c>
      <c r="J279" s="33">
        <f t="shared" si="10"/>
        <v>247285.5625</v>
      </c>
    </row>
    <row r="280" spans="1:12" x14ac:dyDescent="0.25">
      <c r="A280" s="1" t="s">
        <v>2234</v>
      </c>
      <c r="B280" s="8">
        <v>42794</v>
      </c>
      <c r="C280" s="1" t="s">
        <v>2235</v>
      </c>
      <c r="D280" s="1">
        <v>1</v>
      </c>
      <c r="E280" s="1" t="s">
        <v>2236</v>
      </c>
      <c r="F280" s="1" t="s">
        <v>1406</v>
      </c>
      <c r="G280" s="7" t="s">
        <v>1506</v>
      </c>
      <c r="H280" s="7" t="s">
        <v>1507</v>
      </c>
      <c r="I280" s="1">
        <v>158.96</v>
      </c>
      <c r="J280" s="33">
        <f t="shared" si="10"/>
        <v>993.5</v>
      </c>
    </row>
    <row r="281" spans="1:12" x14ac:dyDescent="0.25">
      <c r="A281" s="1" t="s">
        <v>2237</v>
      </c>
      <c r="B281" s="8">
        <v>42794</v>
      </c>
      <c r="C281" s="1" t="s">
        <v>720</v>
      </c>
      <c r="D281" s="1">
        <v>1</v>
      </c>
      <c r="E281" s="1" t="s">
        <v>2238</v>
      </c>
      <c r="F281" s="1" t="s">
        <v>1406</v>
      </c>
      <c r="G281" s="7" t="s">
        <v>1508</v>
      </c>
      <c r="H281" s="7" t="s">
        <v>1509</v>
      </c>
      <c r="I281" s="1">
        <v>955.31</v>
      </c>
      <c r="J281" s="33">
        <f t="shared" si="10"/>
        <v>5970.6874999999991</v>
      </c>
    </row>
    <row r="282" spans="1:12" s="1" customFormat="1" x14ac:dyDescent="0.25">
      <c r="A282" s="1" t="s">
        <v>2929</v>
      </c>
      <c r="B282" s="8">
        <v>42794</v>
      </c>
      <c r="C282" s="1" t="s">
        <v>2928</v>
      </c>
      <c r="G282" s="7" t="s">
        <v>2926</v>
      </c>
      <c r="H282" s="7" t="s">
        <v>2927</v>
      </c>
      <c r="I282" s="1">
        <v>3991.16</v>
      </c>
      <c r="J282" s="33">
        <f t="shared" si="10"/>
        <v>24944.75</v>
      </c>
    </row>
    <row r="283" spans="1:12" x14ac:dyDescent="0.25">
      <c r="A283" s="1" t="s">
        <v>2239</v>
      </c>
      <c r="B283" s="8">
        <v>42794</v>
      </c>
      <c r="C283" s="1" t="s">
        <v>726</v>
      </c>
      <c r="D283" s="1">
        <v>1</v>
      </c>
      <c r="E283" s="1" t="s">
        <v>2240</v>
      </c>
      <c r="F283" s="1" t="s">
        <v>1406</v>
      </c>
      <c r="G283" s="17" t="s">
        <v>1539</v>
      </c>
      <c r="H283" s="18" t="s">
        <v>1540</v>
      </c>
      <c r="I283" s="1">
        <v>25.44</v>
      </c>
      <c r="J283" s="33">
        <f t="shared" si="10"/>
        <v>159</v>
      </c>
      <c r="L283" s="1" t="s">
        <v>2849</v>
      </c>
    </row>
    <row r="284" spans="1:12" x14ac:dyDescent="0.25">
      <c r="A284" s="1" t="s">
        <v>2241</v>
      </c>
      <c r="B284" s="8">
        <v>42794</v>
      </c>
      <c r="C284" s="1" t="s">
        <v>2242</v>
      </c>
      <c r="D284" s="1">
        <v>1</v>
      </c>
      <c r="E284" s="1" t="s">
        <v>2243</v>
      </c>
      <c r="F284" s="1" t="s">
        <v>1406</v>
      </c>
      <c r="G284" s="1" t="str">
        <f t="shared" ref="G284:G306" si="11">+H284</f>
        <v>FNM000504R36</v>
      </c>
      <c r="H284" s="1" t="s">
        <v>356</v>
      </c>
      <c r="I284" s="1">
        <v>35.590000000000003</v>
      </c>
      <c r="J284" s="33">
        <f t="shared" si="10"/>
        <v>222.43750000000003</v>
      </c>
    </row>
    <row r="285" spans="1:12" x14ac:dyDescent="0.25">
      <c r="A285" s="1" t="s">
        <v>2244</v>
      </c>
      <c r="B285" s="8">
        <v>42794</v>
      </c>
      <c r="C285" s="1" t="s">
        <v>2245</v>
      </c>
      <c r="D285" s="1">
        <v>1</v>
      </c>
      <c r="E285" s="1" t="s">
        <v>2246</v>
      </c>
      <c r="F285" s="1" t="s">
        <v>1406</v>
      </c>
      <c r="G285" s="7" t="s">
        <v>2942</v>
      </c>
      <c r="H285" s="7" t="s">
        <v>2942</v>
      </c>
      <c r="I285" s="1">
        <v>320</v>
      </c>
      <c r="J285" s="33">
        <f t="shared" si="10"/>
        <v>2000</v>
      </c>
    </row>
    <row r="286" spans="1:12" x14ac:dyDescent="0.25">
      <c r="A286" s="1" t="s">
        <v>2248</v>
      </c>
      <c r="B286" s="8">
        <v>42794</v>
      </c>
      <c r="C286" s="1" t="s">
        <v>2249</v>
      </c>
      <c r="D286" s="1">
        <v>1</v>
      </c>
      <c r="E286" s="1" t="s">
        <v>2250</v>
      </c>
      <c r="F286" s="1" t="s">
        <v>1406</v>
      </c>
      <c r="G286" s="7" t="s">
        <v>309</v>
      </c>
      <c r="H286" s="7" t="s">
        <v>2893</v>
      </c>
      <c r="I286" s="1">
        <v>64.790000000000006</v>
      </c>
      <c r="J286" s="33">
        <f t="shared" si="10"/>
        <v>404.93750000000006</v>
      </c>
    </row>
    <row r="287" spans="1:12" x14ac:dyDescent="0.25">
      <c r="A287" s="1" t="s">
        <v>2251</v>
      </c>
      <c r="B287" s="8">
        <v>42794</v>
      </c>
      <c r="C287" s="1" t="s">
        <v>2252</v>
      </c>
      <c r="D287" s="1">
        <v>1</v>
      </c>
      <c r="E287" s="1" t="s">
        <v>2253</v>
      </c>
      <c r="F287" s="1" t="s">
        <v>1406</v>
      </c>
      <c r="G287" s="1" t="str">
        <f t="shared" si="11"/>
        <v>DUGG650808H5A</v>
      </c>
      <c r="H287" s="1" t="s">
        <v>2254</v>
      </c>
      <c r="I287" s="1">
        <v>6.9</v>
      </c>
      <c r="J287" s="33">
        <f t="shared" si="10"/>
        <v>43.125</v>
      </c>
    </row>
    <row r="288" spans="1:12" x14ac:dyDescent="0.25">
      <c r="A288" s="1" t="s">
        <v>2255</v>
      </c>
      <c r="B288" s="8">
        <v>42794</v>
      </c>
      <c r="C288" s="1" t="s">
        <v>2256</v>
      </c>
      <c r="D288" s="1">
        <v>1</v>
      </c>
      <c r="E288" s="1" t="s">
        <v>2257</v>
      </c>
      <c r="F288" s="1" t="s">
        <v>1406</v>
      </c>
      <c r="G288" s="1" t="str">
        <f t="shared" si="11"/>
        <v>TRA060703EB4</v>
      </c>
      <c r="H288" s="1" t="s">
        <v>743</v>
      </c>
      <c r="I288" s="1">
        <v>56</v>
      </c>
      <c r="J288" s="33">
        <f t="shared" si="10"/>
        <v>350</v>
      </c>
    </row>
    <row r="289" spans="1:10" x14ac:dyDescent="0.25">
      <c r="A289" s="1" t="s">
        <v>2258</v>
      </c>
      <c r="B289" s="8">
        <v>42794</v>
      </c>
      <c r="C289" s="1" t="s">
        <v>2259</v>
      </c>
      <c r="D289" s="1">
        <v>1</v>
      </c>
      <c r="E289" s="1" t="s">
        <v>2260</v>
      </c>
      <c r="F289" s="1" t="s">
        <v>1406</v>
      </c>
      <c r="G289" s="1" t="str">
        <f t="shared" si="11"/>
        <v>ESE930624B79</v>
      </c>
      <c r="H289" s="1" t="s">
        <v>1503</v>
      </c>
      <c r="I289" s="1">
        <v>13.46</v>
      </c>
      <c r="J289" s="33">
        <f t="shared" si="10"/>
        <v>84.125</v>
      </c>
    </row>
    <row r="290" spans="1:10" x14ac:dyDescent="0.25">
      <c r="A290" s="1" t="s">
        <v>2261</v>
      </c>
      <c r="B290" s="8">
        <v>42794</v>
      </c>
      <c r="C290" s="1" t="s">
        <v>2262</v>
      </c>
      <c r="D290" s="1">
        <v>1</v>
      </c>
      <c r="E290" s="1" t="s">
        <v>2263</v>
      </c>
      <c r="F290" s="1" t="s">
        <v>1406</v>
      </c>
      <c r="G290" s="1" t="str">
        <f t="shared" si="11"/>
        <v>FOPJ630103CU1</v>
      </c>
      <c r="H290" s="1" t="s">
        <v>739</v>
      </c>
      <c r="I290" s="1">
        <v>19.309999999999999</v>
      </c>
      <c r="J290" s="33">
        <f t="shared" si="10"/>
        <v>120.68749999999999</v>
      </c>
    </row>
    <row r="291" spans="1:10" x14ac:dyDescent="0.25">
      <c r="A291" s="1" t="s">
        <v>2264</v>
      </c>
      <c r="B291" s="8">
        <v>42794</v>
      </c>
      <c r="C291" s="1" t="s">
        <v>2265</v>
      </c>
      <c r="D291" s="1">
        <v>1</v>
      </c>
      <c r="E291" s="1" t="s">
        <v>2266</v>
      </c>
      <c r="F291" s="1" t="s">
        <v>1406</v>
      </c>
      <c r="G291" s="1" t="str">
        <f t="shared" si="11"/>
        <v>GAJA530403QE7</v>
      </c>
      <c r="H291" s="1" t="s">
        <v>407</v>
      </c>
      <c r="I291" s="1">
        <v>85.01</v>
      </c>
      <c r="J291" s="33">
        <f t="shared" si="10"/>
        <v>531.3125</v>
      </c>
    </row>
    <row r="292" spans="1:10" x14ac:dyDescent="0.25">
      <c r="A292" s="1" t="s">
        <v>2267</v>
      </c>
      <c r="B292" s="8">
        <v>42794</v>
      </c>
      <c r="C292" s="1" t="s">
        <v>2268</v>
      </c>
      <c r="D292" s="1">
        <v>1</v>
      </c>
      <c r="E292" s="1" t="s">
        <v>2269</v>
      </c>
      <c r="F292" s="1" t="s">
        <v>1406</v>
      </c>
      <c r="G292" s="1" t="str">
        <f t="shared" si="11"/>
        <v>HEBM781017UQ1</v>
      </c>
      <c r="H292" s="1" t="s">
        <v>753</v>
      </c>
      <c r="I292" s="1">
        <v>8.7899999999999991</v>
      </c>
      <c r="J292" s="33">
        <f t="shared" si="10"/>
        <v>54.937499999999993</v>
      </c>
    </row>
    <row r="293" spans="1:10" x14ac:dyDescent="0.25">
      <c r="A293" s="1" t="s">
        <v>2270</v>
      </c>
      <c r="B293" s="8">
        <v>42794</v>
      </c>
      <c r="C293" s="1" t="s">
        <v>2271</v>
      </c>
      <c r="D293" s="1">
        <v>1</v>
      </c>
      <c r="E293" s="1" t="s">
        <v>2272</v>
      </c>
      <c r="F293" s="1" t="s">
        <v>1406</v>
      </c>
      <c r="G293" s="1" t="str">
        <f t="shared" si="11"/>
        <v>GORS710801PU6</v>
      </c>
      <c r="H293" s="1" t="s">
        <v>383</v>
      </c>
      <c r="I293" s="1">
        <v>105.6</v>
      </c>
      <c r="J293" s="33">
        <f t="shared" si="10"/>
        <v>660</v>
      </c>
    </row>
    <row r="294" spans="1:10" x14ac:dyDescent="0.25">
      <c r="A294" s="1" t="s">
        <v>2273</v>
      </c>
      <c r="B294" s="8">
        <v>42794</v>
      </c>
      <c r="C294" s="1" t="s">
        <v>2274</v>
      </c>
      <c r="D294" s="1">
        <v>1</v>
      </c>
      <c r="E294" s="1" t="s">
        <v>2275</v>
      </c>
      <c r="F294" s="1" t="s">
        <v>1406</v>
      </c>
      <c r="G294" s="1" t="str">
        <f t="shared" si="11"/>
        <v>ELE011009716</v>
      </c>
      <c r="H294" s="1" t="s">
        <v>763</v>
      </c>
      <c r="I294" s="1">
        <v>107.86</v>
      </c>
      <c r="J294" s="33">
        <f t="shared" si="10"/>
        <v>674.125</v>
      </c>
    </row>
    <row r="295" spans="1:10" x14ac:dyDescent="0.25">
      <c r="A295" s="1" t="s">
        <v>2276</v>
      </c>
      <c r="B295" s="8">
        <v>42794</v>
      </c>
      <c r="C295" s="1" t="s">
        <v>2277</v>
      </c>
      <c r="D295" s="1">
        <v>1</v>
      </c>
      <c r="E295" s="1" t="s">
        <v>2278</v>
      </c>
      <c r="F295" s="1" t="s">
        <v>1406</v>
      </c>
      <c r="G295" s="1" t="str">
        <f t="shared" si="11"/>
        <v>CME910715UB9</v>
      </c>
      <c r="H295" s="1" t="s">
        <v>329</v>
      </c>
      <c r="I295" s="1">
        <v>55.86</v>
      </c>
      <c r="J295" s="33">
        <f t="shared" si="10"/>
        <v>349.125</v>
      </c>
    </row>
    <row r="296" spans="1:10" x14ac:dyDescent="0.25">
      <c r="A296" s="1" t="s">
        <v>2279</v>
      </c>
      <c r="B296" s="8">
        <v>42794</v>
      </c>
      <c r="C296" s="1" t="s">
        <v>2280</v>
      </c>
      <c r="D296" s="1">
        <v>1</v>
      </c>
      <c r="E296" s="1" t="s">
        <v>2281</v>
      </c>
      <c r="F296" s="1" t="s">
        <v>1406</v>
      </c>
      <c r="G296" s="1" t="str">
        <f t="shared" si="11"/>
        <v>OBE131121CJ1</v>
      </c>
      <c r="H296" s="1" t="s">
        <v>341</v>
      </c>
      <c r="I296" s="1">
        <v>4.1399999999999997</v>
      </c>
      <c r="J296" s="33">
        <f t="shared" si="10"/>
        <v>25.874999999999996</v>
      </c>
    </row>
    <row r="297" spans="1:10" x14ac:dyDescent="0.25">
      <c r="A297" s="1" t="s">
        <v>2282</v>
      </c>
      <c r="B297" s="8">
        <v>42794</v>
      </c>
      <c r="C297" s="1" t="s">
        <v>2283</v>
      </c>
      <c r="D297" s="1">
        <v>1</v>
      </c>
      <c r="E297" s="1" t="s">
        <v>2284</v>
      </c>
      <c r="F297" s="1" t="s">
        <v>1406</v>
      </c>
      <c r="G297" s="1" t="str">
        <f t="shared" si="11"/>
        <v>FNM000504R36</v>
      </c>
      <c r="H297" s="1" t="s">
        <v>356</v>
      </c>
      <c r="I297" s="1">
        <v>39.31</v>
      </c>
      <c r="J297" s="33">
        <f t="shared" si="10"/>
        <v>245.6875</v>
      </c>
    </row>
    <row r="298" spans="1:10" x14ac:dyDescent="0.25">
      <c r="A298" s="1" t="s">
        <v>2285</v>
      </c>
      <c r="B298" s="8">
        <v>42794</v>
      </c>
      <c r="C298" s="1" t="s">
        <v>2286</v>
      </c>
      <c r="D298" s="1">
        <v>1</v>
      </c>
      <c r="E298" s="1" t="s">
        <v>2287</v>
      </c>
      <c r="F298" s="1" t="s">
        <v>1406</v>
      </c>
      <c r="G298" s="1" t="str">
        <f t="shared" si="11"/>
        <v>AAVA570124LX2</v>
      </c>
      <c r="H298" s="1" t="s">
        <v>2288</v>
      </c>
      <c r="I298" s="1">
        <v>234.48</v>
      </c>
      <c r="J298" s="33">
        <f t="shared" si="10"/>
        <v>1465.5</v>
      </c>
    </row>
    <row r="299" spans="1:10" x14ac:dyDescent="0.25">
      <c r="A299" s="1" t="s">
        <v>2289</v>
      </c>
      <c r="B299" s="8">
        <v>42794</v>
      </c>
      <c r="C299" s="1" t="s">
        <v>2290</v>
      </c>
      <c r="D299" s="1">
        <v>1</v>
      </c>
      <c r="E299" s="1" t="s">
        <v>2291</v>
      </c>
      <c r="F299" s="1" t="s">
        <v>1406</v>
      </c>
      <c r="G299" s="1" t="str">
        <f t="shared" si="11"/>
        <v>HEBM781017UQ1</v>
      </c>
      <c r="H299" s="1" t="s">
        <v>753</v>
      </c>
      <c r="I299" s="1">
        <v>28.44</v>
      </c>
      <c r="J299" s="33">
        <f t="shared" si="10"/>
        <v>177.75</v>
      </c>
    </row>
    <row r="300" spans="1:10" x14ac:dyDescent="0.25">
      <c r="A300" s="1" t="s">
        <v>2292</v>
      </c>
      <c r="B300" s="8">
        <v>42794</v>
      </c>
      <c r="C300" s="1" t="s">
        <v>2293</v>
      </c>
      <c r="D300" s="1">
        <v>1</v>
      </c>
      <c r="E300" s="1" t="s">
        <v>2294</v>
      </c>
      <c r="F300" s="1" t="s">
        <v>1406</v>
      </c>
      <c r="G300" s="1" t="str">
        <f t="shared" si="11"/>
        <v>LONA700127T42</v>
      </c>
      <c r="H300" s="1" t="s">
        <v>352</v>
      </c>
      <c r="I300" s="1">
        <v>14.37</v>
      </c>
      <c r="J300" s="33">
        <f t="shared" si="10"/>
        <v>89.8125</v>
      </c>
    </row>
    <row r="301" spans="1:10" x14ac:dyDescent="0.25">
      <c r="A301" s="1" t="s">
        <v>2295</v>
      </c>
      <c r="B301" s="8">
        <v>42794</v>
      </c>
      <c r="C301" s="1" t="s">
        <v>2296</v>
      </c>
      <c r="D301" s="1">
        <v>1</v>
      </c>
      <c r="E301" s="1" t="s">
        <v>2297</v>
      </c>
      <c r="F301" s="1" t="s">
        <v>1406</v>
      </c>
      <c r="G301" s="1" t="str">
        <f t="shared" si="11"/>
        <v>PAMV611223QD2</v>
      </c>
      <c r="H301" s="1" t="s">
        <v>2298</v>
      </c>
      <c r="I301" s="1">
        <v>8</v>
      </c>
      <c r="J301" s="33">
        <f t="shared" si="10"/>
        <v>50</v>
      </c>
    </row>
    <row r="302" spans="1:10" x14ac:dyDescent="0.25">
      <c r="A302" s="1" t="s">
        <v>2299</v>
      </c>
      <c r="B302" s="8">
        <v>42794</v>
      </c>
      <c r="C302" s="1" t="s">
        <v>2300</v>
      </c>
      <c r="D302" s="1">
        <v>1</v>
      </c>
      <c r="E302" s="1" t="s">
        <v>2301</v>
      </c>
      <c r="F302" s="1" t="s">
        <v>1406</v>
      </c>
      <c r="G302" s="1" t="s">
        <v>444</v>
      </c>
      <c r="H302" s="7" t="s">
        <v>2889</v>
      </c>
      <c r="I302" s="1">
        <v>8.2799999999999994</v>
      </c>
      <c r="J302" s="33">
        <f t="shared" si="10"/>
        <v>51.749999999999993</v>
      </c>
    </row>
    <row r="303" spans="1:10" x14ac:dyDescent="0.25">
      <c r="A303" s="1" t="s">
        <v>2302</v>
      </c>
      <c r="B303" s="8">
        <v>42794</v>
      </c>
      <c r="C303" s="1" t="s">
        <v>2303</v>
      </c>
      <c r="D303" s="1">
        <v>1</v>
      </c>
      <c r="E303" s="1" t="s">
        <v>2304</v>
      </c>
      <c r="F303" s="1" t="s">
        <v>1406</v>
      </c>
      <c r="G303" s="1" t="s">
        <v>794</v>
      </c>
      <c r="H303" s="7" t="s">
        <v>2891</v>
      </c>
      <c r="I303" s="1">
        <v>9.3800000000000008</v>
      </c>
      <c r="J303" s="33">
        <f t="shared" si="10"/>
        <v>58.625000000000007</v>
      </c>
    </row>
    <row r="304" spans="1:10" x14ac:dyDescent="0.25">
      <c r="A304" s="1" t="s">
        <v>2305</v>
      </c>
      <c r="B304" s="8">
        <v>42794</v>
      </c>
      <c r="C304" s="1" t="s">
        <v>2306</v>
      </c>
      <c r="D304" s="1">
        <v>1</v>
      </c>
      <c r="E304" s="1" t="s">
        <v>2307</v>
      </c>
      <c r="F304" s="1" t="s">
        <v>1406</v>
      </c>
      <c r="G304" s="1" t="str">
        <f t="shared" si="11"/>
        <v>CAR690416420</v>
      </c>
      <c r="H304" s="1" t="s">
        <v>2308</v>
      </c>
      <c r="I304" s="1">
        <v>106.85</v>
      </c>
      <c r="J304" s="33">
        <f t="shared" si="10"/>
        <v>667.8125</v>
      </c>
    </row>
    <row r="305" spans="1:11" x14ac:dyDescent="0.25">
      <c r="A305" s="1" t="s">
        <v>2309</v>
      </c>
      <c r="B305" s="8">
        <v>42794</v>
      </c>
      <c r="C305" s="1" t="s">
        <v>2310</v>
      </c>
      <c r="D305" s="1">
        <v>1</v>
      </c>
      <c r="E305" s="1" t="s">
        <v>2311</v>
      </c>
      <c r="F305" s="1" t="s">
        <v>1406</v>
      </c>
      <c r="G305" s="1" t="str">
        <f t="shared" si="11"/>
        <v>CME910715UB9</v>
      </c>
      <c r="H305" s="1" t="s">
        <v>329</v>
      </c>
      <c r="I305" s="1">
        <v>83.43</v>
      </c>
      <c r="J305" s="33">
        <f t="shared" si="10"/>
        <v>521.4375</v>
      </c>
    </row>
    <row r="306" spans="1:11" x14ac:dyDescent="0.25">
      <c r="A306" s="1" t="s">
        <v>2312</v>
      </c>
      <c r="B306" s="8">
        <v>42794</v>
      </c>
      <c r="C306" s="1" t="s">
        <v>2313</v>
      </c>
      <c r="D306" s="1">
        <v>1</v>
      </c>
      <c r="E306" s="1" t="s">
        <v>2314</v>
      </c>
      <c r="F306" s="1" t="s">
        <v>1406</v>
      </c>
      <c r="G306" s="1" t="str">
        <f t="shared" si="11"/>
        <v>DEHJ580405Q33</v>
      </c>
      <c r="H306" s="1" t="s">
        <v>2315</v>
      </c>
      <c r="I306" s="1">
        <v>26.69</v>
      </c>
      <c r="J306" s="33">
        <f t="shared" si="10"/>
        <v>166.8125</v>
      </c>
    </row>
    <row r="307" spans="1:11" x14ac:dyDescent="0.25">
      <c r="A307" s="1" t="s">
        <v>2316</v>
      </c>
      <c r="B307" s="8">
        <v>42794</v>
      </c>
      <c r="C307" s="1" t="s">
        <v>2317</v>
      </c>
      <c r="D307" s="1">
        <v>1</v>
      </c>
      <c r="E307" s="1" t="s">
        <v>2318</v>
      </c>
      <c r="F307" s="1" t="s">
        <v>1406</v>
      </c>
      <c r="G307" s="1" t="s">
        <v>790</v>
      </c>
      <c r="H307" s="1" t="s">
        <v>790</v>
      </c>
      <c r="I307" s="1">
        <v>50.08</v>
      </c>
      <c r="J307" s="33">
        <f t="shared" si="10"/>
        <v>313</v>
      </c>
      <c r="K307">
        <v>12.52</v>
      </c>
    </row>
    <row r="308" spans="1:11" x14ac:dyDescent="0.25">
      <c r="A308" s="1" t="s">
        <v>2319</v>
      </c>
      <c r="B308" s="8">
        <v>42794</v>
      </c>
      <c r="C308" s="1" t="s">
        <v>2320</v>
      </c>
      <c r="D308" s="1">
        <v>1</v>
      </c>
      <c r="E308" s="1" t="s">
        <v>2321</v>
      </c>
      <c r="F308" s="1" t="s">
        <v>1406</v>
      </c>
      <c r="G308" s="1" t="s">
        <v>1426</v>
      </c>
      <c r="H308" s="1" t="s">
        <v>1426</v>
      </c>
      <c r="I308" s="1">
        <v>56</v>
      </c>
      <c r="J308" s="33">
        <f t="shared" si="10"/>
        <v>350</v>
      </c>
    </row>
    <row r="309" spans="1:11" x14ac:dyDescent="0.25">
      <c r="A309" s="1" t="s">
        <v>2322</v>
      </c>
      <c r="B309" s="8">
        <v>42794</v>
      </c>
      <c r="C309" s="1" t="s">
        <v>2323</v>
      </c>
      <c r="D309" s="1">
        <v>1</v>
      </c>
      <c r="E309" s="1" t="s">
        <v>2324</v>
      </c>
      <c r="F309" s="1" t="s">
        <v>1406</v>
      </c>
      <c r="G309" s="1" t="s">
        <v>305</v>
      </c>
      <c r="H309" s="1" t="s">
        <v>305</v>
      </c>
      <c r="I309" s="1">
        <v>80</v>
      </c>
      <c r="J309" s="33">
        <f t="shared" si="10"/>
        <v>500</v>
      </c>
    </row>
    <row r="310" spans="1:11" x14ac:dyDescent="0.25">
      <c r="A310" s="1" t="s">
        <v>2325</v>
      </c>
      <c r="B310" s="8">
        <v>42794</v>
      </c>
      <c r="C310" s="1" t="s">
        <v>2326</v>
      </c>
      <c r="D310" s="1">
        <v>1</v>
      </c>
      <c r="E310" s="1" t="s">
        <v>2327</v>
      </c>
      <c r="F310" s="1" t="s">
        <v>1406</v>
      </c>
      <c r="G310" s="1" t="s">
        <v>1779</v>
      </c>
      <c r="H310" s="7" t="s">
        <v>2890</v>
      </c>
      <c r="I310" s="1">
        <v>5.38</v>
      </c>
      <c r="J310" s="33">
        <f t="shared" si="10"/>
        <v>33.625</v>
      </c>
    </row>
    <row r="311" spans="1:11" x14ac:dyDescent="0.25">
      <c r="A311" s="1" t="s">
        <v>2328</v>
      </c>
      <c r="B311" s="8">
        <v>42794</v>
      </c>
      <c r="C311" s="1" t="s">
        <v>2329</v>
      </c>
      <c r="D311" s="1">
        <v>1</v>
      </c>
      <c r="E311" s="1" t="s">
        <v>2330</v>
      </c>
      <c r="F311" s="1" t="s">
        <v>1406</v>
      </c>
      <c r="G311" s="1" t="s">
        <v>1779</v>
      </c>
      <c r="H311" s="7" t="s">
        <v>2890</v>
      </c>
      <c r="I311" s="1">
        <v>130.47999999999999</v>
      </c>
      <c r="J311" s="33">
        <f t="shared" si="10"/>
        <v>815.49999999999989</v>
      </c>
    </row>
    <row r="312" spans="1:11" x14ac:dyDescent="0.25">
      <c r="A312" s="1" t="s">
        <v>2331</v>
      </c>
      <c r="B312" s="8">
        <v>42794</v>
      </c>
      <c r="C312" s="1" t="s">
        <v>2332</v>
      </c>
      <c r="D312" s="1">
        <v>1</v>
      </c>
      <c r="E312" s="1" t="s">
        <v>2333</v>
      </c>
      <c r="F312" s="1" t="s">
        <v>1406</v>
      </c>
      <c r="G312" s="1" t="str">
        <f t="shared" ref="G312:G373" si="12">+H312</f>
        <v>AAN051220835</v>
      </c>
      <c r="H312" s="1" t="s">
        <v>804</v>
      </c>
      <c r="I312" s="1">
        <v>13.79</v>
      </c>
      <c r="J312" s="33">
        <f t="shared" si="10"/>
        <v>86.187499999999986</v>
      </c>
    </row>
    <row r="313" spans="1:11" x14ac:dyDescent="0.25">
      <c r="A313" s="1" t="s">
        <v>2331</v>
      </c>
      <c r="B313" s="8">
        <v>42794</v>
      </c>
      <c r="C313" s="1" t="s">
        <v>2332</v>
      </c>
      <c r="D313" s="1">
        <v>1</v>
      </c>
      <c r="E313" s="1" t="s">
        <v>2333</v>
      </c>
      <c r="F313" s="1" t="s">
        <v>1406</v>
      </c>
      <c r="G313" s="1" t="s">
        <v>444</v>
      </c>
      <c r="H313" s="7" t="s">
        <v>2889</v>
      </c>
      <c r="I313" s="1">
        <v>55.86</v>
      </c>
      <c r="J313" s="33">
        <f t="shared" si="10"/>
        <v>349.125</v>
      </c>
    </row>
    <row r="314" spans="1:11" x14ac:dyDescent="0.25">
      <c r="A314" s="1" t="s">
        <v>2331</v>
      </c>
      <c r="B314" s="8">
        <v>42794</v>
      </c>
      <c r="C314" s="1" t="s">
        <v>2332</v>
      </c>
      <c r="D314" s="1">
        <v>1</v>
      </c>
      <c r="E314" s="1" t="s">
        <v>2333</v>
      </c>
      <c r="F314" s="1" t="s">
        <v>1406</v>
      </c>
      <c r="G314" s="1" t="str">
        <f t="shared" si="12"/>
        <v>APU640930KV9</v>
      </c>
      <c r="H314" s="1" t="s">
        <v>924</v>
      </c>
      <c r="I314" s="1">
        <v>35.86</v>
      </c>
      <c r="J314" s="33">
        <f t="shared" si="10"/>
        <v>224.125</v>
      </c>
    </row>
    <row r="315" spans="1:11" x14ac:dyDescent="0.25">
      <c r="A315" s="1" t="s">
        <v>2331</v>
      </c>
      <c r="B315" s="8">
        <v>42794</v>
      </c>
      <c r="C315" s="1" t="s">
        <v>2332</v>
      </c>
      <c r="D315" s="1">
        <v>1</v>
      </c>
      <c r="E315" s="1" t="s">
        <v>2333</v>
      </c>
      <c r="F315" s="1" t="s">
        <v>1406</v>
      </c>
      <c r="G315" s="1" t="str">
        <f t="shared" si="12"/>
        <v>APU640930KV9</v>
      </c>
      <c r="H315" s="1" t="s">
        <v>924</v>
      </c>
      <c r="I315" s="1">
        <v>57.79</v>
      </c>
      <c r="J315" s="33">
        <f t="shared" si="10"/>
        <v>361.1875</v>
      </c>
    </row>
    <row r="316" spans="1:11" x14ac:dyDescent="0.25">
      <c r="A316" s="1" t="s">
        <v>2331</v>
      </c>
      <c r="B316" s="8">
        <v>42794</v>
      </c>
      <c r="C316" s="1" t="s">
        <v>2332</v>
      </c>
      <c r="D316" s="1">
        <v>1</v>
      </c>
      <c r="E316" s="1" t="s">
        <v>2333</v>
      </c>
      <c r="F316" s="1" t="s">
        <v>1406</v>
      </c>
      <c r="G316" s="1" t="s">
        <v>794</v>
      </c>
      <c r="H316" s="7" t="s">
        <v>2891</v>
      </c>
      <c r="I316" s="1">
        <v>19.59</v>
      </c>
      <c r="J316" s="33">
        <f t="shared" si="10"/>
        <v>122.4375</v>
      </c>
    </row>
    <row r="317" spans="1:11" x14ac:dyDescent="0.25">
      <c r="A317" s="1" t="s">
        <v>2334</v>
      </c>
      <c r="B317" s="8">
        <v>42794</v>
      </c>
      <c r="C317" s="1" t="s">
        <v>2335</v>
      </c>
      <c r="D317" s="1">
        <v>1</v>
      </c>
      <c r="E317" s="1" t="s">
        <v>2336</v>
      </c>
      <c r="F317" s="1" t="s">
        <v>1406</v>
      </c>
      <c r="G317" s="1" t="s">
        <v>794</v>
      </c>
      <c r="H317" s="7" t="s">
        <v>2891</v>
      </c>
      <c r="I317" s="1">
        <v>9.3800000000000008</v>
      </c>
      <c r="J317" s="33">
        <f t="shared" si="10"/>
        <v>58.625000000000007</v>
      </c>
    </row>
    <row r="318" spans="1:11" x14ac:dyDescent="0.25">
      <c r="A318" s="1" t="s">
        <v>2334</v>
      </c>
      <c r="B318" s="8">
        <v>42794</v>
      </c>
      <c r="C318" s="1" t="s">
        <v>2335</v>
      </c>
      <c r="D318" s="1">
        <v>1</v>
      </c>
      <c r="E318" s="1" t="s">
        <v>2336</v>
      </c>
      <c r="F318" s="1" t="s">
        <v>1406</v>
      </c>
      <c r="G318" s="1" t="str">
        <f t="shared" si="12"/>
        <v>RCO0708136F7</v>
      </c>
      <c r="H318" s="1" t="s">
        <v>815</v>
      </c>
      <c r="I318" s="1">
        <v>65.930000000000007</v>
      </c>
      <c r="J318" s="33">
        <f t="shared" si="10"/>
        <v>412.06250000000006</v>
      </c>
    </row>
    <row r="319" spans="1:11" x14ac:dyDescent="0.25">
      <c r="A319" s="1" t="s">
        <v>2334</v>
      </c>
      <c r="B319" s="8">
        <v>42794</v>
      </c>
      <c r="C319" s="1" t="s">
        <v>2335</v>
      </c>
      <c r="D319" s="1">
        <v>1</v>
      </c>
      <c r="E319" s="1" t="s">
        <v>2336</v>
      </c>
      <c r="F319" s="1" t="s">
        <v>1406</v>
      </c>
      <c r="G319" s="1" t="str">
        <f t="shared" si="12"/>
        <v>REBV590911NG0</v>
      </c>
      <c r="H319" s="1" t="s">
        <v>2337</v>
      </c>
      <c r="I319" s="1">
        <v>14.48</v>
      </c>
      <c r="J319" s="33">
        <f t="shared" si="10"/>
        <v>90.5</v>
      </c>
    </row>
    <row r="320" spans="1:11" x14ac:dyDescent="0.25">
      <c r="A320" s="1" t="s">
        <v>2334</v>
      </c>
      <c r="B320" s="8">
        <v>42794</v>
      </c>
      <c r="C320" s="1" t="s">
        <v>2335</v>
      </c>
      <c r="D320" s="1">
        <v>1</v>
      </c>
      <c r="E320" s="1" t="s">
        <v>2336</v>
      </c>
      <c r="F320" s="1" t="s">
        <v>1406</v>
      </c>
      <c r="G320" s="27" t="s">
        <v>444</v>
      </c>
      <c r="H320" s="1" t="s">
        <v>1525</v>
      </c>
      <c r="I320" s="1">
        <v>66.900000000000006</v>
      </c>
      <c r="J320" s="33">
        <f t="shared" si="10"/>
        <v>418.125</v>
      </c>
    </row>
    <row r="321" spans="1:10" x14ac:dyDescent="0.25">
      <c r="A321" s="1" t="s">
        <v>2338</v>
      </c>
      <c r="B321" s="8">
        <v>42794</v>
      </c>
      <c r="C321" s="1" t="s">
        <v>2339</v>
      </c>
      <c r="D321" s="1">
        <v>1</v>
      </c>
      <c r="E321" s="1" t="s">
        <v>2340</v>
      </c>
      <c r="F321" s="1" t="s">
        <v>1406</v>
      </c>
      <c r="G321" s="1" t="str">
        <f t="shared" si="12"/>
        <v>AGA0006136F1</v>
      </c>
      <c r="H321" s="1" t="s">
        <v>824</v>
      </c>
      <c r="I321" s="1">
        <v>37.729999999999997</v>
      </c>
      <c r="J321" s="33">
        <f t="shared" si="10"/>
        <v>235.81249999999997</v>
      </c>
    </row>
    <row r="322" spans="1:10" x14ac:dyDescent="0.25">
      <c r="A322" s="1" t="s">
        <v>2338</v>
      </c>
      <c r="B322" s="8">
        <v>42794</v>
      </c>
      <c r="C322" s="1" t="s">
        <v>2339</v>
      </c>
      <c r="D322" s="1">
        <v>1</v>
      </c>
      <c r="E322" s="1" t="s">
        <v>2340</v>
      </c>
      <c r="F322" s="1" t="s">
        <v>1406</v>
      </c>
      <c r="G322" s="1" t="s">
        <v>444</v>
      </c>
      <c r="H322" s="7" t="s">
        <v>2889</v>
      </c>
      <c r="I322" s="1">
        <v>30.48</v>
      </c>
      <c r="J322" s="33">
        <f t="shared" si="10"/>
        <v>190.5</v>
      </c>
    </row>
    <row r="323" spans="1:10" x14ac:dyDescent="0.25">
      <c r="A323" s="1" t="s">
        <v>2338</v>
      </c>
      <c r="B323" s="8">
        <v>42794</v>
      </c>
      <c r="C323" s="1" t="s">
        <v>2339</v>
      </c>
      <c r="D323" s="1">
        <v>1</v>
      </c>
      <c r="E323" s="1" t="s">
        <v>2340</v>
      </c>
      <c r="F323" s="1" t="s">
        <v>1406</v>
      </c>
      <c r="G323" s="1" t="s">
        <v>444</v>
      </c>
      <c r="H323" s="7" t="s">
        <v>2889</v>
      </c>
      <c r="I323" s="1">
        <v>66.900000000000006</v>
      </c>
      <c r="J323" s="33">
        <f t="shared" si="10"/>
        <v>418.125</v>
      </c>
    </row>
    <row r="324" spans="1:10" x14ac:dyDescent="0.25">
      <c r="A324" s="1" t="s">
        <v>2338</v>
      </c>
      <c r="B324" s="8">
        <v>42794</v>
      </c>
      <c r="C324" s="1" t="s">
        <v>2339</v>
      </c>
      <c r="D324" s="1">
        <v>1</v>
      </c>
      <c r="E324" s="1" t="s">
        <v>2340</v>
      </c>
      <c r="F324" s="1" t="s">
        <v>1406</v>
      </c>
      <c r="G324" s="1" t="str">
        <f t="shared" si="12"/>
        <v>ASC1104193JA</v>
      </c>
      <c r="H324" s="1" t="s">
        <v>2341</v>
      </c>
      <c r="I324" s="1">
        <v>17.239999999999998</v>
      </c>
      <c r="J324" s="33">
        <f t="shared" si="10"/>
        <v>107.74999999999999</v>
      </c>
    </row>
    <row r="325" spans="1:10" x14ac:dyDescent="0.25">
      <c r="A325" s="1" t="s">
        <v>2338</v>
      </c>
      <c r="B325" s="8">
        <v>42794</v>
      </c>
      <c r="C325" s="1" t="s">
        <v>2339</v>
      </c>
      <c r="D325" s="1">
        <v>1</v>
      </c>
      <c r="E325" s="1" t="s">
        <v>2340</v>
      </c>
      <c r="F325" s="1" t="s">
        <v>1406</v>
      </c>
      <c r="G325" s="1" t="str">
        <f t="shared" si="12"/>
        <v>ASC591104TT1</v>
      </c>
      <c r="H325" s="1" t="s">
        <v>2342</v>
      </c>
      <c r="I325" s="1">
        <v>97.29</v>
      </c>
      <c r="J325" s="33">
        <f t="shared" si="10"/>
        <v>608.0625</v>
      </c>
    </row>
    <row r="326" spans="1:10" x14ac:dyDescent="0.25">
      <c r="A326" s="1" t="s">
        <v>2338</v>
      </c>
      <c r="B326" s="8">
        <v>42794</v>
      </c>
      <c r="C326" s="1" t="s">
        <v>2339</v>
      </c>
      <c r="D326" s="1">
        <v>1</v>
      </c>
      <c r="E326" s="1" t="s">
        <v>2340</v>
      </c>
      <c r="F326" s="1" t="s">
        <v>1406</v>
      </c>
      <c r="G326" s="1" t="s">
        <v>794</v>
      </c>
      <c r="H326" s="7" t="s">
        <v>2891</v>
      </c>
      <c r="I326" s="1">
        <v>9.3800000000000008</v>
      </c>
      <c r="J326" s="33">
        <f t="shared" si="10"/>
        <v>58.625000000000007</v>
      </c>
    </row>
    <row r="327" spans="1:10" x14ac:dyDescent="0.25">
      <c r="A327" s="1" t="s">
        <v>2338</v>
      </c>
      <c r="B327" s="8">
        <v>42794</v>
      </c>
      <c r="C327" s="1" t="s">
        <v>2339</v>
      </c>
      <c r="D327" s="1">
        <v>1</v>
      </c>
      <c r="E327" s="1" t="s">
        <v>2340</v>
      </c>
      <c r="F327" s="1" t="s">
        <v>1406</v>
      </c>
      <c r="G327" s="1" t="str">
        <f t="shared" si="12"/>
        <v>RCO0708136F7</v>
      </c>
      <c r="H327" s="1" t="s">
        <v>815</v>
      </c>
      <c r="I327" s="1">
        <v>65.930000000000007</v>
      </c>
      <c r="J327" s="33">
        <f t="shared" si="10"/>
        <v>412.06250000000006</v>
      </c>
    </row>
    <row r="328" spans="1:10" x14ac:dyDescent="0.25">
      <c r="A328" s="1" t="s">
        <v>2338</v>
      </c>
      <c r="B328" s="8">
        <v>42794</v>
      </c>
      <c r="C328" s="1" t="s">
        <v>2339</v>
      </c>
      <c r="D328" s="1">
        <v>1</v>
      </c>
      <c r="E328" s="1" t="s">
        <v>2340</v>
      </c>
      <c r="F328" s="1" t="s">
        <v>1406</v>
      </c>
      <c r="G328" s="1" t="str">
        <f t="shared" si="12"/>
        <v>TCG870817Q74</v>
      </c>
      <c r="H328" s="1" t="s">
        <v>2343</v>
      </c>
      <c r="I328" s="1">
        <v>22.75</v>
      </c>
      <c r="J328" s="33">
        <f t="shared" ref="J328:J391" si="13">+I328/0.16</f>
        <v>142.1875</v>
      </c>
    </row>
    <row r="329" spans="1:10" x14ac:dyDescent="0.25">
      <c r="A329" s="1" t="s">
        <v>2344</v>
      </c>
      <c r="B329" s="8">
        <v>42794</v>
      </c>
      <c r="C329" s="1" t="s">
        <v>2345</v>
      </c>
      <c r="D329" s="1">
        <v>1</v>
      </c>
      <c r="E329" s="1" t="s">
        <v>2346</v>
      </c>
      <c r="F329" s="1" t="s">
        <v>1406</v>
      </c>
      <c r="G329" s="1" t="s">
        <v>444</v>
      </c>
      <c r="H329" s="7" t="s">
        <v>2889</v>
      </c>
      <c r="I329" s="1">
        <v>54.9</v>
      </c>
      <c r="J329" s="33">
        <f t="shared" si="13"/>
        <v>343.125</v>
      </c>
    </row>
    <row r="330" spans="1:10" x14ac:dyDescent="0.25">
      <c r="A330" s="1" t="s">
        <v>2344</v>
      </c>
      <c r="B330" s="8">
        <v>42794</v>
      </c>
      <c r="C330" s="1" t="s">
        <v>2345</v>
      </c>
      <c r="D330" s="1">
        <v>1</v>
      </c>
      <c r="E330" s="1" t="s">
        <v>2346</v>
      </c>
      <c r="F330" s="1" t="s">
        <v>1406</v>
      </c>
      <c r="G330" s="1" t="s">
        <v>444</v>
      </c>
      <c r="H330" s="7" t="s">
        <v>2889</v>
      </c>
      <c r="I330" s="1">
        <v>66.900000000000006</v>
      </c>
      <c r="J330" s="33">
        <f t="shared" si="13"/>
        <v>418.125</v>
      </c>
    </row>
    <row r="331" spans="1:10" x14ac:dyDescent="0.25">
      <c r="A331" s="1" t="s">
        <v>2344</v>
      </c>
      <c r="B331" s="8">
        <v>42794</v>
      </c>
      <c r="C331" s="1" t="s">
        <v>2345</v>
      </c>
      <c r="D331" s="1">
        <v>1</v>
      </c>
      <c r="E331" s="1" t="s">
        <v>2346</v>
      </c>
      <c r="F331" s="1" t="s">
        <v>1406</v>
      </c>
      <c r="G331" s="1" t="str">
        <f t="shared" si="12"/>
        <v>CAG110830A23</v>
      </c>
      <c r="H331" s="1" t="s">
        <v>840</v>
      </c>
      <c r="I331" s="1">
        <v>15.86</v>
      </c>
      <c r="J331" s="33">
        <f t="shared" si="13"/>
        <v>99.125</v>
      </c>
    </row>
    <row r="332" spans="1:10" x14ac:dyDescent="0.25">
      <c r="A332" s="1" t="s">
        <v>2344</v>
      </c>
      <c r="B332" s="8">
        <v>42794</v>
      </c>
      <c r="C332" s="1" t="s">
        <v>2345</v>
      </c>
      <c r="D332" s="1">
        <v>1</v>
      </c>
      <c r="E332" s="1" t="s">
        <v>2346</v>
      </c>
      <c r="F332" s="1" t="s">
        <v>1406</v>
      </c>
      <c r="G332" s="1" t="str">
        <f t="shared" si="12"/>
        <v>CAG110830A23</v>
      </c>
      <c r="H332" s="1" t="s">
        <v>840</v>
      </c>
      <c r="I332" s="1">
        <v>27.72</v>
      </c>
      <c r="J332" s="33">
        <f t="shared" si="13"/>
        <v>173.25</v>
      </c>
    </row>
    <row r="333" spans="1:10" x14ac:dyDescent="0.25">
      <c r="A333" s="1" t="s">
        <v>2344</v>
      </c>
      <c r="B333" s="8">
        <v>42794</v>
      </c>
      <c r="C333" s="1" t="s">
        <v>2345</v>
      </c>
      <c r="D333" s="1">
        <v>1</v>
      </c>
      <c r="E333" s="1" t="s">
        <v>2346</v>
      </c>
      <c r="F333" s="1" t="s">
        <v>1406</v>
      </c>
      <c r="G333" s="1" t="str">
        <f t="shared" si="12"/>
        <v>CPF5207036N8</v>
      </c>
      <c r="H333" s="1" t="s">
        <v>2347</v>
      </c>
      <c r="I333" s="1">
        <v>5.24</v>
      </c>
      <c r="J333" s="33">
        <f t="shared" si="13"/>
        <v>32.75</v>
      </c>
    </row>
    <row r="334" spans="1:10" x14ac:dyDescent="0.25">
      <c r="A334" s="1" t="s">
        <v>2344</v>
      </c>
      <c r="B334" s="8">
        <v>42794</v>
      </c>
      <c r="C334" s="1" t="s">
        <v>2345</v>
      </c>
      <c r="D334" s="1">
        <v>1</v>
      </c>
      <c r="E334" s="1" t="s">
        <v>2346</v>
      </c>
      <c r="F334" s="1" t="s">
        <v>1406</v>
      </c>
      <c r="G334" s="1" t="s">
        <v>794</v>
      </c>
      <c r="H334" s="7" t="s">
        <v>2891</v>
      </c>
      <c r="I334" s="1">
        <v>9.3800000000000008</v>
      </c>
      <c r="J334" s="33">
        <f t="shared" si="13"/>
        <v>58.625000000000007</v>
      </c>
    </row>
    <row r="335" spans="1:10" x14ac:dyDescent="0.25">
      <c r="A335" s="1" t="s">
        <v>2344</v>
      </c>
      <c r="B335" s="8">
        <v>42794</v>
      </c>
      <c r="C335" s="1" t="s">
        <v>2345</v>
      </c>
      <c r="D335" s="1">
        <v>1</v>
      </c>
      <c r="E335" s="1" t="s">
        <v>2346</v>
      </c>
      <c r="F335" s="1" t="s">
        <v>1406</v>
      </c>
      <c r="G335" s="1" t="str">
        <f t="shared" si="12"/>
        <v>PARO600528HKA</v>
      </c>
      <c r="H335" s="1" t="s">
        <v>2348</v>
      </c>
      <c r="I335" s="1">
        <v>13.79</v>
      </c>
      <c r="J335" s="33">
        <f t="shared" si="13"/>
        <v>86.187499999999986</v>
      </c>
    </row>
    <row r="336" spans="1:10" x14ac:dyDescent="0.25">
      <c r="A336" s="1" t="s">
        <v>2344</v>
      </c>
      <c r="B336" s="8">
        <v>42794</v>
      </c>
      <c r="C336" s="1" t="s">
        <v>2345</v>
      </c>
      <c r="D336" s="1">
        <v>1</v>
      </c>
      <c r="E336" s="1" t="s">
        <v>2346</v>
      </c>
      <c r="F336" s="1" t="s">
        <v>1406</v>
      </c>
      <c r="G336" s="1" t="str">
        <f t="shared" si="12"/>
        <v>RCO0708136F7</v>
      </c>
      <c r="H336" s="1" t="s">
        <v>815</v>
      </c>
      <c r="I336" s="1">
        <v>65.930000000000007</v>
      </c>
      <c r="J336" s="33">
        <f t="shared" si="13"/>
        <v>412.06250000000006</v>
      </c>
    </row>
    <row r="337" spans="1:10" x14ac:dyDescent="0.25">
      <c r="A337" s="1" t="s">
        <v>2349</v>
      </c>
      <c r="B337" s="8">
        <v>42794</v>
      </c>
      <c r="C337" s="1" t="s">
        <v>2350</v>
      </c>
      <c r="D337" s="1">
        <v>1</v>
      </c>
      <c r="E337" s="1" t="s">
        <v>2351</v>
      </c>
      <c r="F337" s="1" t="s">
        <v>1406</v>
      </c>
      <c r="G337" s="1" t="s">
        <v>444</v>
      </c>
      <c r="H337" s="7" t="s">
        <v>2889</v>
      </c>
      <c r="I337" s="1">
        <v>9.93</v>
      </c>
      <c r="J337" s="33">
        <f t="shared" si="13"/>
        <v>62.0625</v>
      </c>
    </row>
    <row r="338" spans="1:10" x14ac:dyDescent="0.25">
      <c r="A338" s="1" t="s">
        <v>2349</v>
      </c>
      <c r="B338" s="8">
        <v>42794</v>
      </c>
      <c r="C338" s="1" t="s">
        <v>2350</v>
      </c>
      <c r="D338" s="1">
        <v>1</v>
      </c>
      <c r="E338" s="1" t="s">
        <v>2351</v>
      </c>
      <c r="F338" s="1" t="s">
        <v>1406</v>
      </c>
      <c r="G338" s="1" t="str">
        <f t="shared" si="12"/>
        <v>FMN9905248R8</v>
      </c>
      <c r="H338" s="1" t="s">
        <v>880</v>
      </c>
      <c r="I338" s="1">
        <v>5.24</v>
      </c>
      <c r="J338" s="33">
        <f t="shared" si="13"/>
        <v>32.75</v>
      </c>
    </row>
    <row r="339" spans="1:10" x14ac:dyDescent="0.25">
      <c r="A339" s="1" t="s">
        <v>2349</v>
      </c>
      <c r="B339" s="8">
        <v>42794</v>
      </c>
      <c r="C339" s="1" t="s">
        <v>2350</v>
      </c>
      <c r="D339" s="1">
        <v>1</v>
      </c>
      <c r="E339" s="1" t="s">
        <v>2351</v>
      </c>
      <c r="F339" s="1" t="s">
        <v>1406</v>
      </c>
      <c r="G339" s="1" t="str">
        <f t="shared" si="12"/>
        <v>FMN9905248R8</v>
      </c>
      <c r="H339" s="1" t="s">
        <v>880</v>
      </c>
      <c r="I339" s="1">
        <v>5.24</v>
      </c>
      <c r="J339" s="33">
        <f t="shared" si="13"/>
        <v>32.75</v>
      </c>
    </row>
    <row r="340" spans="1:10" x14ac:dyDescent="0.25">
      <c r="A340" s="1" t="s">
        <v>2349</v>
      </c>
      <c r="B340" s="8">
        <v>42794</v>
      </c>
      <c r="C340" s="1" t="s">
        <v>2350</v>
      </c>
      <c r="D340" s="1">
        <v>1</v>
      </c>
      <c r="E340" s="1" t="s">
        <v>2351</v>
      </c>
      <c r="F340" s="1" t="s">
        <v>1406</v>
      </c>
      <c r="G340" s="1" t="s">
        <v>794</v>
      </c>
      <c r="H340" s="7" t="s">
        <v>2891</v>
      </c>
      <c r="I340" s="1">
        <v>9.3800000000000008</v>
      </c>
      <c r="J340" s="33">
        <f t="shared" si="13"/>
        <v>58.625000000000007</v>
      </c>
    </row>
    <row r="341" spans="1:10" x14ac:dyDescent="0.25">
      <c r="A341" s="1" t="s">
        <v>2349</v>
      </c>
      <c r="B341" s="8">
        <v>42794</v>
      </c>
      <c r="C341" s="1" t="s">
        <v>2350</v>
      </c>
      <c r="D341" s="1">
        <v>1</v>
      </c>
      <c r="E341" s="1" t="s">
        <v>2351</v>
      </c>
      <c r="F341" s="1" t="s">
        <v>1406</v>
      </c>
      <c r="G341" s="1" t="str">
        <f t="shared" si="12"/>
        <v>GHO091124SM3</v>
      </c>
      <c r="H341" s="1" t="s">
        <v>886</v>
      </c>
      <c r="I341" s="1">
        <v>39.03</v>
      </c>
      <c r="J341" s="33">
        <f t="shared" si="13"/>
        <v>243.9375</v>
      </c>
    </row>
    <row r="342" spans="1:10" x14ac:dyDescent="0.25">
      <c r="A342" s="1" t="s">
        <v>2352</v>
      </c>
      <c r="B342" s="8">
        <v>42794</v>
      </c>
      <c r="C342" s="1" t="s">
        <v>2353</v>
      </c>
      <c r="D342" s="1">
        <v>1</v>
      </c>
      <c r="E342" s="1" t="s">
        <v>2354</v>
      </c>
      <c r="F342" s="1" t="s">
        <v>1406</v>
      </c>
      <c r="G342" s="1" t="s">
        <v>444</v>
      </c>
      <c r="H342" s="7" t="s">
        <v>2889</v>
      </c>
      <c r="I342" s="1">
        <v>54.9</v>
      </c>
      <c r="J342" s="33">
        <f t="shared" si="13"/>
        <v>343.125</v>
      </c>
    </row>
    <row r="343" spans="1:10" x14ac:dyDescent="0.25">
      <c r="A343" s="1" t="s">
        <v>2352</v>
      </c>
      <c r="B343" s="8">
        <v>42794</v>
      </c>
      <c r="C343" s="1" t="s">
        <v>2353</v>
      </c>
      <c r="D343" s="1">
        <v>1</v>
      </c>
      <c r="E343" s="1" t="s">
        <v>2354</v>
      </c>
      <c r="F343" s="1" t="s">
        <v>1406</v>
      </c>
      <c r="G343" s="1" t="s">
        <v>444</v>
      </c>
      <c r="H343" s="7" t="s">
        <v>2889</v>
      </c>
      <c r="I343" s="1">
        <v>66.900000000000006</v>
      </c>
      <c r="J343" s="33">
        <f t="shared" si="13"/>
        <v>418.125</v>
      </c>
    </row>
    <row r="344" spans="1:10" x14ac:dyDescent="0.25">
      <c r="A344" s="1" t="s">
        <v>2352</v>
      </c>
      <c r="B344" s="8">
        <v>42794</v>
      </c>
      <c r="C344" s="1" t="s">
        <v>2353</v>
      </c>
      <c r="D344" s="1">
        <v>1</v>
      </c>
      <c r="E344" s="1" t="s">
        <v>2354</v>
      </c>
      <c r="F344" s="1" t="s">
        <v>1406</v>
      </c>
      <c r="G344" s="1" t="str">
        <f t="shared" si="12"/>
        <v>CAG110830A23</v>
      </c>
      <c r="H344" s="1" t="s">
        <v>840</v>
      </c>
      <c r="I344" s="1">
        <v>15.86</v>
      </c>
      <c r="J344" s="33">
        <f t="shared" si="13"/>
        <v>99.125</v>
      </c>
    </row>
    <row r="345" spans="1:10" x14ac:dyDescent="0.25">
      <c r="A345" s="1" t="s">
        <v>2352</v>
      </c>
      <c r="B345" s="8">
        <v>42794</v>
      </c>
      <c r="C345" s="1" t="s">
        <v>2353</v>
      </c>
      <c r="D345" s="1">
        <v>1</v>
      </c>
      <c r="E345" s="1" t="s">
        <v>2354</v>
      </c>
      <c r="F345" s="1" t="s">
        <v>1406</v>
      </c>
      <c r="G345" s="1" t="str">
        <f t="shared" si="12"/>
        <v>CAG110830A23</v>
      </c>
      <c r="H345" s="1" t="s">
        <v>840</v>
      </c>
      <c r="I345" s="1">
        <v>27.72</v>
      </c>
      <c r="J345" s="33">
        <f t="shared" si="13"/>
        <v>173.25</v>
      </c>
    </row>
    <row r="346" spans="1:10" x14ac:dyDescent="0.25">
      <c r="A346" s="1" t="s">
        <v>2352</v>
      </c>
      <c r="B346" s="8">
        <v>42794</v>
      </c>
      <c r="C346" s="1" t="s">
        <v>2353</v>
      </c>
      <c r="D346" s="1">
        <v>1</v>
      </c>
      <c r="E346" s="1" t="s">
        <v>2354</v>
      </c>
      <c r="F346" s="1" t="s">
        <v>1406</v>
      </c>
      <c r="G346" s="1" t="str">
        <f t="shared" si="12"/>
        <v>CPF6307036N8</v>
      </c>
      <c r="H346" s="1" t="s">
        <v>841</v>
      </c>
      <c r="I346" s="1">
        <v>5.24</v>
      </c>
      <c r="J346" s="33">
        <f t="shared" si="13"/>
        <v>32.75</v>
      </c>
    </row>
    <row r="347" spans="1:10" x14ac:dyDescent="0.25">
      <c r="A347" s="1" t="s">
        <v>2352</v>
      </c>
      <c r="B347" s="8">
        <v>42794</v>
      </c>
      <c r="C347" s="1" t="s">
        <v>2353</v>
      </c>
      <c r="D347" s="1">
        <v>1</v>
      </c>
      <c r="E347" s="1" t="s">
        <v>2354</v>
      </c>
      <c r="F347" s="1" t="s">
        <v>1406</v>
      </c>
      <c r="G347" s="1" t="s">
        <v>794</v>
      </c>
      <c r="H347" s="7" t="s">
        <v>2891</v>
      </c>
      <c r="I347" s="1">
        <v>9.3800000000000008</v>
      </c>
      <c r="J347" s="33">
        <f t="shared" si="13"/>
        <v>58.625000000000007</v>
      </c>
    </row>
    <row r="348" spans="1:10" x14ac:dyDescent="0.25">
      <c r="A348" s="1" t="s">
        <v>2352</v>
      </c>
      <c r="B348" s="8">
        <v>42794</v>
      </c>
      <c r="C348" s="1" t="s">
        <v>2353</v>
      </c>
      <c r="D348" s="1">
        <v>1</v>
      </c>
      <c r="E348" s="1" t="s">
        <v>2354</v>
      </c>
      <c r="F348" s="1" t="s">
        <v>1406</v>
      </c>
      <c r="G348" s="1" t="str">
        <f t="shared" si="12"/>
        <v>OEAE5404042R2</v>
      </c>
      <c r="H348" s="1" t="s">
        <v>842</v>
      </c>
      <c r="I348" s="1">
        <v>17.600000000000001</v>
      </c>
      <c r="J348" s="33">
        <f t="shared" si="13"/>
        <v>110</v>
      </c>
    </row>
    <row r="349" spans="1:10" x14ac:dyDescent="0.25">
      <c r="A349" s="1" t="s">
        <v>2352</v>
      </c>
      <c r="B349" s="8">
        <v>42794</v>
      </c>
      <c r="C349" s="1" t="s">
        <v>2353</v>
      </c>
      <c r="D349" s="1">
        <v>1</v>
      </c>
      <c r="E349" s="1" t="s">
        <v>2354</v>
      </c>
      <c r="F349" s="1" t="s">
        <v>1406</v>
      </c>
      <c r="G349" s="1" t="str">
        <f t="shared" si="12"/>
        <v>RCO0708136F7</v>
      </c>
      <c r="H349" s="1" t="s">
        <v>815</v>
      </c>
      <c r="I349" s="1">
        <v>65.930000000000007</v>
      </c>
      <c r="J349" s="33">
        <f t="shared" si="13"/>
        <v>412.06250000000006</v>
      </c>
    </row>
    <row r="350" spans="1:10" x14ac:dyDescent="0.25">
      <c r="A350" s="1" t="s">
        <v>2355</v>
      </c>
      <c r="B350" s="8">
        <v>42794</v>
      </c>
      <c r="C350" s="1" t="s">
        <v>2356</v>
      </c>
      <c r="D350" s="1">
        <v>1</v>
      </c>
      <c r="E350" s="1" t="s">
        <v>2357</v>
      </c>
      <c r="F350" s="1" t="s">
        <v>1406</v>
      </c>
      <c r="G350" s="1" t="s">
        <v>444</v>
      </c>
      <c r="H350" s="7" t="s">
        <v>2889</v>
      </c>
      <c r="I350" s="1">
        <v>66.900000000000006</v>
      </c>
      <c r="J350" s="33">
        <f t="shared" si="13"/>
        <v>418.125</v>
      </c>
    </row>
    <row r="351" spans="1:10" x14ac:dyDescent="0.25">
      <c r="A351" s="1" t="s">
        <v>2355</v>
      </c>
      <c r="B351" s="8">
        <v>42794</v>
      </c>
      <c r="C351" s="1" t="s">
        <v>2356</v>
      </c>
      <c r="D351" s="1">
        <v>1</v>
      </c>
      <c r="E351" s="1" t="s">
        <v>2357</v>
      </c>
      <c r="F351" s="1" t="s">
        <v>1406</v>
      </c>
      <c r="G351" s="1" t="s">
        <v>794</v>
      </c>
      <c r="H351" s="7" t="s">
        <v>2891</v>
      </c>
      <c r="I351" s="1">
        <v>9.3800000000000008</v>
      </c>
      <c r="J351" s="33">
        <f t="shared" si="13"/>
        <v>58.625000000000007</v>
      </c>
    </row>
    <row r="352" spans="1:10" x14ac:dyDescent="0.25">
      <c r="A352" s="1" t="s">
        <v>2355</v>
      </c>
      <c r="B352" s="8">
        <v>42794</v>
      </c>
      <c r="C352" s="1" t="s">
        <v>2356</v>
      </c>
      <c r="D352" s="1">
        <v>1</v>
      </c>
      <c r="E352" s="1" t="s">
        <v>2357</v>
      </c>
      <c r="F352" s="1" t="s">
        <v>1406</v>
      </c>
      <c r="G352" s="1" t="str">
        <f t="shared" si="12"/>
        <v>RCO0708136F7</v>
      </c>
      <c r="H352" s="1" t="s">
        <v>815</v>
      </c>
      <c r="I352" s="1">
        <v>65.930000000000007</v>
      </c>
      <c r="J352" s="33">
        <f t="shared" si="13"/>
        <v>412.06250000000006</v>
      </c>
    </row>
    <row r="353" spans="1:10" x14ac:dyDescent="0.25">
      <c r="A353" s="1" t="s">
        <v>2358</v>
      </c>
      <c r="B353" s="8">
        <v>42794</v>
      </c>
      <c r="C353" s="1" t="s">
        <v>2359</v>
      </c>
      <c r="D353" s="1">
        <v>1</v>
      </c>
      <c r="E353" s="1" t="s">
        <v>2360</v>
      </c>
      <c r="F353" s="1" t="s">
        <v>1406</v>
      </c>
      <c r="G353" s="7" t="s">
        <v>309</v>
      </c>
      <c r="H353" s="7" t="s">
        <v>2893</v>
      </c>
      <c r="I353" s="1">
        <v>27.32</v>
      </c>
      <c r="J353" s="33">
        <f t="shared" si="13"/>
        <v>170.75</v>
      </c>
    </row>
    <row r="354" spans="1:10" x14ac:dyDescent="0.25">
      <c r="A354" s="1" t="s">
        <v>2361</v>
      </c>
      <c r="B354" s="8">
        <v>42794</v>
      </c>
      <c r="C354" s="1" t="s">
        <v>2362</v>
      </c>
      <c r="D354" s="1">
        <v>1</v>
      </c>
      <c r="E354" s="1" t="s">
        <v>2363</v>
      </c>
      <c r="F354" s="1" t="s">
        <v>1406</v>
      </c>
      <c r="G354" s="1" t="str">
        <f t="shared" si="12"/>
        <v>NWM9709244W4</v>
      </c>
      <c r="H354" s="1" t="s">
        <v>333</v>
      </c>
      <c r="I354" s="1">
        <v>9.26</v>
      </c>
      <c r="J354" s="33">
        <f t="shared" si="13"/>
        <v>57.875</v>
      </c>
    </row>
    <row r="355" spans="1:10" x14ac:dyDescent="0.25">
      <c r="A355" s="1" t="s">
        <v>2364</v>
      </c>
      <c r="B355" s="8">
        <v>42794</v>
      </c>
      <c r="C355" s="1" t="s">
        <v>2365</v>
      </c>
      <c r="D355" s="1">
        <v>1</v>
      </c>
      <c r="E355" s="1" t="s">
        <v>2366</v>
      </c>
      <c r="F355" s="1" t="s">
        <v>1406</v>
      </c>
      <c r="G355" s="7" t="s">
        <v>309</v>
      </c>
      <c r="H355" s="7" t="s">
        <v>2893</v>
      </c>
      <c r="I355" s="1">
        <v>43.43</v>
      </c>
      <c r="J355" s="33">
        <f t="shared" si="13"/>
        <v>271.4375</v>
      </c>
    </row>
    <row r="356" spans="1:10" x14ac:dyDescent="0.25">
      <c r="A356" s="1" t="s">
        <v>2367</v>
      </c>
      <c r="B356" s="8">
        <v>42794</v>
      </c>
      <c r="C356" s="1" t="s">
        <v>2368</v>
      </c>
      <c r="D356" s="1">
        <v>1</v>
      </c>
      <c r="E356" s="1" t="s">
        <v>2369</v>
      </c>
      <c r="F356" s="1" t="s">
        <v>1406</v>
      </c>
      <c r="G356" s="1" t="str">
        <f t="shared" si="12"/>
        <v>NWM9709244W4</v>
      </c>
      <c r="H356" s="1" t="s">
        <v>333</v>
      </c>
      <c r="I356" s="1">
        <v>27.6</v>
      </c>
      <c r="J356" s="33">
        <f t="shared" si="13"/>
        <v>172.5</v>
      </c>
    </row>
    <row r="357" spans="1:10" x14ac:dyDescent="0.25">
      <c r="A357" s="1" t="s">
        <v>2370</v>
      </c>
      <c r="B357" s="8">
        <v>42794</v>
      </c>
      <c r="C357" s="1" t="s">
        <v>2371</v>
      </c>
      <c r="D357" s="1">
        <v>1</v>
      </c>
      <c r="E357" s="1" t="s">
        <v>2372</v>
      </c>
      <c r="F357" s="1" t="s">
        <v>1406</v>
      </c>
      <c r="G357" s="7" t="s">
        <v>309</v>
      </c>
      <c r="H357" s="7" t="s">
        <v>2893</v>
      </c>
      <c r="I357" s="1">
        <v>27.56</v>
      </c>
      <c r="J357" s="33">
        <f t="shared" si="13"/>
        <v>172.25</v>
      </c>
    </row>
    <row r="358" spans="1:10" x14ac:dyDescent="0.25">
      <c r="A358" s="1" t="s">
        <v>2373</v>
      </c>
      <c r="B358" s="8">
        <v>42794</v>
      </c>
      <c r="C358" s="1" t="s">
        <v>2374</v>
      </c>
      <c r="D358" s="1">
        <v>1</v>
      </c>
      <c r="E358" s="1" t="s">
        <v>2375</v>
      </c>
      <c r="F358" s="1" t="s">
        <v>1406</v>
      </c>
      <c r="G358" s="7" t="s">
        <v>309</v>
      </c>
      <c r="H358" s="7" t="s">
        <v>2893</v>
      </c>
      <c r="I358" s="1">
        <v>27.56</v>
      </c>
      <c r="J358" s="33">
        <f t="shared" si="13"/>
        <v>172.25</v>
      </c>
    </row>
    <row r="359" spans="1:10" x14ac:dyDescent="0.25">
      <c r="A359" s="1" t="s">
        <v>2376</v>
      </c>
      <c r="B359" s="8">
        <v>42794</v>
      </c>
      <c r="C359" s="1" t="s">
        <v>2377</v>
      </c>
      <c r="D359" s="1">
        <v>1</v>
      </c>
      <c r="E359" s="1" t="s">
        <v>2378</v>
      </c>
      <c r="F359" s="1" t="s">
        <v>1406</v>
      </c>
      <c r="G359" s="1" t="str">
        <f t="shared" si="12"/>
        <v>PCQ1506025P9</v>
      </c>
      <c r="H359" s="1" t="s">
        <v>953</v>
      </c>
      <c r="I359" s="1">
        <v>34.9</v>
      </c>
      <c r="J359" s="33">
        <f t="shared" si="13"/>
        <v>218.125</v>
      </c>
    </row>
    <row r="360" spans="1:10" x14ac:dyDescent="0.25">
      <c r="A360" s="1" t="s">
        <v>2379</v>
      </c>
      <c r="B360" s="8">
        <v>42794</v>
      </c>
      <c r="C360" s="1" t="s">
        <v>2380</v>
      </c>
      <c r="D360" s="1">
        <v>1</v>
      </c>
      <c r="E360" s="1" t="s">
        <v>2381</v>
      </c>
      <c r="F360" s="1" t="s">
        <v>1406</v>
      </c>
      <c r="G360" s="1" t="str">
        <f t="shared" si="12"/>
        <v>MNE0409226K9</v>
      </c>
      <c r="H360" s="1" t="s">
        <v>403</v>
      </c>
      <c r="I360" s="1">
        <v>135.31</v>
      </c>
      <c r="J360" s="33">
        <f t="shared" si="13"/>
        <v>845.6875</v>
      </c>
    </row>
    <row r="361" spans="1:10" x14ac:dyDescent="0.25">
      <c r="A361" s="1" t="s">
        <v>2382</v>
      </c>
      <c r="B361" s="8">
        <v>42794</v>
      </c>
      <c r="C361" s="1" t="s">
        <v>2383</v>
      </c>
      <c r="D361" s="1">
        <v>1</v>
      </c>
      <c r="E361" s="1" t="s">
        <v>2384</v>
      </c>
      <c r="F361" s="1" t="s">
        <v>1406</v>
      </c>
      <c r="G361" s="1" t="str">
        <f t="shared" si="12"/>
        <v>FMB871228QF7</v>
      </c>
      <c r="H361" s="1" t="s">
        <v>430</v>
      </c>
      <c r="I361" s="1">
        <v>8.06</v>
      </c>
      <c r="J361" s="33">
        <f t="shared" si="13"/>
        <v>50.375</v>
      </c>
    </row>
    <row r="362" spans="1:10" x14ac:dyDescent="0.25">
      <c r="A362" s="1" t="s">
        <v>2385</v>
      </c>
      <c r="B362" s="8">
        <v>42794</v>
      </c>
      <c r="C362" s="1" t="s">
        <v>2386</v>
      </c>
      <c r="D362" s="1">
        <v>1</v>
      </c>
      <c r="E362" s="1" t="s">
        <v>2387</v>
      </c>
      <c r="F362" s="1" t="s">
        <v>1406</v>
      </c>
      <c r="G362" s="1" t="str">
        <f t="shared" si="12"/>
        <v>PMV800209PT4</v>
      </c>
      <c r="H362" s="1" t="s">
        <v>1876</v>
      </c>
      <c r="I362" s="1">
        <v>44.6</v>
      </c>
      <c r="J362" s="33">
        <f t="shared" si="13"/>
        <v>278.75</v>
      </c>
    </row>
    <row r="363" spans="1:10" x14ac:dyDescent="0.25">
      <c r="A363" s="1" t="s">
        <v>2388</v>
      </c>
      <c r="B363" s="8">
        <v>42794</v>
      </c>
      <c r="C363" s="1" t="s">
        <v>2389</v>
      </c>
      <c r="D363" s="1">
        <v>1</v>
      </c>
      <c r="E363" s="1" t="s">
        <v>2390</v>
      </c>
      <c r="F363" s="1" t="s">
        <v>1406</v>
      </c>
      <c r="G363" s="1" t="str">
        <f t="shared" si="12"/>
        <v>CME910715UB9</v>
      </c>
      <c r="H363" s="1" t="s">
        <v>329</v>
      </c>
      <c r="I363" s="1">
        <v>50.06</v>
      </c>
      <c r="J363" s="33">
        <f t="shared" si="13"/>
        <v>312.875</v>
      </c>
    </row>
    <row r="364" spans="1:10" x14ac:dyDescent="0.25">
      <c r="A364" s="1" t="s">
        <v>2391</v>
      </c>
      <c r="B364" s="8">
        <v>42794</v>
      </c>
      <c r="C364" s="1" t="s">
        <v>2392</v>
      </c>
      <c r="D364" s="1">
        <v>1</v>
      </c>
      <c r="E364" s="1" t="s">
        <v>2393</v>
      </c>
      <c r="F364" s="1" t="s">
        <v>1406</v>
      </c>
      <c r="G364" s="1" t="str">
        <f t="shared" si="12"/>
        <v>FNM000504R36</v>
      </c>
      <c r="H364" s="1" t="s">
        <v>356</v>
      </c>
      <c r="I364" s="1">
        <v>90.14</v>
      </c>
      <c r="J364" s="33">
        <f t="shared" si="13"/>
        <v>563.375</v>
      </c>
    </row>
    <row r="365" spans="1:10" x14ac:dyDescent="0.25">
      <c r="A365" s="1" t="s">
        <v>2394</v>
      </c>
      <c r="B365" s="8">
        <v>42794</v>
      </c>
      <c r="C365" s="1" t="s">
        <v>2395</v>
      </c>
      <c r="D365" s="1">
        <v>1</v>
      </c>
      <c r="E365" s="1" t="s">
        <v>2396</v>
      </c>
      <c r="F365" s="1" t="s">
        <v>1406</v>
      </c>
      <c r="G365" s="1" t="str">
        <f t="shared" si="12"/>
        <v>SAAS700911UUA</v>
      </c>
      <c r="H365" s="1" t="s">
        <v>2397</v>
      </c>
      <c r="I365" s="1">
        <v>96.64</v>
      </c>
      <c r="J365" s="33">
        <f t="shared" si="13"/>
        <v>604</v>
      </c>
    </row>
    <row r="366" spans="1:10" x14ac:dyDescent="0.25">
      <c r="A366" s="1" t="s">
        <v>2398</v>
      </c>
      <c r="B366" s="8">
        <v>42794</v>
      </c>
      <c r="C366" s="1" t="s">
        <v>2399</v>
      </c>
      <c r="D366" s="1">
        <v>1</v>
      </c>
      <c r="E366" s="1" t="s">
        <v>2400</v>
      </c>
      <c r="F366" s="1" t="s">
        <v>1406</v>
      </c>
      <c r="G366" s="1" t="str">
        <f t="shared" si="12"/>
        <v>DLI931201MI9</v>
      </c>
      <c r="H366" s="1" t="s">
        <v>2401</v>
      </c>
      <c r="I366" s="1">
        <v>61.38</v>
      </c>
      <c r="J366" s="33">
        <f t="shared" si="13"/>
        <v>383.625</v>
      </c>
    </row>
    <row r="367" spans="1:10" x14ac:dyDescent="0.25">
      <c r="A367" s="1" t="s">
        <v>2402</v>
      </c>
      <c r="B367" s="8">
        <v>42794</v>
      </c>
      <c r="C367" s="1" t="s">
        <v>2403</v>
      </c>
      <c r="D367" s="1">
        <v>1</v>
      </c>
      <c r="E367" s="1" t="s">
        <v>2404</v>
      </c>
      <c r="F367" s="1" t="s">
        <v>1406</v>
      </c>
      <c r="G367" s="1" t="str">
        <f t="shared" si="12"/>
        <v>ROAA840915TS5</v>
      </c>
      <c r="H367" s="1" t="s">
        <v>2405</v>
      </c>
      <c r="I367" s="1">
        <v>265.24</v>
      </c>
      <c r="J367" s="33">
        <f t="shared" si="13"/>
        <v>1657.75</v>
      </c>
    </row>
    <row r="368" spans="1:10" x14ac:dyDescent="0.25">
      <c r="A368" s="1" t="s">
        <v>2406</v>
      </c>
      <c r="B368" s="8">
        <v>42794</v>
      </c>
      <c r="C368" s="1" t="s">
        <v>2407</v>
      </c>
      <c r="D368" s="1">
        <v>1</v>
      </c>
      <c r="E368" s="1" t="s">
        <v>2408</v>
      </c>
      <c r="F368" s="1" t="s">
        <v>1406</v>
      </c>
      <c r="G368" s="1" t="str">
        <f t="shared" si="12"/>
        <v>PMV800209PT4</v>
      </c>
      <c r="H368" s="1" t="s">
        <v>1876</v>
      </c>
      <c r="I368" s="1">
        <v>11.88</v>
      </c>
      <c r="J368" s="33">
        <f t="shared" si="13"/>
        <v>74.25</v>
      </c>
    </row>
    <row r="369" spans="1:10" x14ac:dyDescent="0.25">
      <c r="A369" s="1" t="s">
        <v>2409</v>
      </c>
      <c r="B369" s="8">
        <v>42794</v>
      </c>
      <c r="C369" s="1" t="s">
        <v>2410</v>
      </c>
      <c r="D369" s="1">
        <v>1</v>
      </c>
      <c r="E369" s="1" t="s">
        <v>2411</v>
      </c>
      <c r="F369" s="1" t="s">
        <v>1406</v>
      </c>
      <c r="G369" s="1" t="str">
        <f t="shared" si="12"/>
        <v>GSD8906167G2</v>
      </c>
      <c r="H369" s="1" t="s">
        <v>2412</v>
      </c>
      <c r="I369" s="1">
        <v>32.409999999999997</v>
      </c>
      <c r="J369" s="33">
        <f t="shared" si="13"/>
        <v>202.56249999999997</v>
      </c>
    </row>
    <row r="370" spans="1:10" x14ac:dyDescent="0.25">
      <c r="A370" s="1" t="s">
        <v>2413</v>
      </c>
      <c r="B370" s="8">
        <v>42794</v>
      </c>
      <c r="C370" s="1" t="s">
        <v>2414</v>
      </c>
      <c r="D370" s="1">
        <v>1</v>
      </c>
      <c r="E370" s="1" t="s">
        <v>2415</v>
      </c>
      <c r="F370" s="1" t="s">
        <v>1406</v>
      </c>
      <c r="G370" s="1" t="str">
        <f t="shared" si="12"/>
        <v>CAMM880825PU8</v>
      </c>
      <c r="H370" s="1" t="s">
        <v>321</v>
      </c>
      <c r="I370" s="1">
        <v>17.93</v>
      </c>
      <c r="J370" s="33">
        <f t="shared" si="13"/>
        <v>112.0625</v>
      </c>
    </row>
    <row r="371" spans="1:10" x14ac:dyDescent="0.25">
      <c r="A371" s="1" t="s">
        <v>2416</v>
      </c>
      <c r="B371" s="8">
        <v>42794</v>
      </c>
      <c r="C371" s="1" t="s">
        <v>2417</v>
      </c>
      <c r="D371" s="1">
        <v>1</v>
      </c>
      <c r="E371" s="1" t="s">
        <v>2418</v>
      </c>
      <c r="F371" s="1" t="s">
        <v>1406</v>
      </c>
      <c r="G371" s="1" t="str">
        <f t="shared" si="12"/>
        <v>BAIP740522Q28</v>
      </c>
      <c r="H371" s="1" t="s">
        <v>2419</v>
      </c>
      <c r="I371" s="1">
        <v>42.09</v>
      </c>
      <c r="J371" s="33">
        <f t="shared" si="13"/>
        <v>263.0625</v>
      </c>
    </row>
    <row r="372" spans="1:10" x14ac:dyDescent="0.25">
      <c r="A372" s="1" t="s">
        <v>2420</v>
      </c>
      <c r="B372" s="8">
        <v>42794</v>
      </c>
      <c r="C372" s="1" t="s">
        <v>2421</v>
      </c>
      <c r="D372" s="1">
        <v>1</v>
      </c>
      <c r="E372" s="1" t="s">
        <v>2422</v>
      </c>
      <c r="F372" s="1" t="s">
        <v>1406</v>
      </c>
      <c r="G372" s="1" t="str">
        <f t="shared" si="12"/>
        <v>SEB1108096N7</v>
      </c>
      <c r="H372" s="1" t="s">
        <v>2423</v>
      </c>
      <c r="I372" s="1">
        <v>6.73</v>
      </c>
      <c r="J372" s="33">
        <f t="shared" si="13"/>
        <v>42.0625</v>
      </c>
    </row>
    <row r="373" spans="1:10" x14ac:dyDescent="0.25">
      <c r="A373" s="1" t="s">
        <v>2424</v>
      </c>
      <c r="B373" s="8">
        <v>42794</v>
      </c>
      <c r="C373" s="1" t="s">
        <v>2425</v>
      </c>
      <c r="D373" s="1">
        <v>1</v>
      </c>
      <c r="E373" s="1" t="s">
        <v>2426</v>
      </c>
      <c r="F373" s="1" t="s">
        <v>1406</v>
      </c>
      <c r="G373" s="1" t="str">
        <f t="shared" si="12"/>
        <v>TEX9302097F3</v>
      </c>
      <c r="H373" s="1" t="s">
        <v>415</v>
      </c>
      <c r="I373" s="1">
        <v>1.59</v>
      </c>
      <c r="J373" s="33">
        <f t="shared" si="13"/>
        <v>9.9375</v>
      </c>
    </row>
    <row r="374" spans="1:10" x14ac:dyDescent="0.25">
      <c r="A374" s="1" t="s">
        <v>2427</v>
      </c>
      <c r="B374" s="8">
        <v>42794</v>
      </c>
      <c r="C374" s="1" t="s">
        <v>2428</v>
      </c>
      <c r="D374" s="1">
        <v>1</v>
      </c>
      <c r="E374" s="1" t="s">
        <v>2429</v>
      </c>
      <c r="F374" s="1" t="s">
        <v>1406</v>
      </c>
      <c r="G374" s="1" t="s">
        <v>794</v>
      </c>
      <c r="H374" s="7" t="s">
        <v>2891</v>
      </c>
      <c r="I374" s="1">
        <v>9.3800000000000008</v>
      </c>
      <c r="J374" s="33">
        <f t="shared" si="13"/>
        <v>58.625000000000007</v>
      </c>
    </row>
    <row r="375" spans="1:10" x14ac:dyDescent="0.25">
      <c r="A375" s="1" t="s">
        <v>2430</v>
      </c>
      <c r="B375" s="8">
        <v>42794</v>
      </c>
      <c r="C375" s="1" t="s">
        <v>2431</v>
      </c>
      <c r="D375" s="1">
        <v>1</v>
      </c>
      <c r="E375" s="1" t="s">
        <v>2432</v>
      </c>
      <c r="F375" s="1" t="s">
        <v>1406</v>
      </c>
      <c r="G375" s="1" t="s">
        <v>794</v>
      </c>
      <c r="H375" s="7" t="s">
        <v>2891</v>
      </c>
      <c r="I375" s="1">
        <v>28.14</v>
      </c>
      <c r="J375" s="33">
        <f t="shared" si="13"/>
        <v>175.875</v>
      </c>
    </row>
    <row r="376" spans="1:10" x14ac:dyDescent="0.25">
      <c r="A376" s="1" t="s">
        <v>2433</v>
      </c>
      <c r="B376" s="8">
        <v>42794</v>
      </c>
      <c r="C376" s="1" t="s">
        <v>2434</v>
      </c>
      <c r="D376" s="1">
        <v>1</v>
      </c>
      <c r="E376" s="1" t="s">
        <v>2435</v>
      </c>
      <c r="F376" s="1" t="s">
        <v>1406</v>
      </c>
      <c r="G376" s="1" t="str">
        <f t="shared" ref="G376:G381" si="14">+H376</f>
        <v>FOPJ630103CU1</v>
      </c>
      <c r="H376" s="1" t="s">
        <v>739</v>
      </c>
      <c r="I376" s="1">
        <v>13.1</v>
      </c>
      <c r="J376" s="33">
        <f t="shared" si="13"/>
        <v>81.875</v>
      </c>
    </row>
    <row r="377" spans="1:10" x14ac:dyDescent="0.25">
      <c r="A377" s="1" t="s">
        <v>2436</v>
      </c>
      <c r="B377" s="8">
        <v>42794</v>
      </c>
      <c r="C377" s="1" t="s">
        <v>2437</v>
      </c>
      <c r="D377" s="1">
        <v>1</v>
      </c>
      <c r="E377" s="1" t="s">
        <v>2438</v>
      </c>
      <c r="F377" s="1" t="s">
        <v>1406</v>
      </c>
      <c r="G377" s="1" t="str">
        <f t="shared" si="14"/>
        <v>PCE890410B99</v>
      </c>
      <c r="H377" s="1" t="s">
        <v>2439</v>
      </c>
      <c r="I377" s="1">
        <v>17.45</v>
      </c>
      <c r="J377" s="33">
        <f t="shared" si="13"/>
        <v>109.0625</v>
      </c>
    </row>
    <row r="378" spans="1:10" x14ac:dyDescent="0.25">
      <c r="A378" s="1" t="s">
        <v>2440</v>
      </c>
      <c r="B378" s="8">
        <v>42794</v>
      </c>
      <c r="C378" s="1" t="s">
        <v>2441</v>
      </c>
      <c r="D378" s="1">
        <v>1</v>
      </c>
      <c r="E378" s="1" t="s">
        <v>2442</v>
      </c>
      <c r="F378" s="1" t="s">
        <v>1406</v>
      </c>
      <c r="G378" s="1" t="str">
        <f t="shared" si="14"/>
        <v>CME910715UB9</v>
      </c>
      <c r="H378" s="1" t="s">
        <v>329</v>
      </c>
      <c r="I378" s="1">
        <v>55.86</v>
      </c>
      <c r="J378" s="33">
        <f t="shared" si="13"/>
        <v>349.125</v>
      </c>
    </row>
    <row r="379" spans="1:10" x14ac:dyDescent="0.25">
      <c r="A379" s="1" t="s">
        <v>2443</v>
      </c>
      <c r="B379" s="8">
        <v>42794</v>
      </c>
      <c r="C379" s="1" t="s">
        <v>2444</v>
      </c>
      <c r="D379" s="1">
        <v>1</v>
      </c>
      <c r="E379" s="1" t="s">
        <v>2445</v>
      </c>
      <c r="F379" s="1" t="s">
        <v>1406</v>
      </c>
      <c r="G379" s="7" t="s">
        <v>309</v>
      </c>
      <c r="H379" s="7" t="s">
        <v>2893</v>
      </c>
      <c r="I379" s="1">
        <v>27.56</v>
      </c>
      <c r="J379" s="33">
        <f t="shared" si="13"/>
        <v>172.25</v>
      </c>
    </row>
    <row r="380" spans="1:10" x14ac:dyDescent="0.25">
      <c r="A380" s="1" t="s">
        <v>2446</v>
      </c>
      <c r="B380" s="8">
        <v>42794</v>
      </c>
      <c r="C380" s="1" t="s">
        <v>2447</v>
      </c>
      <c r="D380" s="1">
        <v>1</v>
      </c>
      <c r="E380" s="1" t="s">
        <v>2448</v>
      </c>
      <c r="F380" s="1" t="s">
        <v>1406</v>
      </c>
      <c r="G380" s="1" t="str">
        <f t="shared" si="14"/>
        <v>TRA060703EB4</v>
      </c>
      <c r="H380" s="1" t="s">
        <v>743</v>
      </c>
      <c r="I380" s="1">
        <v>56</v>
      </c>
      <c r="J380" s="33">
        <f t="shared" si="13"/>
        <v>350</v>
      </c>
    </row>
    <row r="381" spans="1:10" x14ac:dyDescent="0.25">
      <c r="A381" s="1" t="s">
        <v>2449</v>
      </c>
      <c r="B381" s="8">
        <v>42794</v>
      </c>
      <c r="C381" s="1" t="s">
        <v>2450</v>
      </c>
      <c r="D381" s="1">
        <v>1</v>
      </c>
      <c r="E381" s="1" t="s">
        <v>2451</v>
      </c>
      <c r="F381" s="1" t="s">
        <v>1406</v>
      </c>
      <c r="G381" s="1" t="str">
        <f t="shared" si="14"/>
        <v>FNM000504R36</v>
      </c>
      <c r="H381" s="1" t="s">
        <v>356</v>
      </c>
      <c r="I381" s="1">
        <v>23.45</v>
      </c>
      <c r="J381" s="33">
        <f t="shared" si="13"/>
        <v>146.5625</v>
      </c>
    </row>
    <row r="382" spans="1:10" s="1" customFormat="1" x14ac:dyDescent="0.25">
      <c r="A382" s="1" t="s">
        <v>2452</v>
      </c>
      <c r="B382" s="8">
        <v>42794</v>
      </c>
      <c r="C382" s="1" t="s">
        <v>259</v>
      </c>
      <c r="D382" s="1">
        <v>1</v>
      </c>
      <c r="E382" s="1" t="s">
        <v>2453</v>
      </c>
      <c r="F382" s="1" t="s">
        <v>1406</v>
      </c>
      <c r="G382" s="27" t="s">
        <v>444</v>
      </c>
      <c r="H382" s="1" t="s">
        <v>2912</v>
      </c>
      <c r="I382" s="27">
        <v>101.66</v>
      </c>
      <c r="J382" s="33">
        <f t="shared" si="13"/>
        <v>635.375</v>
      </c>
    </row>
    <row r="383" spans="1:10" s="1" customFormat="1" x14ac:dyDescent="0.25">
      <c r="A383" s="1" t="s">
        <v>2452</v>
      </c>
      <c r="B383" s="8">
        <v>42794</v>
      </c>
      <c r="C383" s="1" t="s">
        <v>259</v>
      </c>
      <c r="D383" s="1">
        <v>1</v>
      </c>
      <c r="E383" s="1" t="s">
        <v>2453</v>
      </c>
      <c r="F383" s="1" t="s">
        <v>1406</v>
      </c>
      <c r="G383" s="27" t="s">
        <v>2913</v>
      </c>
      <c r="H383" s="1" t="s">
        <v>2914</v>
      </c>
      <c r="I383" s="27">
        <f>28.41+26.74</f>
        <v>55.15</v>
      </c>
      <c r="J383" s="33">
        <f t="shared" si="13"/>
        <v>344.6875</v>
      </c>
    </row>
    <row r="384" spans="1:10" s="1" customFormat="1" x14ac:dyDescent="0.25">
      <c r="A384" s="1" t="s">
        <v>2452</v>
      </c>
      <c r="B384" s="8">
        <v>42794</v>
      </c>
      <c r="C384" s="1" t="s">
        <v>259</v>
      </c>
      <c r="D384" s="1">
        <v>1</v>
      </c>
      <c r="E384" s="1" t="s">
        <v>2453</v>
      </c>
      <c r="F384" s="1" t="s">
        <v>1406</v>
      </c>
      <c r="G384" s="27" t="s">
        <v>1518</v>
      </c>
      <c r="H384" s="1" t="s">
        <v>1519</v>
      </c>
      <c r="I384" s="27">
        <v>28.45</v>
      </c>
      <c r="J384" s="33">
        <f t="shared" si="13"/>
        <v>177.8125</v>
      </c>
    </row>
    <row r="385" spans="1:10" s="1" customFormat="1" x14ac:dyDescent="0.25">
      <c r="A385" s="1" t="s">
        <v>2452</v>
      </c>
      <c r="B385" s="8">
        <v>42794</v>
      </c>
      <c r="C385" s="1" t="s">
        <v>259</v>
      </c>
      <c r="D385" s="1">
        <v>1</v>
      </c>
      <c r="E385" s="1" t="s">
        <v>2453</v>
      </c>
      <c r="F385" s="1" t="s">
        <v>1406</v>
      </c>
      <c r="G385" s="27" t="s">
        <v>2915</v>
      </c>
      <c r="H385" s="1" t="s">
        <v>2915</v>
      </c>
      <c r="I385" s="27">
        <f>27.2+27.2</f>
        <v>54.4</v>
      </c>
      <c r="J385" s="33">
        <f t="shared" si="13"/>
        <v>340</v>
      </c>
    </row>
    <row r="386" spans="1:10" s="1" customFormat="1" x14ac:dyDescent="0.25">
      <c r="A386" s="1" t="s">
        <v>2452</v>
      </c>
      <c r="B386" s="8">
        <v>42794</v>
      </c>
      <c r="C386" s="1" t="s">
        <v>259</v>
      </c>
      <c r="D386" s="1">
        <v>1</v>
      </c>
      <c r="E386" s="1" t="s">
        <v>2453</v>
      </c>
      <c r="F386" s="1" t="s">
        <v>1406</v>
      </c>
      <c r="G386" s="27" t="s">
        <v>1520</v>
      </c>
      <c r="H386" s="1" t="s">
        <v>1524</v>
      </c>
      <c r="I386" s="27">
        <v>492.84</v>
      </c>
      <c r="J386" s="33">
        <f t="shared" si="13"/>
        <v>3080.25</v>
      </c>
    </row>
    <row r="387" spans="1:10" x14ac:dyDescent="0.25">
      <c r="A387" s="1" t="s">
        <v>2455</v>
      </c>
      <c r="B387" s="8">
        <v>42794</v>
      </c>
      <c r="C387" s="1" t="s">
        <v>2456</v>
      </c>
      <c r="D387" s="1">
        <v>1</v>
      </c>
      <c r="E387" s="1" t="s">
        <v>2457</v>
      </c>
      <c r="F387" s="1" t="s">
        <v>1406</v>
      </c>
      <c r="G387" s="1" t="str">
        <f t="shared" ref="G387:G408" si="15">+H387</f>
        <v>OGWI1208313Z3</v>
      </c>
      <c r="H387" s="1" t="s">
        <v>2458</v>
      </c>
      <c r="I387" s="1">
        <v>96.55</v>
      </c>
      <c r="J387" s="33">
        <f t="shared" si="13"/>
        <v>603.4375</v>
      </c>
    </row>
    <row r="388" spans="1:10" x14ac:dyDescent="0.25">
      <c r="A388" s="1" t="s">
        <v>2459</v>
      </c>
      <c r="B388" s="8">
        <v>42794</v>
      </c>
      <c r="C388" s="1" t="s">
        <v>2460</v>
      </c>
      <c r="D388" s="1">
        <v>1</v>
      </c>
      <c r="E388" s="1" t="s">
        <v>2461</v>
      </c>
      <c r="F388" s="1" t="s">
        <v>1406</v>
      </c>
      <c r="G388" s="1" t="str">
        <f t="shared" si="15"/>
        <v>CPF6307036N8</v>
      </c>
      <c r="H388" s="1" t="s">
        <v>841</v>
      </c>
      <c r="I388" s="1">
        <v>5.24</v>
      </c>
      <c r="J388" s="33">
        <f t="shared" si="13"/>
        <v>32.75</v>
      </c>
    </row>
    <row r="389" spans="1:10" x14ac:dyDescent="0.25">
      <c r="A389" s="1" t="s">
        <v>2459</v>
      </c>
      <c r="B389" s="8">
        <v>42794</v>
      </c>
      <c r="C389" s="1" t="s">
        <v>2460</v>
      </c>
      <c r="D389" s="1">
        <v>1</v>
      </c>
      <c r="E389" s="1" t="s">
        <v>2461</v>
      </c>
      <c r="F389" s="1" t="s">
        <v>1406</v>
      </c>
      <c r="G389" s="1" t="s">
        <v>794</v>
      </c>
      <c r="H389" s="7" t="s">
        <v>2891</v>
      </c>
      <c r="I389" s="1">
        <v>9.3800000000000008</v>
      </c>
      <c r="J389" s="33">
        <f t="shared" si="13"/>
        <v>58.625000000000007</v>
      </c>
    </row>
    <row r="390" spans="1:10" x14ac:dyDescent="0.25">
      <c r="A390" s="1" t="s">
        <v>2459</v>
      </c>
      <c r="B390" s="8">
        <v>42794</v>
      </c>
      <c r="C390" s="1" t="s">
        <v>2460</v>
      </c>
      <c r="D390" s="1">
        <v>1</v>
      </c>
      <c r="E390" s="1" t="s">
        <v>2461</v>
      </c>
      <c r="F390" s="1" t="s">
        <v>1406</v>
      </c>
      <c r="G390" s="1" t="str">
        <f t="shared" si="15"/>
        <v>GPR911122D69</v>
      </c>
      <c r="H390" s="1" t="s">
        <v>2462</v>
      </c>
      <c r="I390" s="1">
        <v>2.62</v>
      </c>
      <c r="J390" s="33">
        <f t="shared" si="13"/>
        <v>16.375</v>
      </c>
    </row>
    <row r="391" spans="1:10" x14ac:dyDescent="0.25">
      <c r="A391" s="1" t="s">
        <v>2459</v>
      </c>
      <c r="B391" s="8">
        <v>42794</v>
      </c>
      <c r="C391" s="1" t="s">
        <v>2460</v>
      </c>
      <c r="D391" s="1">
        <v>1</v>
      </c>
      <c r="E391" s="1" t="s">
        <v>2461</v>
      </c>
      <c r="F391" s="1" t="s">
        <v>1406</v>
      </c>
      <c r="G391" s="1" t="str">
        <f t="shared" si="15"/>
        <v>GPR911122D69</v>
      </c>
      <c r="H391" s="1" t="s">
        <v>2462</v>
      </c>
      <c r="I391" s="1">
        <v>4.55</v>
      </c>
      <c r="J391" s="33">
        <f t="shared" si="13"/>
        <v>28.4375</v>
      </c>
    </row>
    <row r="392" spans="1:10" x14ac:dyDescent="0.25">
      <c r="A392" s="1" t="s">
        <v>2459</v>
      </c>
      <c r="B392" s="8">
        <v>42794</v>
      </c>
      <c r="C392" s="1" t="s">
        <v>2460</v>
      </c>
      <c r="D392" s="1">
        <v>1</v>
      </c>
      <c r="E392" s="1" t="s">
        <v>2461</v>
      </c>
      <c r="F392" s="1" t="s">
        <v>1406</v>
      </c>
      <c r="G392" s="1" t="str">
        <f t="shared" si="15"/>
        <v>GPR911122D69</v>
      </c>
      <c r="H392" s="1" t="s">
        <v>2462</v>
      </c>
      <c r="I392" s="1">
        <v>5.65</v>
      </c>
      <c r="J392" s="33">
        <f t="shared" ref="J392:J455" si="16">+I392/0.16</f>
        <v>35.3125</v>
      </c>
    </row>
    <row r="393" spans="1:10" x14ac:dyDescent="0.25">
      <c r="A393" s="1" t="s">
        <v>2459</v>
      </c>
      <c r="B393" s="8">
        <v>42794</v>
      </c>
      <c r="C393" s="1" t="s">
        <v>2460</v>
      </c>
      <c r="D393" s="1">
        <v>1</v>
      </c>
      <c r="E393" s="1" t="s">
        <v>2461</v>
      </c>
      <c r="F393" s="1" t="s">
        <v>1406</v>
      </c>
      <c r="G393" s="1" t="str">
        <f t="shared" si="15"/>
        <v>OME561118AA8</v>
      </c>
      <c r="H393" s="1" t="s">
        <v>907</v>
      </c>
      <c r="I393" s="1">
        <v>136.55000000000001</v>
      </c>
      <c r="J393" s="33">
        <f t="shared" si="16"/>
        <v>853.4375</v>
      </c>
    </row>
    <row r="394" spans="1:10" x14ac:dyDescent="0.25">
      <c r="A394" s="1" t="s">
        <v>2459</v>
      </c>
      <c r="B394" s="8">
        <v>42794</v>
      </c>
      <c r="C394" s="1" t="s">
        <v>2460</v>
      </c>
      <c r="D394" s="1">
        <v>1</v>
      </c>
      <c r="E394" s="1" t="s">
        <v>2461</v>
      </c>
      <c r="F394" s="1" t="s">
        <v>1406</v>
      </c>
      <c r="G394" s="1" t="str">
        <f t="shared" si="15"/>
        <v>RCO0708136F7</v>
      </c>
      <c r="H394" s="1" t="s">
        <v>815</v>
      </c>
      <c r="I394" s="1">
        <v>36.82</v>
      </c>
      <c r="J394" s="33">
        <f t="shared" si="16"/>
        <v>230.125</v>
      </c>
    </row>
    <row r="395" spans="1:10" x14ac:dyDescent="0.25">
      <c r="A395" s="1" t="s">
        <v>2463</v>
      </c>
      <c r="B395" s="8">
        <v>42794</v>
      </c>
      <c r="C395" s="1" t="s">
        <v>2464</v>
      </c>
      <c r="D395" s="1">
        <v>1</v>
      </c>
      <c r="E395" s="1" t="s">
        <v>2465</v>
      </c>
      <c r="F395" s="1" t="s">
        <v>1406</v>
      </c>
      <c r="G395" s="1" t="s">
        <v>850</v>
      </c>
      <c r="H395" s="7" t="s">
        <v>2892</v>
      </c>
      <c r="I395" s="1">
        <v>49.11</v>
      </c>
      <c r="J395" s="33">
        <f t="shared" si="16"/>
        <v>306.9375</v>
      </c>
    </row>
    <row r="396" spans="1:10" x14ac:dyDescent="0.25">
      <c r="A396" s="1" t="s">
        <v>2463</v>
      </c>
      <c r="B396" s="8">
        <v>42794</v>
      </c>
      <c r="C396" s="1" t="s">
        <v>2464</v>
      </c>
      <c r="D396" s="1">
        <v>1</v>
      </c>
      <c r="E396" s="1" t="s">
        <v>2465</v>
      </c>
      <c r="F396" s="1" t="s">
        <v>1406</v>
      </c>
      <c r="G396" s="1" t="s">
        <v>444</v>
      </c>
      <c r="H396" s="7" t="s">
        <v>2889</v>
      </c>
      <c r="I396" s="1">
        <v>8.2799999999999994</v>
      </c>
      <c r="J396" s="33">
        <f t="shared" si="16"/>
        <v>51.749999999999993</v>
      </c>
    </row>
    <row r="397" spans="1:10" x14ac:dyDescent="0.25">
      <c r="A397" s="1" t="s">
        <v>2466</v>
      </c>
      <c r="B397" s="8">
        <v>42794</v>
      </c>
      <c r="C397" s="1" t="s">
        <v>2467</v>
      </c>
      <c r="D397" s="1">
        <v>1</v>
      </c>
      <c r="E397" s="1" t="s">
        <v>2468</v>
      </c>
      <c r="F397" s="1" t="s">
        <v>1406</v>
      </c>
      <c r="G397" s="1" t="str">
        <f t="shared" si="15"/>
        <v>CIS981002NK4</v>
      </c>
      <c r="H397" s="1" t="s">
        <v>2469</v>
      </c>
      <c r="I397" s="1">
        <v>18.62</v>
      </c>
      <c r="J397" s="33">
        <f t="shared" si="16"/>
        <v>116.375</v>
      </c>
    </row>
    <row r="398" spans="1:10" x14ac:dyDescent="0.25">
      <c r="A398" s="1" t="s">
        <v>2466</v>
      </c>
      <c r="B398" s="8">
        <v>42794</v>
      </c>
      <c r="C398" s="1" t="s">
        <v>2467</v>
      </c>
      <c r="D398" s="1">
        <v>1</v>
      </c>
      <c r="E398" s="1" t="s">
        <v>2468</v>
      </c>
      <c r="F398" s="1" t="s">
        <v>1406</v>
      </c>
      <c r="G398" s="1" t="str">
        <f t="shared" si="15"/>
        <v>DILF6205301E1</v>
      </c>
      <c r="H398" s="1" t="s">
        <v>2470</v>
      </c>
      <c r="I398" s="1">
        <v>16.829999999999998</v>
      </c>
      <c r="J398" s="33">
        <f t="shared" si="16"/>
        <v>105.18749999999999</v>
      </c>
    </row>
    <row r="399" spans="1:10" x14ac:dyDescent="0.25">
      <c r="A399" s="1" t="s">
        <v>2466</v>
      </c>
      <c r="B399" s="8">
        <v>42794</v>
      </c>
      <c r="C399" s="1" t="s">
        <v>2467</v>
      </c>
      <c r="D399" s="1">
        <v>1</v>
      </c>
      <c r="E399" s="1" t="s">
        <v>2468</v>
      </c>
      <c r="F399" s="1" t="s">
        <v>1406</v>
      </c>
      <c r="G399" s="1" t="s">
        <v>794</v>
      </c>
      <c r="H399" s="7" t="s">
        <v>2891</v>
      </c>
      <c r="I399" s="1">
        <v>1.93</v>
      </c>
      <c r="J399" s="33">
        <f t="shared" si="16"/>
        <v>12.0625</v>
      </c>
    </row>
    <row r="400" spans="1:10" x14ac:dyDescent="0.25">
      <c r="A400" s="1" t="s">
        <v>2466</v>
      </c>
      <c r="B400" s="8">
        <v>42794</v>
      </c>
      <c r="C400" s="1" t="s">
        <v>2467</v>
      </c>
      <c r="D400" s="1">
        <v>1</v>
      </c>
      <c r="E400" s="1" t="s">
        <v>2468</v>
      </c>
      <c r="F400" s="1" t="s">
        <v>1406</v>
      </c>
      <c r="G400" s="1" t="s">
        <v>794</v>
      </c>
      <c r="H400" s="7" t="s">
        <v>2891</v>
      </c>
      <c r="I400" s="1">
        <v>11.72</v>
      </c>
      <c r="J400" s="33">
        <f t="shared" si="16"/>
        <v>73.25</v>
      </c>
    </row>
    <row r="401" spans="1:11" x14ac:dyDescent="0.25">
      <c r="A401" s="1" t="s">
        <v>2466</v>
      </c>
      <c r="B401" s="8">
        <v>42794</v>
      </c>
      <c r="C401" s="1" t="s">
        <v>2467</v>
      </c>
      <c r="D401" s="1">
        <v>1</v>
      </c>
      <c r="E401" s="1" t="s">
        <v>2468</v>
      </c>
      <c r="F401" s="1" t="s">
        <v>1406</v>
      </c>
      <c r="G401" s="1" t="str">
        <f t="shared" si="15"/>
        <v>ISL070720EK3</v>
      </c>
      <c r="H401" s="1" t="s">
        <v>2471</v>
      </c>
      <c r="I401" s="1">
        <v>19.03</v>
      </c>
      <c r="J401" s="33">
        <f t="shared" si="16"/>
        <v>118.9375</v>
      </c>
    </row>
    <row r="402" spans="1:11" x14ac:dyDescent="0.25">
      <c r="A402" s="1" t="s">
        <v>2466</v>
      </c>
      <c r="B402" s="8">
        <v>42794</v>
      </c>
      <c r="C402" s="1" t="s">
        <v>2467</v>
      </c>
      <c r="D402" s="1">
        <v>1</v>
      </c>
      <c r="E402" s="1" t="s">
        <v>2468</v>
      </c>
      <c r="F402" s="1" t="s">
        <v>1406</v>
      </c>
      <c r="G402" s="1" t="str">
        <f t="shared" si="15"/>
        <v>MTA900528FIA</v>
      </c>
      <c r="H402" s="1" t="s">
        <v>919</v>
      </c>
      <c r="I402" s="1">
        <v>8.14</v>
      </c>
      <c r="J402" s="33">
        <f t="shared" si="16"/>
        <v>50.875</v>
      </c>
    </row>
    <row r="403" spans="1:11" x14ac:dyDescent="0.25">
      <c r="A403" s="1" t="s">
        <v>2466</v>
      </c>
      <c r="B403" s="8">
        <v>42794</v>
      </c>
      <c r="C403" s="1" t="s">
        <v>2467</v>
      </c>
      <c r="D403" s="1">
        <v>1</v>
      </c>
      <c r="E403" s="1" t="s">
        <v>2468</v>
      </c>
      <c r="F403" s="1" t="s">
        <v>1406</v>
      </c>
      <c r="G403" s="1" t="str">
        <f t="shared" si="15"/>
        <v>OME561118AA8</v>
      </c>
      <c r="H403" s="1" t="s">
        <v>907</v>
      </c>
      <c r="I403" s="1">
        <v>126.9</v>
      </c>
      <c r="J403" s="33">
        <f t="shared" si="16"/>
        <v>793.125</v>
      </c>
    </row>
    <row r="404" spans="1:11" x14ac:dyDescent="0.25">
      <c r="A404" s="1" t="s">
        <v>2472</v>
      </c>
      <c r="B404" s="8">
        <v>42794</v>
      </c>
      <c r="C404" s="1" t="s">
        <v>2473</v>
      </c>
      <c r="D404" s="1">
        <v>1</v>
      </c>
      <c r="E404" s="1" t="s">
        <v>2474</v>
      </c>
      <c r="F404" s="1" t="s">
        <v>1406</v>
      </c>
      <c r="G404" s="1" t="s">
        <v>444</v>
      </c>
      <c r="H404" s="7" t="s">
        <v>2889</v>
      </c>
      <c r="I404" s="1">
        <v>55.86</v>
      </c>
      <c r="J404" s="33">
        <f t="shared" si="16"/>
        <v>349.125</v>
      </c>
    </row>
    <row r="405" spans="1:11" x14ac:dyDescent="0.25">
      <c r="A405" s="1" t="s">
        <v>2472</v>
      </c>
      <c r="B405" s="8">
        <v>42794</v>
      </c>
      <c r="C405" s="1" t="s">
        <v>2473</v>
      </c>
      <c r="D405" s="1">
        <v>1</v>
      </c>
      <c r="E405" s="1" t="s">
        <v>2474</v>
      </c>
      <c r="F405" s="1" t="s">
        <v>1406</v>
      </c>
      <c r="G405" s="1" t="s">
        <v>444</v>
      </c>
      <c r="H405" s="7" t="s">
        <v>2889</v>
      </c>
      <c r="I405" s="1">
        <v>55.86</v>
      </c>
      <c r="J405" s="33">
        <f t="shared" si="16"/>
        <v>349.125</v>
      </c>
    </row>
    <row r="406" spans="1:11" x14ac:dyDescent="0.25">
      <c r="A406" s="1" t="s">
        <v>2472</v>
      </c>
      <c r="B406" s="8">
        <v>42794</v>
      </c>
      <c r="C406" s="1" t="s">
        <v>2473</v>
      </c>
      <c r="D406" s="1">
        <v>1</v>
      </c>
      <c r="E406" s="1" t="s">
        <v>2474</v>
      </c>
      <c r="F406" s="1" t="s">
        <v>1406</v>
      </c>
      <c r="G406" s="1" t="s">
        <v>794</v>
      </c>
      <c r="H406" s="7" t="s">
        <v>2891</v>
      </c>
      <c r="I406" s="1">
        <v>10.210000000000001</v>
      </c>
      <c r="J406" s="33">
        <f t="shared" si="16"/>
        <v>63.812500000000007</v>
      </c>
    </row>
    <row r="407" spans="1:11" x14ac:dyDescent="0.25">
      <c r="A407" s="1" t="s">
        <v>2472</v>
      </c>
      <c r="B407" s="8">
        <v>42794</v>
      </c>
      <c r="C407" s="1" t="s">
        <v>2473</v>
      </c>
      <c r="D407" s="1">
        <v>1</v>
      </c>
      <c r="E407" s="1" t="s">
        <v>2474</v>
      </c>
      <c r="F407" s="1" t="s">
        <v>1406</v>
      </c>
      <c r="G407" s="1" t="s">
        <v>794</v>
      </c>
      <c r="H407" s="7" t="s">
        <v>2891</v>
      </c>
      <c r="I407" s="1">
        <v>49.39</v>
      </c>
      <c r="J407" s="33">
        <f t="shared" si="16"/>
        <v>308.6875</v>
      </c>
    </row>
    <row r="408" spans="1:11" x14ac:dyDescent="0.25">
      <c r="A408" s="1" t="s">
        <v>2472</v>
      </c>
      <c r="B408" s="8">
        <v>42794</v>
      </c>
      <c r="C408" s="1" t="s">
        <v>2473</v>
      </c>
      <c r="D408" s="1">
        <v>1</v>
      </c>
      <c r="E408" s="1" t="s">
        <v>2474</v>
      </c>
      <c r="F408" s="1" t="s">
        <v>1406</v>
      </c>
      <c r="G408" s="1" t="str">
        <f t="shared" si="15"/>
        <v>SHE190630V37</v>
      </c>
      <c r="H408" s="1" t="s">
        <v>1820</v>
      </c>
      <c r="I408" s="1">
        <v>49.38</v>
      </c>
      <c r="J408" s="33">
        <f t="shared" si="16"/>
        <v>308.625</v>
      </c>
    </row>
    <row r="409" spans="1:11" x14ac:dyDescent="0.25">
      <c r="A409" s="1" t="s">
        <v>2475</v>
      </c>
      <c r="B409" s="8">
        <v>42794</v>
      </c>
      <c r="C409" s="1" t="s">
        <v>2476</v>
      </c>
      <c r="D409" s="1">
        <v>1</v>
      </c>
      <c r="E409" s="1" t="s">
        <v>2477</v>
      </c>
      <c r="F409" s="1" t="s">
        <v>1406</v>
      </c>
      <c r="G409" s="1" t="s">
        <v>444</v>
      </c>
      <c r="H409" s="7" t="s">
        <v>2889</v>
      </c>
      <c r="I409" s="1">
        <v>43.31</v>
      </c>
      <c r="J409" s="33">
        <f t="shared" si="16"/>
        <v>270.6875</v>
      </c>
    </row>
    <row r="410" spans="1:11" x14ac:dyDescent="0.25">
      <c r="A410" s="1" t="s">
        <v>2475</v>
      </c>
      <c r="B410" s="8">
        <v>42794</v>
      </c>
      <c r="C410" s="1" t="s">
        <v>2476</v>
      </c>
      <c r="D410" s="1">
        <v>1</v>
      </c>
      <c r="E410" s="1" t="s">
        <v>2477</v>
      </c>
      <c r="F410" s="1" t="s">
        <v>1406</v>
      </c>
      <c r="G410" s="1" t="s">
        <v>794</v>
      </c>
      <c r="H410" s="7" t="s">
        <v>2891</v>
      </c>
      <c r="I410" s="1">
        <v>29.8</v>
      </c>
      <c r="J410" s="33">
        <f t="shared" si="16"/>
        <v>186.25</v>
      </c>
    </row>
    <row r="411" spans="1:11" x14ac:dyDescent="0.25">
      <c r="A411" s="1" t="s">
        <v>2478</v>
      </c>
      <c r="B411" s="8">
        <v>42794</v>
      </c>
      <c r="C411" s="1" t="s">
        <v>2479</v>
      </c>
      <c r="D411" s="1">
        <v>1</v>
      </c>
      <c r="E411" s="1" t="s">
        <v>2480</v>
      </c>
      <c r="F411" s="1" t="s">
        <v>1406</v>
      </c>
      <c r="G411" s="1" t="s">
        <v>850</v>
      </c>
      <c r="H411" s="7" t="s">
        <v>2892</v>
      </c>
      <c r="I411" s="1">
        <v>49.11</v>
      </c>
      <c r="J411" s="33">
        <f t="shared" si="16"/>
        <v>306.9375</v>
      </c>
    </row>
    <row r="412" spans="1:11" x14ac:dyDescent="0.25">
      <c r="A412" s="1" t="s">
        <v>2478</v>
      </c>
      <c r="B412" s="8">
        <v>42794</v>
      </c>
      <c r="C412" s="1" t="s">
        <v>2479</v>
      </c>
      <c r="D412" s="1">
        <v>1</v>
      </c>
      <c r="E412" s="1" t="s">
        <v>2480</v>
      </c>
      <c r="F412" s="1" t="s">
        <v>1406</v>
      </c>
      <c r="G412" s="1" t="s">
        <v>444</v>
      </c>
      <c r="H412" s="7" t="s">
        <v>2889</v>
      </c>
      <c r="I412" s="1">
        <v>9.93</v>
      </c>
      <c r="J412" s="33">
        <f t="shared" si="16"/>
        <v>62.0625</v>
      </c>
    </row>
    <row r="413" spans="1:11" x14ac:dyDescent="0.25">
      <c r="A413" s="1" t="s">
        <v>2481</v>
      </c>
      <c r="B413" s="8">
        <v>42769</v>
      </c>
      <c r="C413" s="1" t="s">
        <v>2482</v>
      </c>
      <c r="D413" s="1">
        <v>1</v>
      </c>
      <c r="E413" s="1" t="s">
        <v>2483</v>
      </c>
      <c r="F413" s="1" t="s">
        <v>1411</v>
      </c>
      <c r="G413" s="1" t="s">
        <v>1414</v>
      </c>
      <c r="H413" s="1" t="s">
        <v>1075</v>
      </c>
      <c r="I413" s="9">
        <v>3931.12</v>
      </c>
      <c r="J413" s="33">
        <f t="shared" si="16"/>
        <v>24569.5</v>
      </c>
    </row>
    <row r="414" spans="1:11" x14ac:dyDescent="0.25">
      <c r="A414" s="1" t="s">
        <v>2487</v>
      </c>
      <c r="B414" s="8">
        <v>42767</v>
      </c>
      <c r="C414" s="1" t="s">
        <v>2488</v>
      </c>
      <c r="D414" s="1">
        <v>1</v>
      </c>
      <c r="E414" s="1" t="s">
        <v>2489</v>
      </c>
      <c r="F414" s="1" t="s">
        <v>1410</v>
      </c>
      <c r="G414" s="1" t="s">
        <v>1462</v>
      </c>
      <c r="H414" s="1" t="s">
        <v>2490</v>
      </c>
      <c r="I414" s="9">
        <v>3888.8</v>
      </c>
      <c r="J414" s="33">
        <f t="shared" si="16"/>
        <v>24305</v>
      </c>
      <c r="K414">
        <v>972.2</v>
      </c>
    </row>
    <row r="415" spans="1:11" x14ac:dyDescent="0.25">
      <c r="A415" s="1" t="s">
        <v>2491</v>
      </c>
      <c r="B415" s="8">
        <v>42767</v>
      </c>
      <c r="C415" s="1" t="s">
        <v>2492</v>
      </c>
      <c r="D415" s="1">
        <v>1</v>
      </c>
      <c r="E415" s="1" t="s">
        <v>2493</v>
      </c>
      <c r="F415" s="1" t="s">
        <v>1410</v>
      </c>
      <c r="G415" s="1" t="s">
        <v>1449</v>
      </c>
      <c r="H415" s="1" t="s">
        <v>1214</v>
      </c>
      <c r="I415" s="9">
        <v>8512</v>
      </c>
      <c r="J415" s="33">
        <f t="shared" si="16"/>
        <v>53200</v>
      </c>
    </row>
    <row r="416" spans="1:11" x14ac:dyDescent="0.25">
      <c r="A416" s="1" t="s">
        <v>2494</v>
      </c>
      <c r="B416" s="8">
        <v>42767</v>
      </c>
      <c r="C416" s="1" t="s">
        <v>2495</v>
      </c>
      <c r="D416" s="1">
        <v>1</v>
      </c>
      <c r="E416" s="1" t="s">
        <v>2496</v>
      </c>
      <c r="F416" s="1" t="s">
        <v>1410</v>
      </c>
      <c r="G416" s="1" t="s">
        <v>2833</v>
      </c>
      <c r="H416" s="1" t="s">
        <v>2497</v>
      </c>
      <c r="I416" s="9">
        <v>1296</v>
      </c>
      <c r="J416" s="33">
        <f t="shared" si="16"/>
        <v>8100</v>
      </c>
    </row>
    <row r="417" spans="1:11" x14ac:dyDescent="0.25">
      <c r="A417" s="1" t="s">
        <v>2498</v>
      </c>
      <c r="B417" s="8">
        <v>42767</v>
      </c>
      <c r="C417" s="1" t="s">
        <v>2499</v>
      </c>
      <c r="D417" s="1">
        <v>1</v>
      </c>
      <c r="E417" s="1" t="s">
        <v>2500</v>
      </c>
      <c r="F417" s="1" t="s">
        <v>1410</v>
      </c>
      <c r="G417" s="1" t="s">
        <v>411</v>
      </c>
      <c r="H417" s="1" t="s">
        <v>1044</v>
      </c>
      <c r="I417" s="1">
        <v>112.44</v>
      </c>
      <c r="J417" s="33">
        <f t="shared" si="16"/>
        <v>702.75</v>
      </c>
    </row>
    <row r="418" spans="1:11" x14ac:dyDescent="0.25">
      <c r="A418" s="1" t="s">
        <v>2501</v>
      </c>
      <c r="B418" s="8">
        <v>42767</v>
      </c>
      <c r="C418" s="1" t="s">
        <v>2502</v>
      </c>
      <c r="D418" s="1">
        <v>1</v>
      </c>
      <c r="E418" s="1" t="s">
        <v>2503</v>
      </c>
      <c r="F418" s="1" t="s">
        <v>1410</v>
      </c>
      <c r="G418" s="1" t="s">
        <v>1444</v>
      </c>
      <c r="H418" s="1" t="s">
        <v>1168</v>
      </c>
      <c r="I418" s="1">
        <v>605.76</v>
      </c>
      <c r="J418" s="33">
        <f t="shared" si="16"/>
        <v>3786</v>
      </c>
    </row>
    <row r="419" spans="1:11" x14ac:dyDescent="0.25">
      <c r="A419" s="1" t="s">
        <v>2504</v>
      </c>
      <c r="B419" s="8">
        <v>42767</v>
      </c>
      <c r="C419" s="1" t="s">
        <v>2505</v>
      </c>
      <c r="D419" s="1">
        <v>1</v>
      </c>
      <c r="E419" s="1" t="s">
        <v>2506</v>
      </c>
      <c r="F419" s="1" t="s">
        <v>1410</v>
      </c>
      <c r="G419" s="1" t="s">
        <v>2834</v>
      </c>
      <c r="H419" s="1" t="s">
        <v>1156</v>
      </c>
      <c r="I419" s="1">
        <v>80.599999999999994</v>
      </c>
      <c r="J419" s="33">
        <f t="shared" si="16"/>
        <v>503.74999999999994</v>
      </c>
    </row>
    <row r="420" spans="1:11" x14ac:dyDescent="0.25">
      <c r="A420" s="1" t="s">
        <v>2507</v>
      </c>
      <c r="B420" s="8">
        <v>42767</v>
      </c>
      <c r="C420" s="1" t="s">
        <v>2508</v>
      </c>
      <c r="D420" s="1">
        <v>1</v>
      </c>
      <c r="E420" s="1" t="s">
        <v>2509</v>
      </c>
      <c r="F420" s="1" t="s">
        <v>1410</v>
      </c>
      <c r="G420" s="1" t="s">
        <v>2835</v>
      </c>
      <c r="H420" s="1" t="s">
        <v>2510</v>
      </c>
      <c r="I420" s="9">
        <v>2992.64</v>
      </c>
      <c r="J420" s="33">
        <f t="shared" si="16"/>
        <v>18704</v>
      </c>
      <c r="K420" s="1"/>
    </row>
    <row r="421" spans="1:11" x14ac:dyDescent="0.25">
      <c r="A421" s="1" t="s">
        <v>2511</v>
      </c>
      <c r="B421" s="8">
        <v>42767</v>
      </c>
      <c r="C421" s="1" t="s">
        <v>2512</v>
      </c>
      <c r="D421" s="1">
        <v>1</v>
      </c>
      <c r="E421" s="1" t="s">
        <v>2513</v>
      </c>
      <c r="F421" s="1" t="s">
        <v>1410</v>
      </c>
      <c r="G421" s="1" t="s">
        <v>1440</v>
      </c>
      <c r="H421" s="1" t="s">
        <v>1149</v>
      </c>
      <c r="I421" s="9">
        <v>6833.26</v>
      </c>
      <c r="J421" s="33">
        <f t="shared" si="16"/>
        <v>42707.875</v>
      </c>
    </row>
    <row r="422" spans="1:11" x14ac:dyDescent="0.25">
      <c r="A422" s="1" t="s">
        <v>1003</v>
      </c>
      <c r="B422" s="8">
        <v>42767</v>
      </c>
      <c r="C422" s="1" t="s">
        <v>2514</v>
      </c>
      <c r="D422" s="1">
        <v>1</v>
      </c>
      <c r="E422" s="1" t="s">
        <v>2515</v>
      </c>
      <c r="F422" s="1" t="s">
        <v>1410</v>
      </c>
      <c r="G422" s="1" t="s">
        <v>2836</v>
      </c>
      <c r="H422" s="1" t="s">
        <v>2516</v>
      </c>
      <c r="I422" s="1">
        <v>710.21</v>
      </c>
      <c r="J422" s="33">
        <f t="shared" si="16"/>
        <v>4438.8125</v>
      </c>
    </row>
    <row r="423" spans="1:11" x14ac:dyDescent="0.25">
      <c r="A423" s="1" t="s">
        <v>2517</v>
      </c>
      <c r="B423" s="8">
        <v>42767</v>
      </c>
      <c r="C423" s="1" t="s">
        <v>2518</v>
      </c>
      <c r="D423" s="1">
        <v>1</v>
      </c>
      <c r="E423" s="1" t="s">
        <v>2519</v>
      </c>
      <c r="F423" s="1" t="s">
        <v>1410</v>
      </c>
      <c r="G423" s="1" t="s">
        <v>1436</v>
      </c>
      <c r="H423" s="1" t="s">
        <v>1094</v>
      </c>
      <c r="I423" s="1">
        <v>806.62</v>
      </c>
      <c r="J423" s="33">
        <f t="shared" si="16"/>
        <v>5041.375</v>
      </c>
    </row>
    <row r="424" spans="1:11" x14ac:dyDescent="0.25">
      <c r="A424" s="1" t="s">
        <v>2520</v>
      </c>
      <c r="B424" s="8">
        <v>42767</v>
      </c>
      <c r="C424" s="1" t="s">
        <v>2521</v>
      </c>
      <c r="D424" s="1">
        <v>2</v>
      </c>
      <c r="E424" s="1" t="s">
        <v>2522</v>
      </c>
      <c r="F424" s="1" t="s">
        <v>1410</v>
      </c>
      <c r="G424" s="1" t="s">
        <v>2837</v>
      </c>
      <c r="H424" s="1" t="s">
        <v>1048</v>
      </c>
      <c r="I424" s="1">
        <v>880</v>
      </c>
      <c r="J424" s="33">
        <f t="shared" si="16"/>
        <v>5500</v>
      </c>
    </row>
    <row r="425" spans="1:11" x14ac:dyDescent="0.25">
      <c r="A425" s="1" t="s">
        <v>1007</v>
      </c>
      <c r="B425" s="8">
        <v>42767</v>
      </c>
      <c r="C425" s="1" t="s">
        <v>2523</v>
      </c>
      <c r="D425" s="1">
        <v>2</v>
      </c>
      <c r="E425" s="1" t="s">
        <v>2524</v>
      </c>
      <c r="F425" s="1" t="s">
        <v>1410</v>
      </c>
      <c r="G425" s="1" t="s">
        <v>1458</v>
      </c>
      <c r="H425" s="1" t="s">
        <v>1359</v>
      </c>
      <c r="I425" s="1">
        <v>288</v>
      </c>
      <c r="J425" s="33">
        <f t="shared" si="16"/>
        <v>1800</v>
      </c>
    </row>
    <row r="426" spans="1:11" x14ac:dyDescent="0.25">
      <c r="A426" s="1" t="s">
        <v>1011</v>
      </c>
      <c r="B426" s="8">
        <v>42767</v>
      </c>
      <c r="C426" s="1" t="s">
        <v>2525</v>
      </c>
      <c r="D426" s="1">
        <v>2</v>
      </c>
      <c r="E426" s="1" t="s">
        <v>2526</v>
      </c>
      <c r="F426" s="1" t="s">
        <v>1410</v>
      </c>
      <c r="G426" s="1" t="s">
        <v>1422</v>
      </c>
      <c r="H426" s="1" t="s">
        <v>1010</v>
      </c>
      <c r="I426" s="1">
        <v>528</v>
      </c>
      <c r="J426" s="33">
        <f t="shared" si="16"/>
        <v>3300</v>
      </c>
    </row>
    <row r="427" spans="1:11" x14ac:dyDescent="0.25">
      <c r="A427" s="1" t="s">
        <v>1015</v>
      </c>
      <c r="B427" s="8">
        <v>42767</v>
      </c>
      <c r="C427" s="1" t="s">
        <v>2527</v>
      </c>
      <c r="D427" s="1">
        <v>2</v>
      </c>
      <c r="E427" s="1" t="s">
        <v>2528</v>
      </c>
      <c r="F427" s="1" t="s">
        <v>1410</v>
      </c>
      <c r="G427" s="1" t="s">
        <v>1451</v>
      </c>
      <c r="H427" s="1" t="s">
        <v>1258</v>
      </c>
      <c r="I427" s="9">
        <v>1296.08</v>
      </c>
      <c r="J427" s="33">
        <f t="shared" si="16"/>
        <v>8100.4999999999991</v>
      </c>
    </row>
    <row r="428" spans="1:11" x14ac:dyDescent="0.25">
      <c r="A428" s="1" t="s">
        <v>1019</v>
      </c>
      <c r="B428" s="8">
        <v>42767</v>
      </c>
      <c r="C428" s="1" t="s">
        <v>2529</v>
      </c>
      <c r="D428" s="1">
        <v>2</v>
      </c>
      <c r="E428" s="1" t="s">
        <v>2530</v>
      </c>
      <c r="F428" s="1" t="s">
        <v>1410</v>
      </c>
      <c r="G428" s="1" t="s">
        <v>2838</v>
      </c>
      <c r="H428" s="1" t="s">
        <v>1014</v>
      </c>
      <c r="I428" s="1">
        <v>320</v>
      </c>
      <c r="J428" s="33">
        <f t="shared" si="16"/>
        <v>2000</v>
      </c>
    </row>
    <row r="429" spans="1:11" x14ac:dyDescent="0.25">
      <c r="A429" s="1" t="s">
        <v>1022</v>
      </c>
      <c r="B429" s="8">
        <v>42767</v>
      </c>
      <c r="C429" s="1" t="s">
        <v>2531</v>
      </c>
      <c r="D429" s="1">
        <v>2</v>
      </c>
      <c r="E429" s="1" t="s">
        <v>2532</v>
      </c>
      <c r="F429" s="1" t="s">
        <v>1410</v>
      </c>
      <c r="G429" s="1" t="s">
        <v>1424</v>
      </c>
      <c r="H429" s="1" t="s">
        <v>1018</v>
      </c>
      <c r="I429" s="1">
        <v>684.88</v>
      </c>
      <c r="J429" s="33">
        <f t="shared" si="16"/>
        <v>4280.5</v>
      </c>
    </row>
    <row r="430" spans="1:11" x14ac:dyDescent="0.25">
      <c r="A430" s="1" t="s">
        <v>1026</v>
      </c>
      <c r="B430" s="8">
        <v>42767</v>
      </c>
      <c r="C430" s="1" t="s">
        <v>2533</v>
      </c>
      <c r="D430" s="1">
        <v>2</v>
      </c>
      <c r="E430" s="1" t="s">
        <v>2534</v>
      </c>
      <c r="F430" s="1" t="s">
        <v>1410</v>
      </c>
      <c r="G430" s="1" t="s">
        <v>1426</v>
      </c>
      <c r="H430" s="1" t="s">
        <v>1029</v>
      </c>
      <c r="I430" s="1">
        <v>224</v>
      </c>
      <c r="J430" s="33">
        <f t="shared" si="16"/>
        <v>1400</v>
      </c>
    </row>
    <row r="431" spans="1:11" x14ac:dyDescent="0.25">
      <c r="A431" s="1" t="s">
        <v>1030</v>
      </c>
      <c r="B431" s="8">
        <v>42767</v>
      </c>
      <c r="C431" s="1" t="s">
        <v>2535</v>
      </c>
      <c r="D431" s="1">
        <v>2</v>
      </c>
      <c r="E431" s="1" t="s">
        <v>2536</v>
      </c>
      <c r="F431" s="1" t="s">
        <v>1410</v>
      </c>
      <c r="G431" s="1" t="s">
        <v>1438</v>
      </c>
      <c r="H431" s="1" t="s">
        <v>1130</v>
      </c>
      <c r="I431" s="9">
        <v>1920</v>
      </c>
      <c r="J431" s="33">
        <f t="shared" si="16"/>
        <v>12000</v>
      </c>
    </row>
    <row r="432" spans="1:11" x14ac:dyDescent="0.25">
      <c r="A432" s="1" t="s">
        <v>1033</v>
      </c>
      <c r="B432" s="8">
        <v>42767</v>
      </c>
      <c r="C432" s="1" t="s">
        <v>2537</v>
      </c>
      <c r="D432" s="1">
        <v>2</v>
      </c>
      <c r="E432" s="1" t="s">
        <v>2538</v>
      </c>
      <c r="F432" s="1" t="s">
        <v>1410</v>
      </c>
      <c r="G432" s="1" t="s">
        <v>2839</v>
      </c>
      <c r="H432" s="1" t="s">
        <v>2539</v>
      </c>
      <c r="I432" s="1">
        <v>48</v>
      </c>
      <c r="J432" s="33">
        <f t="shared" si="16"/>
        <v>300</v>
      </c>
    </row>
    <row r="433" spans="1:11" x14ac:dyDescent="0.25">
      <c r="A433" s="1" t="s">
        <v>1037</v>
      </c>
      <c r="B433" s="8">
        <v>42767</v>
      </c>
      <c r="C433" s="1" t="s">
        <v>2540</v>
      </c>
      <c r="D433" s="1">
        <v>1</v>
      </c>
      <c r="E433" s="1" t="s">
        <v>2541</v>
      </c>
      <c r="F433" s="1" t="s">
        <v>1410</v>
      </c>
      <c r="G433" s="1" t="s">
        <v>1421</v>
      </c>
      <c r="H433" s="1" t="s">
        <v>1006</v>
      </c>
      <c r="I433" s="9">
        <v>2448</v>
      </c>
      <c r="J433" s="33">
        <f t="shared" si="16"/>
        <v>15300</v>
      </c>
    </row>
    <row r="434" spans="1:11" x14ac:dyDescent="0.25">
      <c r="A434" s="1" t="s">
        <v>1041</v>
      </c>
      <c r="B434" s="8">
        <v>42767</v>
      </c>
      <c r="C434" s="1" t="s">
        <v>2542</v>
      </c>
      <c r="D434" s="1">
        <v>1</v>
      </c>
      <c r="E434" s="1" t="s">
        <v>2543</v>
      </c>
      <c r="F434" s="1" t="s">
        <v>1410</v>
      </c>
      <c r="G434" s="1" t="s">
        <v>1417</v>
      </c>
      <c r="H434" s="1" t="s">
        <v>1071</v>
      </c>
      <c r="I434" s="9">
        <v>59743.19</v>
      </c>
      <c r="J434" s="33">
        <f t="shared" si="16"/>
        <v>373394.9375</v>
      </c>
    </row>
    <row r="435" spans="1:11" x14ac:dyDescent="0.25">
      <c r="A435" s="1" t="s">
        <v>1049</v>
      </c>
      <c r="B435" s="8">
        <v>42768</v>
      </c>
      <c r="C435" s="1" t="s">
        <v>2544</v>
      </c>
      <c r="D435" s="1">
        <v>1</v>
      </c>
      <c r="E435" s="1" t="s">
        <v>2545</v>
      </c>
      <c r="F435" s="1" t="s">
        <v>1410</v>
      </c>
      <c r="G435" s="1" t="s">
        <v>1440</v>
      </c>
      <c r="H435" s="1" t="s">
        <v>1149</v>
      </c>
      <c r="I435" s="9">
        <v>1927.48</v>
      </c>
      <c r="J435" s="33">
        <f t="shared" si="16"/>
        <v>12046.75</v>
      </c>
    </row>
    <row r="436" spans="1:11" x14ac:dyDescent="0.25">
      <c r="A436" s="1" t="s">
        <v>1068</v>
      </c>
      <c r="B436" s="8">
        <v>42769</v>
      </c>
      <c r="C436" s="1" t="s">
        <v>2546</v>
      </c>
      <c r="D436" s="1">
        <v>1</v>
      </c>
      <c r="E436" s="1" t="s">
        <v>2547</v>
      </c>
      <c r="F436" s="1" t="s">
        <v>1410</v>
      </c>
      <c r="G436" s="1" t="s">
        <v>1421</v>
      </c>
      <c r="H436" s="1" t="s">
        <v>1006</v>
      </c>
      <c r="I436" s="9">
        <v>103269.02</v>
      </c>
      <c r="J436" s="33">
        <f t="shared" si="16"/>
        <v>645431.375</v>
      </c>
    </row>
    <row r="437" spans="1:11" s="1" customFormat="1" x14ac:dyDescent="0.25">
      <c r="A437" s="1" t="s">
        <v>2484</v>
      </c>
      <c r="B437" s="8">
        <v>42769</v>
      </c>
      <c r="C437" s="1" t="s">
        <v>2485</v>
      </c>
      <c r="D437" s="1">
        <v>1</v>
      </c>
      <c r="E437" s="1" t="s">
        <v>2486</v>
      </c>
      <c r="F437" s="1" t="s">
        <v>1411</v>
      </c>
      <c r="G437" s="1" t="s">
        <v>2864</v>
      </c>
      <c r="H437" s="1" t="s">
        <v>1538</v>
      </c>
      <c r="I437" s="9">
        <v>67.38</v>
      </c>
      <c r="J437" s="33">
        <f t="shared" si="16"/>
        <v>421.12499999999994</v>
      </c>
    </row>
    <row r="438" spans="1:11" s="1" customFormat="1" x14ac:dyDescent="0.25">
      <c r="A438" s="1" t="s">
        <v>2484</v>
      </c>
      <c r="B438" s="8">
        <v>42769</v>
      </c>
      <c r="C438" s="1" t="s">
        <v>2485</v>
      </c>
      <c r="D438" s="1">
        <v>1</v>
      </c>
      <c r="E438" s="1" t="s">
        <v>2486</v>
      </c>
      <c r="F438" s="1" t="s">
        <v>1411</v>
      </c>
      <c r="G438" s="7" t="s">
        <v>2865</v>
      </c>
      <c r="H438" s="7" t="s">
        <v>2866</v>
      </c>
      <c r="I438" s="9">
        <v>37.24</v>
      </c>
      <c r="J438" s="33">
        <f t="shared" si="16"/>
        <v>232.75</v>
      </c>
    </row>
    <row r="439" spans="1:11" s="1" customFormat="1" x14ac:dyDescent="0.25">
      <c r="A439" s="1" t="s">
        <v>2484</v>
      </c>
      <c r="B439" s="8">
        <v>42769</v>
      </c>
      <c r="C439" s="1" t="s">
        <v>2485</v>
      </c>
      <c r="D439" s="1">
        <v>1</v>
      </c>
      <c r="E439" s="1" t="s">
        <v>2486</v>
      </c>
      <c r="F439" s="1" t="s">
        <v>1411</v>
      </c>
      <c r="G439" s="7" t="s">
        <v>1820</v>
      </c>
      <c r="H439" s="1" t="s">
        <v>2867</v>
      </c>
      <c r="I439" s="9">
        <f>23.66+23.72</f>
        <v>47.379999999999995</v>
      </c>
      <c r="J439" s="33">
        <f t="shared" si="16"/>
        <v>296.12499999999994</v>
      </c>
    </row>
    <row r="440" spans="1:11" s="1" customFormat="1" x14ac:dyDescent="0.25">
      <c r="A440" s="1" t="s">
        <v>2484</v>
      </c>
      <c r="B440" s="8">
        <v>42769</v>
      </c>
      <c r="C440" s="1" t="s">
        <v>2485</v>
      </c>
      <c r="D440" s="1">
        <v>1</v>
      </c>
      <c r="E440" s="1" t="s">
        <v>2486</v>
      </c>
      <c r="F440" s="1" t="s">
        <v>1411</v>
      </c>
      <c r="G440" s="1" t="s">
        <v>2864</v>
      </c>
      <c r="H440" s="1" t="s">
        <v>1538</v>
      </c>
      <c r="I440" s="9">
        <v>113.22</v>
      </c>
      <c r="J440" s="33">
        <f t="shared" si="16"/>
        <v>707.625</v>
      </c>
    </row>
    <row r="441" spans="1:11" x14ac:dyDescent="0.25">
      <c r="A441" s="1" t="s">
        <v>1079</v>
      </c>
      <c r="B441" s="8">
        <v>42773</v>
      </c>
      <c r="C441" s="1" t="s">
        <v>2551</v>
      </c>
      <c r="D441" s="1">
        <v>1</v>
      </c>
      <c r="E441" s="1" t="s">
        <v>2552</v>
      </c>
      <c r="F441" s="1" t="s">
        <v>1410</v>
      </c>
      <c r="G441" s="1" t="s">
        <v>2840</v>
      </c>
      <c r="H441" s="1" t="s">
        <v>2553</v>
      </c>
      <c r="I441" s="9">
        <v>20262.89</v>
      </c>
      <c r="J441" s="33">
        <f t="shared" si="16"/>
        <v>126643.0625</v>
      </c>
    </row>
    <row r="442" spans="1:11" s="1" customFormat="1" x14ac:dyDescent="0.25">
      <c r="A442" s="1" t="s">
        <v>2548</v>
      </c>
      <c r="B442" s="8">
        <v>42773</v>
      </c>
      <c r="C442" s="1" t="s">
        <v>2549</v>
      </c>
      <c r="D442" s="1">
        <v>1</v>
      </c>
      <c r="E442" s="1" t="s">
        <v>2550</v>
      </c>
      <c r="F442" s="1" t="s">
        <v>1411</v>
      </c>
      <c r="G442" s="7" t="s">
        <v>2868</v>
      </c>
      <c r="H442" s="7" t="s">
        <v>2869</v>
      </c>
      <c r="I442" s="9">
        <f>143.89+138.37</f>
        <v>282.26</v>
      </c>
      <c r="J442" s="33">
        <f t="shared" si="16"/>
        <v>1764.125</v>
      </c>
    </row>
    <row r="443" spans="1:11" x14ac:dyDescent="0.25">
      <c r="A443" s="1" t="s">
        <v>2554</v>
      </c>
      <c r="B443" s="8">
        <v>42768</v>
      </c>
      <c r="C443" s="1" t="s">
        <v>2555</v>
      </c>
      <c r="D443" s="1">
        <v>1</v>
      </c>
      <c r="E443" s="1" t="s">
        <v>2556</v>
      </c>
      <c r="F443" s="1" t="s">
        <v>1411</v>
      </c>
      <c r="G443" s="1" t="s">
        <v>2838</v>
      </c>
      <c r="H443" s="1" t="s">
        <v>1014</v>
      </c>
      <c r="I443" s="9">
        <v>3600</v>
      </c>
      <c r="J443" s="33">
        <f t="shared" si="16"/>
        <v>22500</v>
      </c>
    </row>
    <row r="444" spans="1:11" x14ac:dyDescent="0.25">
      <c r="A444" s="1" t="s">
        <v>1091</v>
      </c>
      <c r="B444" s="8">
        <v>42776</v>
      </c>
      <c r="C444" s="1" t="s">
        <v>2557</v>
      </c>
      <c r="D444" s="1">
        <v>1</v>
      </c>
      <c r="E444" s="1" t="s">
        <v>2558</v>
      </c>
      <c r="F444" s="1" t="s">
        <v>1411</v>
      </c>
      <c r="G444" s="39" t="s">
        <v>7966</v>
      </c>
      <c r="H444" s="1" t="s">
        <v>1192</v>
      </c>
      <c r="I444" s="9">
        <v>21428.57</v>
      </c>
      <c r="J444" s="33">
        <f t="shared" si="16"/>
        <v>133928.5625</v>
      </c>
      <c r="K444" s="1">
        <v>14285.71</v>
      </c>
    </row>
    <row r="445" spans="1:11" x14ac:dyDescent="0.25">
      <c r="A445" s="1" t="s">
        <v>2559</v>
      </c>
      <c r="B445" s="8">
        <v>42776</v>
      </c>
      <c r="C445" s="1" t="s">
        <v>2560</v>
      </c>
      <c r="D445" s="1">
        <v>1</v>
      </c>
      <c r="E445" s="1" t="s">
        <v>2561</v>
      </c>
      <c r="F445" s="1" t="s">
        <v>1411</v>
      </c>
      <c r="G445" s="7" t="s">
        <v>1418</v>
      </c>
      <c r="H445" t="s">
        <v>1196</v>
      </c>
      <c r="I445" s="9">
        <v>21428.57</v>
      </c>
      <c r="J445" s="33">
        <f t="shared" si="16"/>
        <v>133928.5625</v>
      </c>
      <c r="K445" s="1">
        <v>14285.71</v>
      </c>
    </row>
    <row r="446" spans="1:11" x14ac:dyDescent="0.25">
      <c r="A446" s="1" t="s">
        <v>2562</v>
      </c>
      <c r="B446" s="8">
        <v>42776</v>
      </c>
      <c r="C446" s="1" t="s">
        <v>2563</v>
      </c>
      <c r="D446" s="1">
        <v>1</v>
      </c>
      <c r="E446" s="1" t="s">
        <v>2564</v>
      </c>
      <c r="F446" s="1" t="s">
        <v>1410</v>
      </c>
      <c r="G446" s="1" t="s">
        <v>1421</v>
      </c>
      <c r="H446" s="1" t="s">
        <v>1006</v>
      </c>
      <c r="I446" s="9">
        <v>14397.14</v>
      </c>
      <c r="J446" s="33">
        <f t="shared" si="16"/>
        <v>89982.125</v>
      </c>
    </row>
    <row r="447" spans="1:11" x14ac:dyDescent="0.25">
      <c r="A447" s="1" t="s">
        <v>2565</v>
      </c>
      <c r="B447" s="8">
        <v>42777</v>
      </c>
      <c r="C447" s="1" t="s">
        <v>2566</v>
      </c>
      <c r="D447" s="1">
        <v>1</v>
      </c>
      <c r="E447" s="1" t="s">
        <v>2567</v>
      </c>
      <c r="F447" s="1" t="s">
        <v>1410</v>
      </c>
      <c r="G447" s="1" t="s">
        <v>1460</v>
      </c>
      <c r="H447" s="1" t="s">
        <v>2862</v>
      </c>
      <c r="I447" s="9">
        <v>22428.97</v>
      </c>
      <c r="J447" s="33">
        <f t="shared" si="16"/>
        <v>140181.0625</v>
      </c>
    </row>
    <row r="448" spans="1:11" x14ac:dyDescent="0.25">
      <c r="A448" s="1" t="s">
        <v>2568</v>
      </c>
      <c r="B448" s="8">
        <v>42777</v>
      </c>
      <c r="C448" s="1" t="s">
        <v>2569</v>
      </c>
      <c r="D448" s="1">
        <v>1</v>
      </c>
      <c r="E448" s="1" t="s">
        <v>2570</v>
      </c>
      <c r="F448" s="1" t="s">
        <v>1410</v>
      </c>
      <c r="G448" s="1" t="s">
        <v>1460</v>
      </c>
      <c r="H448" s="1" t="s">
        <v>2862</v>
      </c>
      <c r="I448" s="9">
        <v>20303.45</v>
      </c>
      <c r="J448" s="33">
        <f t="shared" si="16"/>
        <v>126896.5625</v>
      </c>
    </row>
    <row r="449" spans="1:12" x14ac:dyDescent="0.25">
      <c r="A449" s="1" t="s">
        <v>2571</v>
      </c>
      <c r="B449" s="8">
        <v>42777</v>
      </c>
      <c r="C449" s="1" t="s">
        <v>2572</v>
      </c>
      <c r="D449" s="1">
        <v>1</v>
      </c>
      <c r="E449" s="1" t="s">
        <v>2573</v>
      </c>
      <c r="F449" s="1" t="s">
        <v>1410</v>
      </c>
      <c r="G449" s="1" t="s">
        <v>1460</v>
      </c>
      <c r="H449" s="1" t="s">
        <v>2862</v>
      </c>
      <c r="I449" s="9">
        <v>15936.41</v>
      </c>
      <c r="J449" s="33">
        <f t="shared" si="16"/>
        <v>99602.5625</v>
      </c>
    </row>
    <row r="450" spans="1:12" x14ac:dyDescent="0.25">
      <c r="A450" s="1" t="s">
        <v>2574</v>
      </c>
      <c r="B450" s="8">
        <v>42777</v>
      </c>
      <c r="C450" s="1" t="s">
        <v>2575</v>
      </c>
      <c r="D450" s="1">
        <v>1</v>
      </c>
      <c r="E450" s="1" t="s">
        <v>2576</v>
      </c>
      <c r="F450" s="1" t="s">
        <v>1410</v>
      </c>
      <c r="G450" s="1" t="s">
        <v>1460</v>
      </c>
      <c r="H450" s="1" t="s">
        <v>2862</v>
      </c>
      <c r="I450" s="9">
        <v>16786.21</v>
      </c>
      <c r="J450" s="33">
        <f t="shared" si="16"/>
        <v>104913.81249999999</v>
      </c>
    </row>
    <row r="451" spans="1:12" x14ac:dyDescent="0.25">
      <c r="A451" s="1" t="s">
        <v>1095</v>
      </c>
      <c r="B451" s="8">
        <v>42777</v>
      </c>
      <c r="C451" s="1" t="s">
        <v>2577</v>
      </c>
      <c r="D451" s="1">
        <v>1</v>
      </c>
      <c r="E451" s="1" t="s">
        <v>2578</v>
      </c>
      <c r="F451" s="1" t="s">
        <v>1410</v>
      </c>
      <c r="G451" s="1" t="s">
        <v>1460</v>
      </c>
      <c r="H451" s="1" t="s">
        <v>2862</v>
      </c>
      <c r="I451" s="9">
        <v>20024</v>
      </c>
      <c r="J451" s="33">
        <f t="shared" si="16"/>
        <v>125150</v>
      </c>
    </row>
    <row r="452" spans="1:12" x14ac:dyDescent="0.25">
      <c r="A452" s="1" t="s">
        <v>1098</v>
      </c>
      <c r="B452" s="8">
        <v>42777</v>
      </c>
      <c r="C452" s="1" t="s">
        <v>2579</v>
      </c>
      <c r="D452" s="1">
        <v>1</v>
      </c>
      <c r="E452" s="1" t="s">
        <v>2580</v>
      </c>
      <c r="F452" s="1" t="s">
        <v>1410</v>
      </c>
      <c r="G452" s="1" t="s">
        <v>1460</v>
      </c>
      <c r="H452" s="1" t="s">
        <v>2862</v>
      </c>
      <c r="I452" s="9">
        <v>17678.759999999998</v>
      </c>
      <c r="J452" s="33">
        <f t="shared" si="16"/>
        <v>110492.24999999999</v>
      </c>
    </row>
    <row r="453" spans="1:12" x14ac:dyDescent="0.25">
      <c r="A453" s="1" t="s">
        <v>1102</v>
      </c>
      <c r="B453" s="8">
        <v>42777</v>
      </c>
      <c r="C453" s="1" t="s">
        <v>2581</v>
      </c>
      <c r="D453" s="1">
        <v>1</v>
      </c>
      <c r="E453" s="1" t="s">
        <v>2582</v>
      </c>
      <c r="F453" s="1" t="s">
        <v>1410</v>
      </c>
      <c r="G453" s="1" t="s">
        <v>1460</v>
      </c>
      <c r="H453" s="1" t="s">
        <v>2862</v>
      </c>
      <c r="I453" s="9">
        <v>13755.59</v>
      </c>
      <c r="J453" s="33">
        <f t="shared" si="16"/>
        <v>85972.4375</v>
      </c>
    </row>
    <row r="454" spans="1:12" x14ac:dyDescent="0.25">
      <c r="A454" s="1" t="s">
        <v>1105</v>
      </c>
      <c r="B454" s="8">
        <v>42777</v>
      </c>
      <c r="C454" s="1" t="s">
        <v>2583</v>
      </c>
      <c r="D454" s="1">
        <v>1</v>
      </c>
      <c r="E454" s="1" t="s">
        <v>2584</v>
      </c>
      <c r="F454" s="1" t="s">
        <v>1410</v>
      </c>
      <c r="G454" s="1" t="s">
        <v>2841</v>
      </c>
      <c r="H454" s="1" t="s">
        <v>2863</v>
      </c>
      <c r="I454" s="9">
        <v>14393.1</v>
      </c>
      <c r="J454" s="33">
        <f t="shared" si="16"/>
        <v>89956.875</v>
      </c>
    </row>
    <row r="455" spans="1:12" x14ac:dyDescent="0.25">
      <c r="A455" s="1" t="s">
        <v>1108</v>
      </c>
      <c r="B455" s="8">
        <v>42779</v>
      </c>
      <c r="C455" s="1" t="s">
        <v>2586</v>
      </c>
      <c r="D455" s="1">
        <v>1</v>
      </c>
      <c r="E455" s="1" t="s">
        <v>2587</v>
      </c>
      <c r="F455" s="1" t="s">
        <v>1410</v>
      </c>
      <c r="G455" s="1" t="s">
        <v>1421</v>
      </c>
      <c r="H455" s="1" t="s">
        <v>1006</v>
      </c>
      <c r="I455" s="9">
        <v>53880.85</v>
      </c>
      <c r="J455" s="33">
        <f t="shared" si="16"/>
        <v>336755.3125</v>
      </c>
    </row>
    <row r="456" spans="1:12" s="1" customFormat="1" x14ac:dyDescent="0.25">
      <c r="A456" s="1" t="s">
        <v>1118</v>
      </c>
      <c r="B456" s="8">
        <v>42780</v>
      </c>
      <c r="C456" s="1" t="s">
        <v>2588</v>
      </c>
      <c r="D456" s="1">
        <v>1</v>
      </c>
      <c r="E456" s="1" t="s">
        <v>2589</v>
      </c>
      <c r="F456" s="1" t="s">
        <v>1411</v>
      </c>
      <c r="G456" s="7" t="s">
        <v>2870</v>
      </c>
      <c r="H456" s="1" t="s">
        <v>2871</v>
      </c>
      <c r="I456" s="9">
        <v>138.13999999999999</v>
      </c>
      <c r="J456" s="33">
        <f t="shared" ref="J456:J519" si="17">+I456/0.16</f>
        <v>863.37499999999989</v>
      </c>
    </row>
    <row r="457" spans="1:12" x14ac:dyDescent="0.25">
      <c r="A457" s="1" t="s">
        <v>1121</v>
      </c>
      <c r="B457" s="8">
        <v>42780</v>
      </c>
      <c r="C457" s="1" t="s">
        <v>2590</v>
      </c>
      <c r="D457" s="1">
        <v>1</v>
      </c>
      <c r="E457" s="1" t="s">
        <v>2591</v>
      </c>
      <c r="F457" s="1" t="s">
        <v>1411</v>
      </c>
      <c r="G457" s="1" t="s">
        <v>1416</v>
      </c>
      <c r="H457" s="1" t="s">
        <v>1101</v>
      </c>
      <c r="I457" s="9">
        <v>1619.64</v>
      </c>
      <c r="J457" s="33">
        <f t="shared" si="17"/>
        <v>10122.75</v>
      </c>
    </row>
    <row r="458" spans="1:12" x14ac:dyDescent="0.25">
      <c r="A458" s="1" t="s">
        <v>1124</v>
      </c>
      <c r="B458" s="8">
        <v>42780</v>
      </c>
      <c r="C458" s="1" t="s">
        <v>2592</v>
      </c>
      <c r="D458" s="1">
        <v>1</v>
      </c>
      <c r="E458" s="1" t="s">
        <v>2593</v>
      </c>
      <c r="F458" s="1" t="s">
        <v>1411</v>
      </c>
      <c r="G458" s="1" t="s">
        <v>1416</v>
      </c>
      <c r="H458" s="1" t="s">
        <v>1101</v>
      </c>
      <c r="I458" s="9">
        <v>1031.2</v>
      </c>
      <c r="J458" s="33">
        <f t="shared" si="17"/>
        <v>6445</v>
      </c>
    </row>
    <row r="459" spans="1:12" x14ac:dyDescent="0.25">
      <c r="A459" s="1" t="s">
        <v>1134</v>
      </c>
      <c r="B459" s="8">
        <v>42780</v>
      </c>
      <c r="C459" s="1" t="s">
        <v>2594</v>
      </c>
      <c r="D459" s="1">
        <v>1</v>
      </c>
      <c r="E459" s="1" t="s">
        <v>2595</v>
      </c>
      <c r="F459" s="1" t="s">
        <v>1410</v>
      </c>
      <c r="G459" s="1" t="s">
        <v>1460</v>
      </c>
      <c r="H459" s="1" t="s">
        <v>1376</v>
      </c>
      <c r="I459" s="9">
        <v>14902.9</v>
      </c>
      <c r="J459" s="33">
        <f t="shared" si="17"/>
        <v>93143.125</v>
      </c>
    </row>
    <row r="460" spans="1:12" x14ac:dyDescent="0.25">
      <c r="A460" s="1" t="s">
        <v>1137</v>
      </c>
      <c r="B460" s="8">
        <v>42780</v>
      </c>
      <c r="C460" s="1" t="s">
        <v>2596</v>
      </c>
      <c r="D460" s="1">
        <v>1</v>
      </c>
      <c r="E460" s="1" t="s">
        <v>2597</v>
      </c>
      <c r="F460" s="1" t="s">
        <v>1410</v>
      </c>
      <c r="G460" s="1" t="s">
        <v>1421</v>
      </c>
      <c r="H460" s="1" t="s">
        <v>1006</v>
      </c>
      <c r="I460" s="1">
        <v>616</v>
      </c>
      <c r="J460" s="33">
        <f t="shared" si="17"/>
        <v>3850</v>
      </c>
    </row>
    <row r="461" spans="1:12" x14ac:dyDescent="0.25">
      <c r="A461" s="1" t="s">
        <v>1140</v>
      </c>
      <c r="B461" s="8">
        <v>42780</v>
      </c>
      <c r="C461" s="1" t="s">
        <v>2598</v>
      </c>
      <c r="D461" s="1">
        <v>1</v>
      </c>
      <c r="E461" s="1" t="s">
        <v>2599</v>
      </c>
      <c r="F461" s="1" t="s">
        <v>1410</v>
      </c>
      <c r="G461" s="1" t="s">
        <v>1421</v>
      </c>
      <c r="H461" s="1" t="s">
        <v>1006</v>
      </c>
      <c r="I461" s="9">
        <v>177352.82</v>
      </c>
      <c r="J461" s="33">
        <f t="shared" si="17"/>
        <v>1108455.125</v>
      </c>
    </row>
    <row r="462" spans="1:12" x14ac:dyDescent="0.25">
      <c r="A462" s="1" t="s">
        <v>1150</v>
      </c>
      <c r="B462" s="8">
        <v>42781</v>
      </c>
      <c r="C462" s="1" t="s">
        <v>2600</v>
      </c>
      <c r="D462" s="1">
        <v>1</v>
      </c>
      <c r="E462" s="1" t="s">
        <v>2601</v>
      </c>
      <c r="F462" s="1" t="s">
        <v>1410</v>
      </c>
      <c r="G462" s="1" t="s">
        <v>2834</v>
      </c>
      <c r="H462" s="1" t="s">
        <v>1156</v>
      </c>
      <c r="I462" s="1">
        <v>105.02</v>
      </c>
      <c r="J462" s="33">
        <f t="shared" si="17"/>
        <v>656.375</v>
      </c>
    </row>
    <row r="463" spans="1:12" x14ac:dyDescent="0.25">
      <c r="A463" s="1" t="s">
        <v>1153</v>
      </c>
      <c r="B463" s="8">
        <v>42781</v>
      </c>
      <c r="C463" s="1" t="s">
        <v>2602</v>
      </c>
      <c r="D463" s="1">
        <v>1</v>
      </c>
      <c r="E463" s="1" t="s">
        <v>2603</v>
      </c>
      <c r="F463" s="1" t="s">
        <v>1410</v>
      </c>
      <c r="G463" s="1" t="s">
        <v>2842</v>
      </c>
      <c r="H463" s="1" t="s">
        <v>2604</v>
      </c>
      <c r="I463" s="9">
        <v>8160</v>
      </c>
      <c r="J463" s="33">
        <f t="shared" si="17"/>
        <v>51000</v>
      </c>
      <c r="K463" s="34">
        <v>5439.97</v>
      </c>
      <c r="L463" s="34"/>
    </row>
    <row r="464" spans="1:12" x14ac:dyDescent="0.25">
      <c r="A464" s="1" t="s">
        <v>1157</v>
      </c>
      <c r="B464" s="8">
        <v>42781</v>
      </c>
      <c r="C464" s="1" t="s">
        <v>2605</v>
      </c>
      <c r="D464" s="1">
        <v>1</v>
      </c>
      <c r="E464" s="1" t="s">
        <v>2606</v>
      </c>
      <c r="F464" s="1" t="s">
        <v>1410</v>
      </c>
      <c r="G464" s="1" t="s">
        <v>2843</v>
      </c>
      <c r="H464" s="1" t="s">
        <v>2607</v>
      </c>
      <c r="I464" s="9">
        <v>2080</v>
      </c>
      <c r="J464" s="33">
        <f t="shared" si="17"/>
        <v>13000</v>
      </c>
    </row>
    <row r="465" spans="1:12" x14ac:dyDescent="0.25">
      <c r="A465" s="1" t="s">
        <v>1161</v>
      </c>
      <c r="B465" s="8">
        <v>42781</v>
      </c>
      <c r="C465" s="1" t="s">
        <v>2608</v>
      </c>
      <c r="D465" s="1">
        <v>1</v>
      </c>
      <c r="E465" s="1" t="s">
        <v>2609</v>
      </c>
      <c r="F465" s="1" t="s">
        <v>1410</v>
      </c>
      <c r="G465" s="1" t="s">
        <v>1430</v>
      </c>
      <c r="H465" s="1" t="s">
        <v>1052</v>
      </c>
      <c r="I465" s="1">
        <v>76.8</v>
      </c>
      <c r="J465" s="33">
        <f t="shared" si="17"/>
        <v>480</v>
      </c>
    </row>
    <row r="466" spans="1:12" x14ac:dyDescent="0.25">
      <c r="A466" s="1" t="s">
        <v>1165</v>
      </c>
      <c r="B466" s="8">
        <v>42781</v>
      </c>
      <c r="C466" s="1" t="s">
        <v>2610</v>
      </c>
      <c r="D466" s="1">
        <v>1</v>
      </c>
      <c r="E466" s="1" t="s">
        <v>2611</v>
      </c>
      <c r="F466" s="1" t="s">
        <v>1410</v>
      </c>
      <c r="G466" s="1" t="s">
        <v>1447</v>
      </c>
      <c r="H466" s="1" t="s">
        <v>1200</v>
      </c>
      <c r="I466" s="9">
        <v>12800</v>
      </c>
      <c r="J466" s="33">
        <f t="shared" si="17"/>
        <v>80000</v>
      </c>
      <c r="K466" s="34">
        <v>8533.34</v>
      </c>
      <c r="L466" s="34"/>
    </row>
    <row r="467" spans="1:12" x14ac:dyDescent="0.25">
      <c r="A467" s="1" t="s">
        <v>1169</v>
      </c>
      <c r="B467" s="8">
        <v>42781</v>
      </c>
      <c r="C467" s="1" t="s">
        <v>2612</v>
      </c>
      <c r="D467" s="1">
        <v>1</v>
      </c>
      <c r="E467" s="1" t="s">
        <v>2613</v>
      </c>
      <c r="F467" s="1" t="s">
        <v>1410</v>
      </c>
      <c r="G467" s="1" t="s">
        <v>1427</v>
      </c>
      <c r="H467" s="1" t="s">
        <v>1036</v>
      </c>
      <c r="I467" s="9">
        <v>1017.97</v>
      </c>
      <c r="J467" s="33">
        <f t="shared" si="17"/>
        <v>6362.3125</v>
      </c>
    </row>
    <row r="468" spans="1:12" x14ac:dyDescent="0.25">
      <c r="A468" s="1" t="s">
        <v>2614</v>
      </c>
      <c r="B468" s="8">
        <v>42781</v>
      </c>
      <c r="C468" s="1" t="s">
        <v>2615</v>
      </c>
      <c r="D468" s="1">
        <v>1</v>
      </c>
      <c r="E468" s="1" t="s">
        <v>2616</v>
      </c>
      <c r="F468" s="1" t="s">
        <v>1410</v>
      </c>
      <c r="G468" s="1" t="s">
        <v>2844</v>
      </c>
      <c r="H468" s="1" t="s">
        <v>2617</v>
      </c>
      <c r="I468" s="1">
        <v>360</v>
      </c>
      <c r="J468" s="33">
        <f t="shared" si="17"/>
        <v>2250</v>
      </c>
    </row>
    <row r="469" spans="1:12" x14ac:dyDescent="0.25">
      <c r="A469" s="1" t="s">
        <v>1173</v>
      </c>
      <c r="B469" s="8">
        <v>42781</v>
      </c>
      <c r="C469" s="1" t="s">
        <v>2618</v>
      </c>
      <c r="D469" s="1">
        <v>1</v>
      </c>
      <c r="E469" s="1" t="s">
        <v>2619</v>
      </c>
      <c r="F469" s="1" t="s">
        <v>1410</v>
      </c>
      <c r="G469" s="1" t="s">
        <v>1430</v>
      </c>
      <c r="H469" s="1" t="s">
        <v>1052</v>
      </c>
      <c r="I469" s="1">
        <v>417.76</v>
      </c>
      <c r="J469" s="33">
        <f t="shared" si="17"/>
        <v>2611</v>
      </c>
    </row>
    <row r="470" spans="1:12" x14ac:dyDescent="0.25">
      <c r="A470" s="1" t="s">
        <v>2620</v>
      </c>
      <c r="B470" s="8">
        <v>42781</v>
      </c>
      <c r="C470" s="1" t="s">
        <v>2621</v>
      </c>
      <c r="D470" s="1">
        <v>1</v>
      </c>
      <c r="E470" s="1" t="s">
        <v>2622</v>
      </c>
      <c r="F470" s="1" t="s">
        <v>1410</v>
      </c>
      <c r="G470" s="1" t="s">
        <v>411</v>
      </c>
      <c r="H470" s="1" t="s">
        <v>1044</v>
      </c>
      <c r="I470" s="9">
        <v>1353.83</v>
      </c>
      <c r="J470" s="33">
        <f t="shared" si="17"/>
        <v>8461.4375</v>
      </c>
    </row>
    <row r="471" spans="1:12" x14ac:dyDescent="0.25">
      <c r="A471" s="1" t="s">
        <v>1176</v>
      </c>
      <c r="B471" s="8">
        <v>42781</v>
      </c>
      <c r="C471" s="1" t="s">
        <v>2623</v>
      </c>
      <c r="D471" s="1">
        <v>1</v>
      </c>
      <c r="E471" s="1" t="s">
        <v>2624</v>
      </c>
      <c r="F471" s="1" t="s">
        <v>1410</v>
      </c>
      <c r="G471" s="1" t="s">
        <v>2834</v>
      </c>
      <c r="H471" s="1" t="s">
        <v>1156</v>
      </c>
      <c r="I471" s="1">
        <v>484</v>
      </c>
      <c r="J471" s="33">
        <f t="shared" si="17"/>
        <v>3025</v>
      </c>
    </row>
    <row r="472" spans="1:12" x14ac:dyDescent="0.25">
      <c r="A472" s="1" t="s">
        <v>1179</v>
      </c>
      <c r="B472" s="8">
        <v>42781</v>
      </c>
      <c r="C472" s="1" t="s">
        <v>2625</v>
      </c>
      <c r="D472" s="1">
        <v>1</v>
      </c>
      <c r="E472" s="1" t="s">
        <v>2626</v>
      </c>
      <c r="F472" s="1" t="s">
        <v>1410</v>
      </c>
      <c r="G472" s="1" t="s">
        <v>1450</v>
      </c>
      <c r="H472" s="1" t="s">
        <v>1221</v>
      </c>
      <c r="I472" s="9">
        <v>2509.38</v>
      </c>
      <c r="J472" s="33">
        <f t="shared" si="17"/>
        <v>15683.625</v>
      </c>
      <c r="L472" s="26" t="s">
        <v>2845</v>
      </c>
    </row>
    <row r="473" spans="1:12" x14ac:dyDescent="0.25">
      <c r="A473" s="1" t="s">
        <v>1182</v>
      </c>
      <c r="B473" s="8">
        <v>42781</v>
      </c>
      <c r="C473" s="1" t="s">
        <v>2627</v>
      </c>
      <c r="D473" s="1">
        <v>1</v>
      </c>
      <c r="E473" s="1" t="s">
        <v>2628</v>
      </c>
      <c r="F473" s="1" t="s">
        <v>1410</v>
      </c>
      <c r="G473" s="1" t="s">
        <v>1443</v>
      </c>
      <c r="H473" s="1" t="s">
        <v>1164</v>
      </c>
      <c r="I473" s="9">
        <v>7232</v>
      </c>
      <c r="J473" s="33">
        <f t="shared" si="17"/>
        <v>45200</v>
      </c>
      <c r="L473" s="26"/>
    </row>
    <row r="474" spans="1:12" x14ac:dyDescent="0.25">
      <c r="A474" s="1" t="s">
        <v>2629</v>
      </c>
      <c r="B474" s="8">
        <v>42781</v>
      </c>
      <c r="C474" s="1" t="s">
        <v>2630</v>
      </c>
      <c r="D474" s="1">
        <v>1</v>
      </c>
      <c r="E474" s="1" t="s">
        <v>2631</v>
      </c>
      <c r="F474" s="1" t="s">
        <v>1410</v>
      </c>
      <c r="G474" s="1" t="s">
        <v>1440</v>
      </c>
      <c r="H474" s="1" t="s">
        <v>1149</v>
      </c>
      <c r="I474" s="1">
        <f>4523.45+8528.15</f>
        <v>13051.599999999999</v>
      </c>
      <c r="J474" s="33">
        <f t="shared" si="17"/>
        <v>81572.499999999985</v>
      </c>
      <c r="L474" s="26"/>
    </row>
    <row r="475" spans="1:12" x14ac:dyDescent="0.25">
      <c r="A475" s="1" t="s">
        <v>1185</v>
      </c>
      <c r="B475" s="8">
        <v>42781</v>
      </c>
      <c r="C475" s="1" t="s">
        <v>2632</v>
      </c>
      <c r="D475" s="1">
        <v>1</v>
      </c>
      <c r="E475" s="1" t="s">
        <v>2633</v>
      </c>
      <c r="F475" s="1" t="s">
        <v>1410</v>
      </c>
      <c r="G475" s="1" t="s">
        <v>1428</v>
      </c>
      <c r="H475" s="1" t="s">
        <v>1040</v>
      </c>
      <c r="I475" s="9">
        <v>1913.28</v>
      </c>
      <c r="J475" s="33">
        <f t="shared" si="17"/>
        <v>11958</v>
      </c>
      <c r="L475" s="26"/>
    </row>
    <row r="476" spans="1:12" x14ac:dyDescent="0.25">
      <c r="A476" s="1" t="s">
        <v>1189</v>
      </c>
      <c r="B476" s="8">
        <v>42781</v>
      </c>
      <c r="C476" s="1" t="s">
        <v>2634</v>
      </c>
      <c r="D476" s="1">
        <v>1</v>
      </c>
      <c r="E476" s="1" t="s">
        <v>2635</v>
      </c>
      <c r="F476" s="1" t="s">
        <v>1410</v>
      </c>
      <c r="G476" s="1" t="s">
        <v>1445</v>
      </c>
      <c r="H476" s="1" t="s">
        <v>1172</v>
      </c>
      <c r="I476" s="1">
        <v>999.3</v>
      </c>
      <c r="J476" s="33">
        <f t="shared" si="17"/>
        <v>6245.625</v>
      </c>
      <c r="L476" s="26"/>
    </row>
    <row r="477" spans="1:12" x14ac:dyDescent="0.25">
      <c r="A477" s="1" t="s">
        <v>1193</v>
      </c>
      <c r="B477" s="8">
        <v>42781</v>
      </c>
      <c r="C477" s="1" t="s">
        <v>2636</v>
      </c>
      <c r="D477" s="1">
        <v>1</v>
      </c>
      <c r="E477" s="1" t="s">
        <v>2637</v>
      </c>
      <c r="F477" s="1" t="s">
        <v>1410</v>
      </c>
      <c r="G477" s="1" t="s">
        <v>2846</v>
      </c>
      <c r="H477" s="1" t="s">
        <v>2638</v>
      </c>
      <c r="I477" s="9">
        <v>1136.73</v>
      </c>
      <c r="J477" s="33">
        <f t="shared" si="17"/>
        <v>7104.5625</v>
      </c>
      <c r="L477" s="26"/>
    </row>
    <row r="478" spans="1:12" x14ac:dyDescent="0.25">
      <c r="A478" s="1" t="s">
        <v>2639</v>
      </c>
      <c r="B478" s="8">
        <v>42781</v>
      </c>
      <c r="C478" s="1" t="s">
        <v>2640</v>
      </c>
      <c r="D478" s="1">
        <v>1</v>
      </c>
      <c r="E478" s="1" t="s">
        <v>2641</v>
      </c>
      <c r="F478" s="1" t="s">
        <v>1410</v>
      </c>
      <c r="G478" s="1" t="s">
        <v>2837</v>
      </c>
      <c r="H478" s="1" t="s">
        <v>1048</v>
      </c>
      <c r="I478" s="9">
        <v>1152</v>
      </c>
      <c r="J478" s="33">
        <f t="shared" si="17"/>
        <v>7200</v>
      </c>
      <c r="L478" s="26"/>
    </row>
    <row r="479" spans="1:12" x14ac:dyDescent="0.25">
      <c r="A479" s="1" t="s">
        <v>2642</v>
      </c>
      <c r="B479" s="8">
        <v>42781</v>
      </c>
      <c r="C479" s="1" t="s">
        <v>2643</v>
      </c>
      <c r="D479" s="1">
        <v>2</v>
      </c>
      <c r="E479" s="1" t="s">
        <v>2644</v>
      </c>
      <c r="F479" s="1" t="s">
        <v>1410</v>
      </c>
      <c r="G479" s="1" t="s">
        <v>2837</v>
      </c>
      <c r="H479" s="1" t="s">
        <v>1048</v>
      </c>
      <c r="I479" s="9">
        <v>4832</v>
      </c>
      <c r="J479" s="33">
        <f t="shared" si="17"/>
        <v>30200</v>
      </c>
      <c r="L479" s="26"/>
    </row>
    <row r="480" spans="1:12" x14ac:dyDescent="0.25">
      <c r="A480" s="1" t="s">
        <v>1197</v>
      </c>
      <c r="B480" s="8">
        <v>42781</v>
      </c>
      <c r="C480" s="1" t="s">
        <v>2645</v>
      </c>
      <c r="D480" s="1">
        <v>1</v>
      </c>
      <c r="E480" s="1" t="s">
        <v>2646</v>
      </c>
      <c r="F480" s="1" t="s">
        <v>1410</v>
      </c>
      <c r="G480" s="1" t="s">
        <v>1432</v>
      </c>
      <c r="H480" s="1" t="s">
        <v>1060</v>
      </c>
      <c r="I480" s="9">
        <v>4288</v>
      </c>
      <c r="J480" s="33">
        <f t="shared" si="17"/>
        <v>26800</v>
      </c>
      <c r="L480" s="26"/>
    </row>
    <row r="481" spans="1:12" x14ac:dyDescent="0.25">
      <c r="A481" s="1" t="s">
        <v>1201</v>
      </c>
      <c r="B481" s="8">
        <v>42781</v>
      </c>
      <c r="C481" s="1" t="s">
        <v>2647</v>
      </c>
      <c r="D481" s="1">
        <v>2</v>
      </c>
      <c r="E481" s="1" t="s">
        <v>2648</v>
      </c>
      <c r="F481" s="1" t="s">
        <v>1410</v>
      </c>
      <c r="G481" s="1" t="s">
        <v>1432</v>
      </c>
      <c r="H481" s="1" t="s">
        <v>1060</v>
      </c>
      <c r="I481" s="9">
        <v>3552</v>
      </c>
      <c r="J481" s="33">
        <f t="shared" si="17"/>
        <v>22200</v>
      </c>
      <c r="L481" s="26"/>
    </row>
    <row r="482" spans="1:12" x14ac:dyDescent="0.25">
      <c r="A482" s="1" t="s">
        <v>2649</v>
      </c>
      <c r="B482" s="8">
        <v>42781</v>
      </c>
      <c r="C482" s="1" t="s">
        <v>2650</v>
      </c>
      <c r="D482" s="1">
        <v>1</v>
      </c>
      <c r="E482" s="1" t="s">
        <v>2651</v>
      </c>
      <c r="F482" s="1" t="s">
        <v>1410</v>
      </c>
      <c r="G482" s="1" t="s">
        <v>1424</v>
      </c>
      <c r="H482" s="1" t="s">
        <v>1018</v>
      </c>
      <c r="I482" s="1">
        <v>480</v>
      </c>
      <c r="J482" s="33">
        <f t="shared" si="17"/>
        <v>3000</v>
      </c>
      <c r="L482" s="26"/>
    </row>
    <row r="483" spans="1:12" x14ac:dyDescent="0.25">
      <c r="A483" s="1" t="s">
        <v>1205</v>
      </c>
      <c r="B483" s="8">
        <v>42781</v>
      </c>
      <c r="C483" s="1" t="s">
        <v>2652</v>
      </c>
      <c r="D483" s="1">
        <v>2</v>
      </c>
      <c r="E483" s="1" t="s">
        <v>2653</v>
      </c>
      <c r="F483" s="1" t="s">
        <v>1410</v>
      </c>
      <c r="G483" s="1" t="s">
        <v>1424</v>
      </c>
      <c r="H483" s="1" t="s">
        <v>1018</v>
      </c>
      <c r="I483" s="1">
        <v>290.64</v>
      </c>
      <c r="J483" s="33">
        <f t="shared" si="17"/>
        <v>1816.4999999999998</v>
      </c>
      <c r="L483" s="26"/>
    </row>
    <row r="484" spans="1:12" x14ac:dyDescent="0.25">
      <c r="A484" s="1" t="s">
        <v>1208</v>
      </c>
      <c r="B484" s="8">
        <v>42781</v>
      </c>
      <c r="C484" s="1" t="s">
        <v>2654</v>
      </c>
      <c r="D484" s="1">
        <v>2</v>
      </c>
      <c r="E484" s="1" t="s">
        <v>2655</v>
      </c>
      <c r="F484" s="1" t="s">
        <v>1410</v>
      </c>
      <c r="G484" s="1" t="s">
        <v>1457</v>
      </c>
      <c r="H484" s="1" t="s">
        <v>1352</v>
      </c>
      <c r="I484" s="1">
        <v>352</v>
      </c>
      <c r="J484" s="33">
        <f t="shared" si="17"/>
        <v>2200</v>
      </c>
      <c r="L484" s="26"/>
    </row>
    <row r="485" spans="1:12" x14ac:dyDescent="0.25">
      <c r="A485" s="1" t="s">
        <v>2656</v>
      </c>
      <c r="B485" s="8">
        <v>42781</v>
      </c>
      <c r="C485" s="1" t="s">
        <v>2657</v>
      </c>
      <c r="D485" s="1">
        <v>2</v>
      </c>
      <c r="E485" s="1" t="s">
        <v>2658</v>
      </c>
      <c r="F485" s="1" t="s">
        <v>1410</v>
      </c>
      <c r="G485" s="1" t="s">
        <v>1422</v>
      </c>
      <c r="H485" s="1" t="s">
        <v>1010</v>
      </c>
      <c r="I485" s="1">
        <v>672</v>
      </c>
      <c r="J485" s="33">
        <f t="shared" si="17"/>
        <v>4200</v>
      </c>
      <c r="L485" s="26"/>
    </row>
    <row r="486" spans="1:12" x14ac:dyDescent="0.25">
      <c r="A486" s="1" t="s">
        <v>2659</v>
      </c>
      <c r="B486" s="8">
        <v>42781</v>
      </c>
      <c r="C486" s="1" t="s">
        <v>2660</v>
      </c>
      <c r="D486" s="1">
        <v>2</v>
      </c>
      <c r="E486" s="1" t="s">
        <v>2661</v>
      </c>
      <c r="F486" s="1" t="s">
        <v>1410</v>
      </c>
      <c r="G486" s="1" t="s">
        <v>1451</v>
      </c>
      <c r="H486" s="1" t="s">
        <v>1258</v>
      </c>
      <c r="I486" s="1">
        <v>823.31</v>
      </c>
      <c r="J486" s="33">
        <f t="shared" si="17"/>
        <v>5145.6875</v>
      </c>
      <c r="L486" s="26"/>
    </row>
    <row r="487" spans="1:12" x14ac:dyDescent="0.25">
      <c r="A487" s="1" t="s">
        <v>2662</v>
      </c>
      <c r="B487" s="8">
        <v>42781</v>
      </c>
      <c r="C487" s="1" t="s">
        <v>2663</v>
      </c>
      <c r="D487" s="1">
        <v>2</v>
      </c>
      <c r="E487" s="1" t="s">
        <v>2664</v>
      </c>
      <c r="F487" s="1" t="s">
        <v>1410</v>
      </c>
      <c r="G487" s="1" t="s">
        <v>1458</v>
      </c>
      <c r="H487" s="1" t="s">
        <v>1359</v>
      </c>
      <c r="I487" s="9">
        <v>1456</v>
      </c>
      <c r="J487" s="33">
        <f t="shared" si="17"/>
        <v>9100</v>
      </c>
      <c r="L487" s="26"/>
    </row>
    <row r="488" spans="1:12" x14ac:dyDescent="0.25">
      <c r="A488" s="1" t="s">
        <v>2665</v>
      </c>
      <c r="B488" s="8">
        <v>42781</v>
      </c>
      <c r="C488" s="1" t="s">
        <v>2666</v>
      </c>
      <c r="D488" s="1">
        <v>2</v>
      </c>
      <c r="E488" s="1" t="s">
        <v>2667</v>
      </c>
      <c r="F488" s="1" t="s">
        <v>1410</v>
      </c>
      <c r="G488" s="1" t="s">
        <v>1437</v>
      </c>
      <c r="H488" s="1" t="s">
        <v>1111</v>
      </c>
      <c r="I488" s="9">
        <v>2400</v>
      </c>
      <c r="J488" s="33">
        <f t="shared" si="17"/>
        <v>15000</v>
      </c>
      <c r="L488" s="26"/>
    </row>
    <row r="489" spans="1:12" x14ac:dyDescent="0.25">
      <c r="A489" s="1" t="s">
        <v>2668</v>
      </c>
      <c r="B489" s="8">
        <v>42781</v>
      </c>
      <c r="C489" s="1" t="s">
        <v>2669</v>
      </c>
      <c r="D489" s="1">
        <v>2</v>
      </c>
      <c r="E489" s="1" t="s">
        <v>2670</v>
      </c>
      <c r="F489" s="1" t="s">
        <v>1410</v>
      </c>
      <c r="G489" s="1" t="s">
        <v>2838</v>
      </c>
      <c r="H489" s="1" t="s">
        <v>1014</v>
      </c>
      <c r="I489" s="9">
        <v>2320</v>
      </c>
      <c r="J489" s="33">
        <f t="shared" si="17"/>
        <v>14500</v>
      </c>
      <c r="L489" s="26"/>
    </row>
    <row r="490" spans="1:12" x14ac:dyDescent="0.25">
      <c r="A490" s="1" t="s">
        <v>2671</v>
      </c>
      <c r="B490" s="8">
        <v>42781</v>
      </c>
      <c r="C490" s="1" t="s">
        <v>2672</v>
      </c>
      <c r="D490" s="1">
        <v>2</v>
      </c>
      <c r="E490" s="1" t="s">
        <v>2673</v>
      </c>
      <c r="F490" s="1" t="s">
        <v>1410</v>
      </c>
      <c r="G490" s="1" t="s">
        <v>1459</v>
      </c>
      <c r="H490" s="1" t="s">
        <v>1372</v>
      </c>
      <c r="I490" s="1">
        <v>446.4</v>
      </c>
      <c r="J490" s="33">
        <f t="shared" si="17"/>
        <v>2790</v>
      </c>
      <c r="L490" s="26"/>
    </row>
    <row r="491" spans="1:12" x14ac:dyDescent="0.25">
      <c r="A491" s="1" t="s">
        <v>2674</v>
      </c>
      <c r="B491" s="8">
        <v>42781</v>
      </c>
      <c r="C491" s="1" t="s">
        <v>2675</v>
      </c>
      <c r="D491" s="1">
        <v>2</v>
      </c>
      <c r="E491" s="1" t="s">
        <v>2676</v>
      </c>
      <c r="F491" s="1" t="s">
        <v>1410</v>
      </c>
      <c r="G491" s="1" t="s">
        <v>1426</v>
      </c>
      <c r="H491" s="1" t="s">
        <v>1029</v>
      </c>
      <c r="I491" s="1">
        <v>88</v>
      </c>
      <c r="J491" s="33">
        <f t="shared" si="17"/>
        <v>550</v>
      </c>
      <c r="L491" s="26"/>
    </row>
    <row r="492" spans="1:12" x14ac:dyDescent="0.25">
      <c r="A492" s="1" t="s">
        <v>2677</v>
      </c>
      <c r="B492" s="8">
        <v>42781</v>
      </c>
      <c r="C492" s="1" t="s">
        <v>2678</v>
      </c>
      <c r="D492" s="1">
        <v>2</v>
      </c>
      <c r="E492" s="1" t="s">
        <v>2679</v>
      </c>
      <c r="F492" s="1" t="s">
        <v>1410</v>
      </c>
      <c r="G492" s="1" t="s">
        <v>1438</v>
      </c>
      <c r="H492" s="1" t="s">
        <v>1130</v>
      </c>
      <c r="I492" s="9">
        <v>2880</v>
      </c>
      <c r="J492" s="33">
        <f t="shared" si="17"/>
        <v>18000</v>
      </c>
      <c r="L492" s="26"/>
    </row>
    <row r="493" spans="1:12" x14ac:dyDescent="0.25">
      <c r="A493" s="1" t="s">
        <v>2680</v>
      </c>
      <c r="B493" s="8">
        <v>42781</v>
      </c>
      <c r="C493" s="1" t="s">
        <v>2681</v>
      </c>
      <c r="D493" s="1">
        <v>2</v>
      </c>
      <c r="E493" s="1" t="s">
        <v>2682</v>
      </c>
      <c r="F493" s="1" t="s">
        <v>1410</v>
      </c>
      <c r="G493" s="1" t="s">
        <v>1433</v>
      </c>
      <c r="H493" s="1" t="s">
        <v>1064</v>
      </c>
      <c r="I493" s="1">
        <v>160</v>
      </c>
      <c r="J493" s="33">
        <f t="shared" si="17"/>
        <v>1000</v>
      </c>
      <c r="L493" s="26"/>
    </row>
    <row r="494" spans="1:12" x14ac:dyDescent="0.25">
      <c r="A494" s="1" t="s">
        <v>2683</v>
      </c>
      <c r="B494" s="8">
        <v>42782</v>
      </c>
      <c r="C494" s="1" t="s">
        <v>2684</v>
      </c>
      <c r="D494" s="1">
        <v>1</v>
      </c>
      <c r="E494" s="1" t="s">
        <v>2685</v>
      </c>
      <c r="F494" s="1" t="s">
        <v>2686</v>
      </c>
      <c r="G494" s="1" t="s">
        <v>2873</v>
      </c>
      <c r="H494" s="1" t="s">
        <v>2872</v>
      </c>
      <c r="I494" s="1">
        <v>807.06</v>
      </c>
      <c r="J494" s="33">
        <f t="shared" si="17"/>
        <v>5044.125</v>
      </c>
    </row>
    <row r="495" spans="1:12" x14ac:dyDescent="0.25">
      <c r="A495" s="1" t="s">
        <v>2687</v>
      </c>
      <c r="B495" s="8">
        <v>42782</v>
      </c>
      <c r="C495" s="1" t="s">
        <v>2688</v>
      </c>
      <c r="D495" s="1">
        <v>1</v>
      </c>
      <c r="E495" s="1" t="s">
        <v>2689</v>
      </c>
      <c r="F495" s="1" t="s">
        <v>1410</v>
      </c>
      <c r="G495" s="1" t="s">
        <v>1421</v>
      </c>
      <c r="H495" s="1" t="s">
        <v>1006</v>
      </c>
      <c r="I495" s="9">
        <v>16353.23</v>
      </c>
      <c r="J495" s="33">
        <f t="shared" si="17"/>
        <v>102207.6875</v>
      </c>
      <c r="L495" s="26"/>
    </row>
    <row r="496" spans="1:12" x14ac:dyDescent="0.25">
      <c r="A496" s="1" t="s">
        <v>2690</v>
      </c>
      <c r="B496" s="8">
        <v>42783</v>
      </c>
      <c r="C496" s="1" t="s">
        <v>2691</v>
      </c>
      <c r="D496" s="1">
        <v>1</v>
      </c>
      <c r="E496" s="1" t="s">
        <v>2692</v>
      </c>
      <c r="F496" s="1" t="s">
        <v>1410</v>
      </c>
      <c r="G496" s="1" t="s">
        <v>1421</v>
      </c>
      <c r="H496" s="1" t="s">
        <v>1006</v>
      </c>
      <c r="I496" s="9">
        <v>35015.449999999997</v>
      </c>
      <c r="J496" s="33">
        <f t="shared" si="17"/>
        <v>218846.56249999997</v>
      </c>
      <c r="L496" s="26"/>
    </row>
    <row r="497" spans="1:12" x14ac:dyDescent="0.25">
      <c r="A497" s="1" t="s">
        <v>1252</v>
      </c>
      <c r="B497" s="8">
        <v>42786</v>
      </c>
      <c r="C497" s="1" t="s">
        <v>2693</v>
      </c>
      <c r="D497" s="1">
        <v>1</v>
      </c>
      <c r="E497" s="1" t="s">
        <v>2694</v>
      </c>
      <c r="F497" s="1" t="s">
        <v>1410</v>
      </c>
      <c r="G497" s="1" t="s">
        <v>1421</v>
      </c>
      <c r="H497" s="1" t="s">
        <v>1006</v>
      </c>
      <c r="I497" s="9">
        <v>4927.59</v>
      </c>
      <c r="J497" s="33">
        <f t="shared" si="17"/>
        <v>30797.4375</v>
      </c>
      <c r="L497" s="26"/>
    </row>
    <row r="498" spans="1:12" x14ac:dyDescent="0.25">
      <c r="A498" s="1" t="s">
        <v>1255</v>
      </c>
      <c r="B498" s="8">
        <v>42786</v>
      </c>
      <c r="C498" s="1" t="s">
        <v>2695</v>
      </c>
      <c r="D498" s="1">
        <v>1</v>
      </c>
      <c r="E498" s="1" t="s">
        <v>2696</v>
      </c>
      <c r="F498" s="1" t="s">
        <v>1410</v>
      </c>
      <c r="G498" s="1" t="s">
        <v>1421</v>
      </c>
      <c r="H498" s="1" t="s">
        <v>1006</v>
      </c>
      <c r="I498" s="1">
        <v>568.96</v>
      </c>
      <c r="J498" s="33">
        <f t="shared" si="17"/>
        <v>3556</v>
      </c>
      <c r="L498" s="26"/>
    </row>
    <row r="499" spans="1:12" x14ac:dyDescent="0.25">
      <c r="A499" s="1" t="s">
        <v>1275</v>
      </c>
      <c r="B499" s="8">
        <v>42786</v>
      </c>
      <c r="C499" s="1" t="s">
        <v>2697</v>
      </c>
      <c r="D499" s="1">
        <v>1</v>
      </c>
      <c r="E499" s="1" t="s">
        <v>2698</v>
      </c>
      <c r="F499" s="1" t="s">
        <v>1410</v>
      </c>
      <c r="G499" s="1" t="s">
        <v>2847</v>
      </c>
      <c r="H499" s="1" t="s">
        <v>2699</v>
      </c>
      <c r="I499" s="9">
        <v>3754.43</v>
      </c>
      <c r="J499" s="33">
        <f t="shared" si="17"/>
        <v>23465.1875</v>
      </c>
      <c r="L499" s="26"/>
    </row>
    <row r="500" spans="1:12" x14ac:dyDescent="0.25">
      <c r="A500" s="1" t="s">
        <v>2700</v>
      </c>
      <c r="B500" s="8">
        <v>42786</v>
      </c>
      <c r="C500" s="1" t="s">
        <v>2701</v>
      </c>
      <c r="D500" s="1">
        <v>1</v>
      </c>
      <c r="E500" s="1" t="s">
        <v>2702</v>
      </c>
      <c r="F500" s="1" t="s">
        <v>1410</v>
      </c>
      <c r="G500" s="1" t="s">
        <v>2848</v>
      </c>
      <c r="H500" s="1" t="s">
        <v>2703</v>
      </c>
      <c r="I500" s="9">
        <v>6203.2</v>
      </c>
      <c r="J500" s="33">
        <f t="shared" si="17"/>
        <v>38770</v>
      </c>
      <c r="L500" s="26"/>
    </row>
    <row r="501" spans="1:12" x14ac:dyDescent="0.25">
      <c r="A501" s="1" t="s">
        <v>2704</v>
      </c>
      <c r="B501" s="8">
        <v>42786</v>
      </c>
      <c r="C501" s="1" t="s">
        <v>2705</v>
      </c>
      <c r="D501" s="1">
        <v>1</v>
      </c>
      <c r="E501" s="1" t="s">
        <v>2706</v>
      </c>
      <c r="F501" s="1" t="s">
        <v>1410</v>
      </c>
      <c r="G501" s="1" t="s">
        <v>1434</v>
      </c>
      <c r="H501" s="1" t="s">
        <v>1085</v>
      </c>
      <c r="I501" s="9">
        <v>11927.71</v>
      </c>
      <c r="J501" s="33">
        <f t="shared" si="17"/>
        <v>74548.1875</v>
      </c>
      <c r="L501" s="26" t="s">
        <v>2849</v>
      </c>
    </row>
    <row r="502" spans="1:12" x14ac:dyDescent="0.25">
      <c r="A502" s="1" t="s">
        <v>1279</v>
      </c>
      <c r="B502" s="8">
        <v>42786</v>
      </c>
      <c r="C502" s="1" t="s">
        <v>2707</v>
      </c>
      <c r="D502" s="1">
        <v>1</v>
      </c>
      <c r="E502" s="1" t="s">
        <v>2708</v>
      </c>
      <c r="F502" s="1" t="s">
        <v>1410</v>
      </c>
      <c r="G502" s="1" t="s">
        <v>1446</v>
      </c>
      <c r="H502" s="1" t="s">
        <v>2709</v>
      </c>
      <c r="I502" s="1">
        <v>320.16000000000003</v>
      </c>
      <c r="J502" s="33">
        <f t="shared" si="17"/>
        <v>2001.0000000000002</v>
      </c>
      <c r="L502" s="26"/>
    </row>
    <row r="503" spans="1:12" x14ac:dyDescent="0.25">
      <c r="A503" s="1" t="s">
        <v>1286</v>
      </c>
      <c r="B503" s="8">
        <v>42786</v>
      </c>
      <c r="C503" s="1" t="s">
        <v>2710</v>
      </c>
      <c r="D503" s="1">
        <v>1</v>
      </c>
      <c r="E503" s="1" t="s">
        <v>2711</v>
      </c>
      <c r="F503" s="1" t="s">
        <v>1410</v>
      </c>
      <c r="G503" s="1" t="s">
        <v>2841</v>
      </c>
      <c r="H503" s="1" t="s">
        <v>2585</v>
      </c>
      <c r="I503" s="9">
        <v>14674.9</v>
      </c>
      <c r="J503" s="33">
        <f t="shared" si="17"/>
        <v>91718.125</v>
      </c>
      <c r="L503" s="26"/>
    </row>
    <row r="504" spans="1:12" x14ac:dyDescent="0.25">
      <c r="A504" s="1" t="s">
        <v>2712</v>
      </c>
      <c r="B504" s="8">
        <v>42786</v>
      </c>
      <c r="C504" s="1" t="s">
        <v>2713</v>
      </c>
      <c r="D504" s="1">
        <v>1</v>
      </c>
      <c r="E504" s="1" t="s">
        <v>2714</v>
      </c>
      <c r="F504" s="1" t="s">
        <v>1410</v>
      </c>
      <c r="G504" s="1" t="s">
        <v>2841</v>
      </c>
      <c r="H504" s="1" t="s">
        <v>2585</v>
      </c>
      <c r="I504" s="9">
        <v>20434.48</v>
      </c>
      <c r="J504" s="33">
        <f t="shared" si="17"/>
        <v>127715.5</v>
      </c>
      <c r="L504" s="26"/>
    </row>
    <row r="505" spans="1:12" x14ac:dyDescent="0.25">
      <c r="A505" s="1" t="s">
        <v>1290</v>
      </c>
      <c r="B505" s="8">
        <v>42788</v>
      </c>
      <c r="C505" s="1" t="s">
        <v>2718</v>
      </c>
      <c r="D505" s="1">
        <v>1</v>
      </c>
      <c r="E505" s="1" t="s">
        <v>2719</v>
      </c>
      <c r="F505" s="1" t="s">
        <v>1410</v>
      </c>
      <c r="G505" s="1" t="s">
        <v>2837</v>
      </c>
      <c r="H505" s="1" t="s">
        <v>1048</v>
      </c>
      <c r="I505" s="9">
        <v>2192</v>
      </c>
      <c r="J505" s="33">
        <f t="shared" si="17"/>
        <v>13700</v>
      </c>
      <c r="L505" s="26"/>
    </row>
    <row r="506" spans="1:12" x14ac:dyDescent="0.25">
      <c r="A506" s="1" t="s">
        <v>1293</v>
      </c>
      <c r="B506" s="8">
        <v>42788</v>
      </c>
      <c r="C506" s="1" t="s">
        <v>2720</v>
      </c>
      <c r="D506" s="1">
        <v>1</v>
      </c>
      <c r="E506" s="1" t="s">
        <v>2721</v>
      </c>
      <c r="F506" s="1" t="s">
        <v>1410</v>
      </c>
      <c r="G506" s="1" t="s">
        <v>2850</v>
      </c>
      <c r="H506" s="1" t="s">
        <v>2722</v>
      </c>
      <c r="I506" s="1">
        <v>703.45</v>
      </c>
      <c r="J506" s="33">
        <f t="shared" si="17"/>
        <v>4396.5625</v>
      </c>
      <c r="L506" s="26"/>
    </row>
    <row r="507" spans="1:12" x14ac:dyDescent="0.25">
      <c r="A507" s="1" t="s">
        <v>1296</v>
      </c>
      <c r="B507" s="8">
        <v>42788</v>
      </c>
      <c r="C507" s="1" t="s">
        <v>2723</v>
      </c>
      <c r="D507" s="1">
        <v>1</v>
      </c>
      <c r="E507" s="1" t="s">
        <v>2724</v>
      </c>
      <c r="F507" s="1" t="s">
        <v>1410</v>
      </c>
      <c r="G507" s="1" t="s">
        <v>1427</v>
      </c>
      <c r="H507" s="1" t="s">
        <v>1036</v>
      </c>
      <c r="I507" s="1">
        <v>73.790000000000006</v>
      </c>
      <c r="J507" s="33">
        <f t="shared" si="17"/>
        <v>461.18750000000006</v>
      </c>
      <c r="L507" s="26"/>
    </row>
    <row r="508" spans="1:12" x14ac:dyDescent="0.25">
      <c r="A508" s="1" t="s">
        <v>1299</v>
      </c>
      <c r="B508" s="8">
        <v>42788</v>
      </c>
      <c r="C508" s="1" t="s">
        <v>2725</v>
      </c>
      <c r="D508" s="1">
        <v>1</v>
      </c>
      <c r="E508" s="1" t="s">
        <v>2726</v>
      </c>
      <c r="F508" s="1" t="s">
        <v>1410</v>
      </c>
      <c r="G508" s="1" t="s">
        <v>2851</v>
      </c>
      <c r="H508" s="1" t="s">
        <v>2727</v>
      </c>
      <c r="I508" s="1">
        <v>640</v>
      </c>
      <c r="J508" s="33">
        <f t="shared" si="17"/>
        <v>4000</v>
      </c>
      <c r="L508" s="26"/>
    </row>
    <row r="509" spans="1:12" x14ac:dyDescent="0.25">
      <c r="A509" s="1" t="s">
        <v>2728</v>
      </c>
      <c r="B509" s="8">
        <v>42788</v>
      </c>
      <c r="C509" s="1" t="s">
        <v>2729</v>
      </c>
      <c r="D509" s="1">
        <v>1</v>
      </c>
      <c r="E509" s="1" t="s">
        <v>2730</v>
      </c>
      <c r="F509" s="1" t="s">
        <v>1410</v>
      </c>
      <c r="G509" s="1" t="s">
        <v>1440</v>
      </c>
      <c r="H509" s="1" t="s">
        <v>1149</v>
      </c>
      <c r="I509" s="9">
        <v>5115.38</v>
      </c>
      <c r="J509" s="33">
        <f t="shared" si="17"/>
        <v>31971.125</v>
      </c>
      <c r="L509" s="26"/>
    </row>
    <row r="510" spans="1:12" x14ac:dyDescent="0.25">
      <c r="A510" s="1" t="s">
        <v>2731</v>
      </c>
      <c r="B510" s="8">
        <v>42788</v>
      </c>
      <c r="C510" s="1" t="s">
        <v>2732</v>
      </c>
      <c r="D510" s="1">
        <v>1</v>
      </c>
      <c r="E510" s="1" t="s">
        <v>2733</v>
      </c>
      <c r="F510" s="1" t="s">
        <v>1410</v>
      </c>
      <c r="G510" s="1" t="s">
        <v>2852</v>
      </c>
      <c r="H510" s="1" t="s">
        <v>2734</v>
      </c>
      <c r="I510" s="9">
        <v>1176</v>
      </c>
      <c r="J510" s="33">
        <f t="shared" si="17"/>
        <v>7350</v>
      </c>
      <c r="L510" s="26"/>
    </row>
    <row r="511" spans="1:12" x14ac:dyDescent="0.25">
      <c r="A511" s="1" t="s">
        <v>2735</v>
      </c>
      <c r="B511" s="8">
        <v>42788</v>
      </c>
      <c r="C511" s="1" t="s">
        <v>2736</v>
      </c>
      <c r="D511" s="1">
        <v>1</v>
      </c>
      <c r="E511" s="1" t="s">
        <v>2737</v>
      </c>
      <c r="F511" s="1" t="s">
        <v>1410</v>
      </c>
      <c r="G511" s="7" t="s">
        <v>2943</v>
      </c>
      <c r="H511" s="1" t="s">
        <v>2738</v>
      </c>
      <c r="I511" s="1">
        <v>408.41</v>
      </c>
      <c r="J511" s="33">
        <f t="shared" si="17"/>
        <v>2552.5625</v>
      </c>
      <c r="L511" s="26"/>
    </row>
    <row r="512" spans="1:12" x14ac:dyDescent="0.25">
      <c r="A512" s="1" t="s">
        <v>2739</v>
      </c>
      <c r="B512" s="8">
        <v>42788</v>
      </c>
      <c r="C512" s="1" t="s">
        <v>2740</v>
      </c>
      <c r="D512" s="1">
        <v>1</v>
      </c>
      <c r="E512" s="1" t="s">
        <v>2741</v>
      </c>
      <c r="F512" s="1" t="s">
        <v>1410</v>
      </c>
      <c r="G512" s="1" t="s">
        <v>2854</v>
      </c>
      <c r="H512" s="1" t="s">
        <v>2742</v>
      </c>
      <c r="I512" s="1">
        <v>760.36</v>
      </c>
      <c r="J512" s="33">
        <f t="shared" si="17"/>
        <v>4752.25</v>
      </c>
      <c r="L512" s="26"/>
    </row>
    <row r="513" spans="1:12" x14ac:dyDescent="0.25">
      <c r="A513" s="1" t="s">
        <v>2743</v>
      </c>
      <c r="B513" s="8">
        <v>42788</v>
      </c>
      <c r="C513" s="1" t="s">
        <v>2744</v>
      </c>
      <c r="D513" s="1">
        <v>1</v>
      </c>
      <c r="E513" s="1" t="s">
        <v>2745</v>
      </c>
      <c r="F513" s="1" t="s">
        <v>1410</v>
      </c>
      <c r="G513" s="1" t="s">
        <v>1459</v>
      </c>
      <c r="H513" s="1" t="s">
        <v>1372</v>
      </c>
      <c r="I513" s="1">
        <v>840.96</v>
      </c>
      <c r="J513" s="33">
        <f t="shared" si="17"/>
        <v>5256</v>
      </c>
      <c r="L513" s="26"/>
    </row>
    <row r="514" spans="1:12" x14ac:dyDescent="0.25">
      <c r="A514" s="1" t="s">
        <v>2746</v>
      </c>
      <c r="B514" s="8">
        <v>42788</v>
      </c>
      <c r="C514" s="1" t="s">
        <v>2747</v>
      </c>
      <c r="D514" s="1">
        <v>1</v>
      </c>
      <c r="E514" s="1" t="s">
        <v>2748</v>
      </c>
      <c r="F514" s="1" t="s">
        <v>1410</v>
      </c>
      <c r="G514" s="1" t="s">
        <v>1421</v>
      </c>
      <c r="H514" s="1" t="s">
        <v>1006</v>
      </c>
      <c r="I514" s="1">
        <v>914.28</v>
      </c>
      <c r="J514" s="33">
        <f t="shared" si="17"/>
        <v>5714.25</v>
      </c>
      <c r="L514" s="26"/>
    </row>
    <row r="515" spans="1:12" x14ac:dyDescent="0.25">
      <c r="A515" s="1" t="s">
        <v>2749</v>
      </c>
      <c r="B515" s="8">
        <v>42788</v>
      </c>
      <c r="C515" s="1" t="s">
        <v>2750</v>
      </c>
      <c r="D515" s="1">
        <v>1</v>
      </c>
      <c r="E515" s="1" t="s">
        <v>2751</v>
      </c>
      <c r="F515" s="1" t="s">
        <v>1410</v>
      </c>
      <c r="G515" s="1" t="s">
        <v>1445</v>
      </c>
      <c r="H515" s="1" t="s">
        <v>1172</v>
      </c>
      <c r="I515" s="1">
        <v>481.25</v>
      </c>
      <c r="J515" s="33">
        <f t="shared" si="17"/>
        <v>3007.8125</v>
      </c>
      <c r="L515" s="26"/>
    </row>
    <row r="516" spans="1:12" x14ac:dyDescent="0.25">
      <c r="A516" s="1" t="s">
        <v>2752</v>
      </c>
      <c r="B516" s="8">
        <v>42788</v>
      </c>
      <c r="C516" s="1" t="s">
        <v>2753</v>
      </c>
      <c r="D516" s="1">
        <v>1</v>
      </c>
      <c r="E516" s="1" t="s">
        <v>2754</v>
      </c>
      <c r="F516" s="1" t="s">
        <v>1410</v>
      </c>
      <c r="G516" s="1" t="s">
        <v>1432</v>
      </c>
      <c r="H516" s="1" t="s">
        <v>1060</v>
      </c>
      <c r="I516" s="9">
        <v>2480</v>
      </c>
      <c r="J516" s="33">
        <f t="shared" si="17"/>
        <v>15500</v>
      </c>
      <c r="L516" s="26"/>
    </row>
    <row r="517" spans="1:12" x14ac:dyDescent="0.25">
      <c r="A517" s="1" t="s">
        <v>2755</v>
      </c>
      <c r="B517" s="8">
        <v>42788</v>
      </c>
      <c r="C517" s="1" t="s">
        <v>2756</v>
      </c>
      <c r="D517" s="1">
        <v>1</v>
      </c>
      <c r="E517" s="1" t="s">
        <v>2757</v>
      </c>
      <c r="F517" s="1" t="s">
        <v>1410</v>
      </c>
      <c r="G517" s="1" t="s">
        <v>1438</v>
      </c>
      <c r="H517" s="1" t="s">
        <v>1130</v>
      </c>
      <c r="I517" s="1">
        <v>112</v>
      </c>
      <c r="J517" s="33">
        <f t="shared" si="17"/>
        <v>700</v>
      </c>
      <c r="L517" s="26"/>
    </row>
    <row r="518" spans="1:12" x14ac:dyDescent="0.25">
      <c r="A518" s="1" t="s">
        <v>2758</v>
      </c>
      <c r="B518" s="8">
        <v>42788</v>
      </c>
      <c r="C518" s="1" t="s">
        <v>2759</v>
      </c>
      <c r="D518" s="1">
        <v>2</v>
      </c>
      <c r="E518" s="1" t="s">
        <v>2760</v>
      </c>
      <c r="F518" s="1" t="s">
        <v>1410</v>
      </c>
      <c r="G518" s="1" t="s">
        <v>1438</v>
      </c>
      <c r="H518" s="1" t="s">
        <v>1130</v>
      </c>
      <c r="I518" s="1">
        <v>960</v>
      </c>
      <c r="J518" s="33">
        <f t="shared" si="17"/>
        <v>6000</v>
      </c>
      <c r="L518" s="26"/>
    </row>
    <row r="519" spans="1:12" x14ac:dyDescent="0.25">
      <c r="A519" s="1" t="s">
        <v>2761</v>
      </c>
      <c r="B519" s="8">
        <v>42788</v>
      </c>
      <c r="C519" s="1" t="s">
        <v>2762</v>
      </c>
      <c r="D519" s="1">
        <v>2</v>
      </c>
      <c r="E519" s="1" t="s">
        <v>2763</v>
      </c>
      <c r="F519" s="1" t="s">
        <v>1410</v>
      </c>
      <c r="G519" s="1" t="s">
        <v>2838</v>
      </c>
      <c r="H519" s="1" t="s">
        <v>1014</v>
      </c>
      <c r="I519" s="1">
        <v>960</v>
      </c>
      <c r="J519" s="33">
        <f t="shared" si="17"/>
        <v>6000</v>
      </c>
      <c r="L519" s="26"/>
    </row>
    <row r="520" spans="1:12" x14ac:dyDescent="0.25">
      <c r="A520" s="1" t="s">
        <v>2764</v>
      </c>
      <c r="B520" s="8">
        <v>42788</v>
      </c>
      <c r="C520" s="1" t="s">
        <v>2765</v>
      </c>
      <c r="D520" s="1">
        <v>2</v>
      </c>
      <c r="E520" s="1" t="s">
        <v>2766</v>
      </c>
      <c r="F520" s="1" t="s">
        <v>1410</v>
      </c>
      <c r="G520" s="1" t="s">
        <v>1437</v>
      </c>
      <c r="H520" s="1" t="s">
        <v>1111</v>
      </c>
      <c r="I520" s="9">
        <v>3275.93</v>
      </c>
      <c r="J520" s="33">
        <f t="shared" ref="J520:J554" si="18">+I520/0.16</f>
        <v>20474.5625</v>
      </c>
      <c r="L520" s="26"/>
    </row>
    <row r="521" spans="1:12" x14ac:dyDescent="0.25">
      <c r="A521" s="1" t="s">
        <v>2767</v>
      </c>
      <c r="B521" s="8">
        <v>42788</v>
      </c>
      <c r="C521" s="1" t="s">
        <v>2768</v>
      </c>
      <c r="D521" s="1">
        <v>2</v>
      </c>
      <c r="E521" s="1" t="s">
        <v>2769</v>
      </c>
      <c r="F521" s="1" t="s">
        <v>1410</v>
      </c>
      <c r="G521" s="1" t="s">
        <v>1451</v>
      </c>
      <c r="H521" s="1" t="s">
        <v>1258</v>
      </c>
      <c r="I521" s="1">
        <v>411.66</v>
      </c>
      <c r="J521" s="33">
        <f t="shared" si="18"/>
        <v>2572.875</v>
      </c>
      <c r="L521" s="26"/>
    </row>
    <row r="522" spans="1:12" x14ac:dyDescent="0.25">
      <c r="A522" s="1" t="s">
        <v>2770</v>
      </c>
      <c r="B522" s="8">
        <v>42788</v>
      </c>
      <c r="C522" s="1" t="s">
        <v>2771</v>
      </c>
      <c r="D522" s="1">
        <v>2</v>
      </c>
      <c r="E522" s="1" t="s">
        <v>2772</v>
      </c>
      <c r="F522" s="1" t="s">
        <v>1410</v>
      </c>
      <c r="G522" s="1" t="s">
        <v>1422</v>
      </c>
      <c r="H522" s="1" t="s">
        <v>1010</v>
      </c>
      <c r="I522" s="1">
        <v>160</v>
      </c>
      <c r="J522" s="33">
        <f t="shared" si="18"/>
        <v>1000</v>
      </c>
      <c r="L522" s="26"/>
    </row>
    <row r="523" spans="1:12" x14ac:dyDescent="0.25">
      <c r="A523" s="1" t="s">
        <v>1302</v>
      </c>
      <c r="B523" s="8">
        <v>42788</v>
      </c>
      <c r="C523" s="1" t="s">
        <v>2773</v>
      </c>
      <c r="D523" s="1">
        <v>2</v>
      </c>
      <c r="E523" s="1" t="s">
        <v>2774</v>
      </c>
      <c r="F523" s="1" t="s">
        <v>1410</v>
      </c>
      <c r="G523" s="1" t="s">
        <v>1457</v>
      </c>
      <c r="H523" s="1" t="s">
        <v>1352</v>
      </c>
      <c r="I523" s="1">
        <v>352</v>
      </c>
      <c r="J523" s="33">
        <f t="shared" si="18"/>
        <v>2200</v>
      </c>
      <c r="L523" s="26"/>
    </row>
    <row r="524" spans="1:12" x14ac:dyDescent="0.25">
      <c r="A524" s="1" t="s">
        <v>1306</v>
      </c>
      <c r="B524" s="8">
        <v>42788</v>
      </c>
      <c r="C524" s="1" t="s">
        <v>2775</v>
      </c>
      <c r="D524" s="1">
        <v>2</v>
      </c>
      <c r="E524" s="1" t="s">
        <v>2776</v>
      </c>
      <c r="F524" s="1" t="s">
        <v>1410</v>
      </c>
      <c r="G524" s="1" t="s">
        <v>1458</v>
      </c>
      <c r="H524" s="1" t="s">
        <v>1359</v>
      </c>
      <c r="I524" s="1">
        <v>272</v>
      </c>
      <c r="J524" s="33">
        <f t="shared" si="18"/>
        <v>1700</v>
      </c>
      <c r="L524" s="26"/>
    </row>
    <row r="525" spans="1:12" x14ac:dyDescent="0.25">
      <c r="A525" s="1" t="s">
        <v>1309</v>
      </c>
      <c r="B525" s="8">
        <v>42788</v>
      </c>
      <c r="C525" s="1" t="s">
        <v>2777</v>
      </c>
      <c r="D525" s="1">
        <v>2</v>
      </c>
      <c r="E525" s="1" t="s">
        <v>2778</v>
      </c>
      <c r="F525" s="1" t="s">
        <v>1410</v>
      </c>
      <c r="G525" s="1" t="s">
        <v>1433</v>
      </c>
      <c r="H525" s="1" t="s">
        <v>1064</v>
      </c>
      <c r="I525" s="1">
        <v>400</v>
      </c>
      <c r="J525" s="33">
        <f t="shared" si="18"/>
        <v>2500</v>
      </c>
      <c r="L525" s="26"/>
    </row>
    <row r="526" spans="1:12" x14ac:dyDescent="0.25">
      <c r="A526" s="1" t="s">
        <v>2779</v>
      </c>
      <c r="B526" s="8">
        <v>42788</v>
      </c>
      <c r="C526" s="1" t="s">
        <v>2780</v>
      </c>
      <c r="D526" s="1">
        <v>1</v>
      </c>
      <c r="E526" s="1" t="s">
        <v>2781</v>
      </c>
      <c r="F526" s="1" t="s">
        <v>1412</v>
      </c>
      <c r="G526" s="1" t="s">
        <v>1499</v>
      </c>
      <c r="H526" s="1" t="s">
        <v>2855</v>
      </c>
      <c r="I526" s="9">
        <v>1263.3599999999999</v>
      </c>
      <c r="J526" s="33">
        <f t="shared" si="18"/>
        <v>7895.9999999999991</v>
      </c>
      <c r="L526" s="26"/>
    </row>
    <row r="527" spans="1:12" x14ac:dyDescent="0.25">
      <c r="A527" s="1" t="s">
        <v>1312</v>
      </c>
      <c r="B527" s="8">
        <v>42788</v>
      </c>
      <c r="C527" s="1" t="s">
        <v>2782</v>
      </c>
      <c r="D527" s="1">
        <v>2</v>
      </c>
      <c r="E527" s="1" t="s">
        <v>2783</v>
      </c>
      <c r="F527" s="1" t="s">
        <v>1410</v>
      </c>
      <c r="G527" s="7" t="s">
        <v>2945</v>
      </c>
      <c r="H527" s="1" t="s">
        <v>2784</v>
      </c>
      <c r="I527" s="1">
        <v>564.79999999999995</v>
      </c>
      <c r="J527" s="33">
        <f t="shared" si="18"/>
        <v>3529.9999999999995</v>
      </c>
      <c r="L527" s="26"/>
    </row>
    <row r="528" spans="1:12" x14ac:dyDescent="0.25">
      <c r="A528" s="1" t="s">
        <v>1315</v>
      </c>
      <c r="B528" s="8">
        <v>42788</v>
      </c>
      <c r="C528" s="1" t="s">
        <v>2785</v>
      </c>
      <c r="D528" s="1">
        <v>2</v>
      </c>
      <c r="E528" s="1" t="s">
        <v>2786</v>
      </c>
      <c r="F528" s="1" t="s">
        <v>1410</v>
      </c>
      <c r="G528" s="1" t="s">
        <v>1425</v>
      </c>
      <c r="H528" s="1" t="s">
        <v>1025</v>
      </c>
      <c r="I528" s="9">
        <v>1497.93</v>
      </c>
      <c r="J528" s="33">
        <f t="shared" si="18"/>
        <v>9362.0625</v>
      </c>
      <c r="L528" s="26"/>
    </row>
    <row r="529" spans="1:12" x14ac:dyDescent="0.25">
      <c r="A529" s="1" t="s">
        <v>2787</v>
      </c>
      <c r="B529" s="8">
        <v>42789</v>
      </c>
      <c r="C529" s="1" t="s">
        <v>2788</v>
      </c>
      <c r="D529" s="1">
        <v>1</v>
      </c>
      <c r="E529" s="1" t="s">
        <v>2789</v>
      </c>
      <c r="F529" s="1" t="s">
        <v>1410</v>
      </c>
      <c r="G529" s="1" t="s">
        <v>2857</v>
      </c>
      <c r="H529" s="1" t="s">
        <v>2858</v>
      </c>
      <c r="I529" s="9">
        <v>17241.38</v>
      </c>
      <c r="J529" s="33">
        <f t="shared" si="18"/>
        <v>107758.625</v>
      </c>
      <c r="L529" s="26"/>
    </row>
    <row r="530" spans="1:12" x14ac:dyDescent="0.25">
      <c r="A530" s="1" t="s">
        <v>2790</v>
      </c>
      <c r="B530" s="8">
        <v>42789</v>
      </c>
      <c r="C530" s="1" t="s">
        <v>2791</v>
      </c>
      <c r="D530" s="1">
        <v>1</v>
      </c>
      <c r="E530" s="1" t="s">
        <v>2792</v>
      </c>
      <c r="F530" s="1" t="s">
        <v>1410</v>
      </c>
      <c r="G530" s="1" t="s">
        <v>2859</v>
      </c>
      <c r="H530" s="1" t="s">
        <v>2860</v>
      </c>
      <c r="I530" s="9">
        <v>51034.48</v>
      </c>
      <c r="J530" s="33">
        <f t="shared" si="18"/>
        <v>318965.5</v>
      </c>
      <c r="L530" s="26"/>
    </row>
    <row r="531" spans="1:12" s="1" customFormat="1" x14ac:dyDescent="0.25">
      <c r="A531" s="1" t="s">
        <v>2715</v>
      </c>
      <c r="B531" s="8">
        <v>42789</v>
      </c>
      <c r="C531" s="1" t="s">
        <v>2716</v>
      </c>
      <c r="D531" s="1">
        <v>1</v>
      </c>
      <c r="E531" s="1" t="s">
        <v>2717</v>
      </c>
      <c r="F531" s="1" t="s">
        <v>1411</v>
      </c>
      <c r="G531" s="1" t="s">
        <v>2874</v>
      </c>
      <c r="H531" s="1" t="s">
        <v>2875</v>
      </c>
      <c r="I531" s="9">
        <f>448+72</f>
        <v>520</v>
      </c>
      <c r="J531" s="33">
        <f t="shared" si="18"/>
        <v>3250</v>
      </c>
      <c r="L531" s="26"/>
    </row>
    <row r="532" spans="1:12" s="1" customFormat="1" x14ac:dyDescent="0.25">
      <c r="A532" s="1" t="s">
        <v>1383</v>
      </c>
      <c r="B532" s="8">
        <v>42794</v>
      </c>
      <c r="C532" s="1" t="s">
        <v>2820</v>
      </c>
      <c r="D532" s="1">
        <v>1</v>
      </c>
      <c r="E532" s="1" t="s">
        <v>2821</v>
      </c>
      <c r="F532" s="1" t="s">
        <v>1411</v>
      </c>
      <c r="G532" s="1" t="s">
        <v>2876</v>
      </c>
      <c r="H532" s="1" t="s">
        <v>2822</v>
      </c>
      <c r="I532" s="1">
        <v>473.8</v>
      </c>
      <c r="J532" s="33">
        <f t="shared" si="18"/>
        <v>2961.25</v>
      </c>
      <c r="L532" s="26"/>
    </row>
    <row r="533" spans="1:12" s="1" customFormat="1" x14ac:dyDescent="0.25">
      <c r="A533" s="1" t="s">
        <v>2802</v>
      </c>
      <c r="B533" s="8">
        <v>42790</v>
      </c>
      <c r="C533" s="1" t="s">
        <v>2803</v>
      </c>
      <c r="D533" s="1">
        <v>1</v>
      </c>
      <c r="E533" s="1" t="s">
        <v>2804</v>
      </c>
      <c r="F533" s="1" t="s">
        <v>1411</v>
      </c>
      <c r="G533" s="1" t="s">
        <v>1417</v>
      </c>
      <c r="H533" s="1" t="s">
        <v>1071</v>
      </c>
      <c r="I533" s="9">
        <v>2857.68</v>
      </c>
      <c r="J533" s="33">
        <f t="shared" si="18"/>
        <v>17860.5</v>
      </c>
      <c r="L533" s="26"/>
    </row>
    <row r="534" spans="1:12" s="1" customFormat="1" x14ac:dyDescent="0.25">
      <c r="A534" s="1" t="s">
        <v>2805</v>
      </c>
      <c r="B534" s="8">
        <v>42790</v>
      </c>
      <c r="C534" s="1" t="s">
        <v>2806</v>
      </c>
      <c r="D534" s="1">
        <v>1</v>
      </c>
      <c r="E534" s="1" t="s">
        <v>2807</v>
      </c>
      <c r="F534" s="1" t="s">
        <v>1411</v>
      </c>
      <c r="G534" s="1" t="s">
        <v>1417</v>
      </c>
      <c r="H534" s="1" t="s">
        <v>1071</v>
      </c>
      <c r="I534" s="1">
        <v>890.71</v>
      </c>
      <c r="J534" s="33">
        <f t="shared" si="18"/>
        <v>5566.9375</v>
      </c>
      <c r="L534" s="26"/>
    </row>
    <row r="535" spans="1:12" s="1" customFormat="1" x14ac:dyDescent="0.25">
      <c r="A535" s="1" t="s">
        <v>2793</v>
      </c>
      <c r="B535" s="8">
        <v>42790</v>
      </c>
      <c r="C535" s="1" t="s">
        <v>2794</v>
      </c>
      <c r="D535" s="1">
        <v>1</v>
      </c>
      <c r="E535" s="1" t="s">
        <v>2795</v>
      </c>
      <c r="F535" s="1" t="s">
        <v>1411</v>
      </c>
      <c r="G535" s="1" t="s">
        <v>2877</v>
      </c>
      <c r="H535" s="1" t="s">
        <v>2878</v>
      </c>
      <c r="I535" s="9">
        <v>243.72</v>
      </c>
      <c r="J535" s="33">
        <f t="shared" si="18"/>
        <v>1523.25</v>
      </c>
      <c r="L535" s="26"/>
    </row>
    <row r="536" spans="1:12" x14ac:dyDescent="0.25">
      <c r="A536" s="1" t="s">
        <v>1331</v>
      </c>
      <c r="B536" s="8">
        <v>42790</v>
      </c>
      <c r="C536" s="1" t="s">
        <v>2796</v>
      </c>
      <c r="D536" s="1">
        <v>1</v>
      </c>
      <c r="E536" s="1" t="s">
        <v>2797</v>
      </c>
      <c r="F536" s="1" t="s">
        <v>1410</v>
      </c>
      <c r="G536" s="1" t="s">
        <v>2861</v>
      </c>
      <c r="H536" s="1" t="s">
        <v>2798</v>
      </c>
      <c r="I536" s="1">
        <v>480</v>
      </c>
      <c r="J536" s="33">
        <f t="shared" si="18"/>
        <v>3000</v>
      </c>
      <c r="L536" s="26"/>
    </row>
    <row r="537" spans="1:12" x14ac:dyDescent="0.25">
      <c r="A537" s="1" t="s">
        <v>2799</v>
      </c>
      <c r="B537" s="8">
        <v>42790</v>
      </c>
      <c r="C537" s="1" t="s">
        <v>2800</v>
      </c>
      <c r="D537" s="1">
        <v>1</v>
      </c>
      <c r="E537" s="1" t="s">
        <v>2801</v>
      </c>
      <c r="F537" s="1" t="s">
        <v>1410</v>
      </c>
      <c r="G537" s="7" t="s">
        <v>1456</v>
      </c>
      <c r="H537" s="1" t="s">
        <v>1324</v>
      </c>
      <c r="I537" s="9">
        <v>6392.17</v>
      </c>
      <c r="J537" s="33">
        <f t="shared" si="18"/>
        <v>39951.0625</v>
      </c>
      <c r="L537" s="26"/>
    </row>
    <row r="538" spans="1:12" x14ac:dyDescent="0.25">
      <c r="A538" s="1" t="s">
        <v>2808</v>
      </c>
      <c r="B538" s="8">
        <v>42790</v>
      </c>
      <c r="C538" s="1" t="s">
        <v>2809</v>
      </c>
      <c r="D538" s="1">
        <v>1</v>
      </c>
      <c r="E538" s="1" t="s">
        <v>2810</v>
      </c>
      <c r="F538" s="1" t="s">
        <v>1410</v>
      </c>
      <c r="G538" s="1" t="s">
        <v>1421</v>
      </c>
      <c r="H538" s="1" t="s">
        <v>1006</v>
      </c>
      <c r="I538" s="9">
        <v>46199.55</v>
      </c>
      <c r="J538" s="33">
        <f t="shared" si="18"/>
        <v>288747.1875</v>
      </c>
      <c r="L538" s="26"/>
    </row>
    <row r="539" spans="1:12" x14ac:dyDescent="0.25">
      <c r="A539" s="1" t="s">
        <v>2811</v>
      </c>
      <c r="B539" s="8">
        <v>42793</v>
      </c>
      <c r="C539" s="1" t="s">
        <v>2812</v>
      </c>
      <c r="D539" s="1">
        <v>1</v>
      </c>
      <c r="E539" s="1" t="s">
        <v>2813</v>
      </c>
      <c r="F539" s="1" t="s">
        <v>1410</v>
      </c>
      <c r="G539" s="1" t="s">
        <v>1421</v>
      </c>
      <c r="H539" s="1" t="s">
        <v>1006</v>
      </c>
      <c r="I539" s="9">
        <v>50501.67</v>
      </c>
      <c r="J539" s="33">
        <f t="shared" si="18"/>
        <v>315635.4375</v>
      </c>
      <c r="L539" s="26"/>
    </row>
    <row r="540" spans="1:12" x14ac:dyDescent="0.25">
      <c r="A540" s="1" t="s">
        <v>2814</v>
      </c>
      <c r="B540" s="8">
        <v>42793</v>
      </c>
      <c r="C540" s="1" t="s">
        <v>2815</v>
      </c>
      <c r="D540" s="1">
        <v>1</v>
      </c>
      <c r="E540" s="1" t="s">
        <v>2816</v>
      </c>
      <c r="F540" s="1" t="s">
        <v>1410</v>
      </c>
      <c r="G540" s="1" t="s">
        <v>1421</v>
      </c>
      <c r="H540" s="1" t="s">
        <v>1006</v>
      </c>
      <c r="I540" s="1">
        <v>616</v>
      </c>
      <c r="J540" s="33">
        <f t="shared" si="18"/>
        <v>3850</v>
      </c>
      <c r="L540" s="26"/>
    </row>
    <row r="541" spans="1:12" x14ac:dyDescent="0.25">
      <c r="A541" s="1" t="s">
        <v>2817</v>
      </c>
      <c r="B541" s="8">
        <v>42793</v>
      </c>
      <c r="C541" s="1" t="s">
        <v>2818</v>
      </c>
      <c r="D541" s="1">
        <v>1</v>
      </c>
      <c r="E541" s="1" t="s">
        <v>2819</v>
      </c>
      <c r="F541" s="1" t="s">
        <v>1410</v>
      </c>
      <c r="G541" s="1" t="s">
        <v>1421</v>
      </c>
      <c r="H541" s="1" t="s">
        <v>1006</v>
      </c>
      <c r="I541" s="27">
        <v>58.55</v>
      </c>
      <c r="J541" s="33">
        <f t="shared" si="18"/>
        <v>365.9375</v>
      </c>
      <c r="L541" s="26"/>
    </row>
    <row r="542" spans="1:12" s="1" customFormat="1" x14ac:dyDescent="0.25">
      <c r="A542" s="1" t="s">
        <v>536</v>
      </c>
      <c r="B542" s="8">
        <v>42794</v>
      </c>
      <c r="C542" s="1" t="s">
        <v>259</v>
      </c>
      <c r="D542" s="1">
        <v>1</v>
      </c>
      <c r="E542" s="1" t="s">
        <v>2454</v>
      </c>
      <c r="F542" s="1" t="s">
        <v>1406</v>
      </c>
      <c r="G542" s="27" t="s">
        <v>2916</v>
      </c>
      <c r="H542" s="1" t="s">
        <v>2917</v>
      </c>
      <c r="I542" s="27">
        <v>281.42</v>
      </c>
      <c r="J542" s="33">
        <f t="shared" si="18"/>
        <v>1758.875</v>
      </c>
      <c r="L542" s="26"/>
    </row>
    <row r="543" spans="1:12" s="1" customFormat="1" x14ac:dyDescent="0.25">
      <c r="A543" s="1" t="s">
        <v>536</v>
      </c>
      <c r="B543" s="8">
        <v>42794</v>
      </c>
      <c r="C543" s="1" t="s">
        <v>259</v>
      </c>
      <c r="D543" s="1">
        <v>1</v>
      </c>
      <c r="E543" s="1" t="s">
        <v>2454</v>
      </c>
      <c r="F543" s="1" t="s">
        <v>1406</v>
      </c>
      <c r="G543" s="27" t="s">
        <v>2918</v>
      </c>
      <c r="H543" s="1" t="s">
        <v>2919</v>
      </c>
      <c r="I543" s="27">
        <f>1.65+0.147</f>
        <v>1.7969999999999999</v>
      </c>
      <c r="J543" s="33">
        <f t="shared" si="18"/>
        <v>11.231249999999999</v>
      </c>
      <c r="L543" s="26"/>
    </row>
    <row r="544" spans="1:12" s="1" customFormat="1" x14ac:dyDescent="0.25">
      <c r="A544" s="1" t="s">
        <v>536</v>
      </c>
      <c r="B544" s="8">
        <v>42794</v>
      </c>
      <c r="C544" s="1" t="s">
        <v>259</v>
      </c>
      <c r="D544" s="1">
        <v>1</v>
      </c>
      <c r="E544" s="1" t="s">
        <v>2454</v>
      </c>
      <c r="F544" s="1" t="s">
        <v>1406</v>
      </c>
      <c r="G544" s="27" t="s">
        <v>794</v>
      </c>
      <c r="H544" s="1" t="s">
        <v>2891</v>
      </c>
      <c r="I544" s="27">
        <f>40.01+10.21</f>
        <v>50.22</v>
      </c>
      <c r="J544" s="33">
        <f t="shared" si="18"/>
        <v>313.875</v>
      </c>
      <c r="L544" s="26"/>
    </row>
    <row r="545" spans="1:12" s="1" customFormat="1" x14ac:dyDescent="0.25">
      <c r="A545" s="1" t="s">
        <v>536</v>
      </c>
      <c r="B545" s="8">
        <v>42794</v>
      </c>
      <c r="C545" s="1" t="s">
        <v>259</v>
      </c>
      <c r="D545" s="1">
        <v>1</v>
      </c>
      <c r="E545" s="1" t="s">
        <v>2454</v>
      </c>
      <c r="F545" s="1" t="s">
        <v>1406</v>
      </c>
      <c r="G545" s="27" t="s">
        <v>2907</v>
      </c>
      <c r="H545" s="1" t="s">
        <v>2920</v>
      </c>
      <c r="I545" s="27">
        <v>19.59</v>
      </c>
      <c r="J545" s="33">
        <f t="shared" si="18"/>
        <v>122.4375</v>
      </c>
      <c r="L545" s="26"/>
    </row>
    <row r="546" spans="1:12" s="1" customFormat="1" x14ac:dyDescent="0.25">
      <c r="A546" s="1" t="s">
        <v>536</v>
      </c>
      <c r="B546" s="8">
        <v>42794</v>
      </c>
      <c r="C546" s="1" t="s">
        <v>259</v>
      </c>
      <c r="D546" s="1">
        <v>1</v>
      </c>
      <c r="E546" s="1" t="s">
        <v>2454</v>
      </c>
      <c r="F546" s="1" t="s">
        <v>1406</v>
      </c>
      <c r="G546" s="27" t="s">
        <v>2921</v>
      </c>
      <c r="H546" s="1" t="s">
        <v>2922</v>
      </c>
      <c r="I546" s="27">
        <v>14.9</v>
      </c>
      <c r="J546" s="33">
        <f t="shared" si="18"/>
        <v>93.125</v>
      </c>
      <c r="L546" s="26"/>
    </row>
    <row r="547" spans="1:12" s="1" customFormat="1" x14ac:dyDescent="0.25">
      <c r="A547" s="1" t="s">
        <v>536</v>
      </c>
      <c r="B547" s="8">
        <v>42794</v>
      </c>
      <c r="C547" s="1" t="s">
        <v>259</v>
      </c>
      <c r="D547" s="1">
        <v>1</v>
      </c>
      <c r="E547" s="1" t="s">
        <v>2454</v>
      </c>
      <c r="F547" s="1" t="s">
        <v>1406</v>
      </c>
      <c r="G547" s="27" t="s">
        <v>2923</v>
      </c>
      <c r="H547" s="1" t="s">
        <v>2924</v>
      </c>
      <c r="I547" s="27">
        <v>28.96</v>
      </c>
      <c r="J547" s="33">
        <f t="shared" si="18"/>
        <v>181</v>
      </c>
      <c r="L547" s="26"/>
    </row>
    <row r="548" spans="1:12" x14ac:dyDescent="0.25">
      <c r="A548" s="1" t="s">
        <v>2827</v>
      </c>
      <c r="B548" s="8">
        <v>42794</v>
      </c>
      <c r="C548" s="1" t="s">
        <v>2828</v>
      </c>
      <c r="D548" s="1">
        <v>1</v>
      </c>
      <c r="E548" s="1" t="s">
        <v>2829</v>
      </c>
      <c r="F548" s="1" t="s">
        <v>1412</v>
      </c>
      <c r="G548" s="7" t="s">
        <v>1463</v>
      </c>
      <c r="H548" s="7" t="s">
        <v>1464</v>
      </c>
      <c r="I548" s="9">
        <v>117810.85</v>
      </c>
      <c r="J548" s="33">
        <f t="shared" si="18"/>
        <v>736317.8125</v>
      </c>
      <c r="L548" s="26"/>
    </row>
    <row r="549" spans="1:12" x14ac:dyDescent="0.25">
      <c r="A549" s="1" t="s">
        <v>2830</v>
      </c>
      <c r="B549" s="8">
        <v>42789</v>
      </c>
      <c r="C549" s="1" t="s">
        <v>2831</v>
      </c>
      <c r="D549" s="1">
        <v>2</v>
      </c>
      <c r="E549" s="1" t="s">
        <v>2832</v>
      </c>
      <c r="F549" s="1" t="s">
        <v>1410</v>
      </c>
      <c r="G549" s="27" t="s">
        <v>2930</v>
      </c>
      <c r="H549" s="1" t="s">
        <v>2826</v>
      </c>
      <c r="I549" s="1">
        <v>472.38</v>
      </c>
      <c r="J549" s="33">
        <f t="shared" si="18"/>
        <v>2952.375</v>
      </c>
      <c r="L549" s="26"/>
    </row>
    <row r="550" spans="1:12" s="1" customFormat="1" x14ac:dyDescent="0.25">
      <c r="A550" s="1" t="s">
        <v>2932</v>
      </c>
      <c r="B550" s="8">
        <v>42794</v>
      </c>
      <c r="C550" s="1" t="s">
        <v>2933</v>
      </c>
      <c r="G550" s="27" t="s">
        <v>907</v>
      </c>
      <c r="H550" s="1" t="s">
        <v>2934</v>
      </c>
      <c r="I550" s="1">
        <v>157.93</v>
      </c>
      <c r="J550" s="33">
        <f t="shared" si="18"/>
        <v>987.0625</v>
      </c>
      <c r="L550" s="26"/>
    </row>
    <row r="551" spans="1:12" s="1" customFormat="1" x14ac:dyDescent="0.25">
      <c r="A551" s="1" t="s">
        <v>2932</v>
      </c>
      <c r="B551" s="8">
        <v>42794</v>
      </c>
      <c r="C551" s="1" t="s">
        <v>2933</v>
      </c>
      <c r="G551" s="27" t="s">
        <v>906</v>
      </c>
      <c r="H551" s="1" t="s">
        <v>2935</v>
      </c>
      <c r="I551" s="1">
        <v>3.17</v>
      </c>
      <c r="J551" s="33">
        <f t="shared" si="18"/>
        <v>19.8125</v>
      </c>
      <c r="L551" s="26"/>
    </row>
    <row r="552" spans="1:12" s="1" customFormat="1" x14ac:dyDescent="0.25">
      <c r="A552" s="1" t="s">
        <v>2932</v>
      </c>
      <c r="B552" s="8">
        <v>42794</v>
      </c>
      <c r="C552" s="1" t="s">
        <v>2933</v>
      </c>
      <c r="G552" s="27" t="s">
        <v>919</v>
      </c>
      <c r="H552" s="1" t="s">
        <v>2936</v>
      </c>
      <c r="I552" s="1">
        <v>8.14</v>
      </c>
      <c r="J552" s="33">
        <f t="shared" si="18"/>
        <v>50.875</v>
      </c>
      <c r="L552" s="26"/>
    </row>
    <row r="553" spans="1:12" s="1" customFormat="1" x14ac:dyDescent="0.25">
      <c r="A553" s="1" t="s">
        <v>2937</v>
      </c>
      <c r="B553" s="8">
        <v>42794</v>
      </c>
      <c r="C553" s="1" t="s">
        <v>2938</v>
      </c>
      <c r="G553" s="27" t="s">
        <v>794</v>
      </c>
      <c r="H553" s="1" t="s">
        <v>2891</v>
      </c>
      <c r="I553" s="1">
        <v>20.420000000000002</v>
      </c>
      <c r="J553" s="33">
        <f t="shared" si="18"/>
        <v>127.62500000000001</v>
      </c>
      <c r="L553" s="26"/>
    </row>
    <row r="554" spans="1:12" s="1" customFormat="1" x14ac:dyDescent="0.25">
      <c r="A554" s="1" t="s">
        <v>2937</v>
      </c>
      <c r="B554" s="8">
        <v>42794</v>
      </c>
      <c r="C554" s="1" t="s">
        <v>2938</v>
      </c>
      <c r="G554" s="27" t="s">
        <v>2907</v>
      </c>
      <c r="H554" s="1" t="s">
        <v>2920</v>
      </c>
      <c r="I554" s="1">
        <v>12.41</v>
      </c>
      <c r="J554" s="33">
        <f t="shared" si="18"/>
        <v>77.5625</v>
      </c>
      <c r="L554" s="26"/>
    </row>
    <row r="555" spans="1:12" x14ac:dyDescent="0.25">
      <c r="A555" s="1"/>
      <c r="B555" s="1"/>
      <c r="C555" s="1"/>
      <c r="D555" s="1"/>
      <c r="E555" s="1"/>
      <c r="F555" s="1"/>
      <c r="G555" s="1"/>
      <c r="H555" s="1"/>
      <c r="I555" s="25">
        <f>+SUM(I7:I554)</f>
        <v>8625167.8500000015</v>
      </c>
      <c r="J555" s="25">
        <f>+SUM(J7:J554)</f>
        <v>53907299.0625</v>
      </c>
      <c r="K555" s="25">
        <f>+SUM(K7:K554)</f>
        <v>43529.45</v>
      </c>
    </row>
    <row r="556" spans="1:12" x14ac:dyDescent="0.25">
      <c r="I556" s="1">
        <f>9289356.94-663716.71</f>
        <v>8625640.2300000004</v>
      </c>
      <c r="J556" s="1">
        <f>+I556/0.16</f>
        <v>53910251.4375</v>
      </c>
      <c r="K556" s="1"/>
    </row>
    <row r="557" spans="1:12" x14ac:dyDescent="0.25">
      <c r="I557" s="1">
        <f>+I555-I556</f>
        <v>-472.37999999895692</v>
      </c>
      <c r="J557" s="1">
        <f>+J555-J556</f>
        <v>-2952.375</v>
      </c>
      <c r="K557" s="1"/>
    </row>
    <row r="558" spans="1:12" x14ac:dyDescent="0.25">
      <c r="A558" s="21" t="s">
        <v>2940</v>
      </c>
    </row>
    <row r="559" spans="1:12" x14ac:dyDescent="0.25">
      <c r="A559" s="27" t="s">
        <v>2823</v>
      </c>
      <c r="B559" s="30">
        <v>42789</v>
      </c>
      <c r="C559" s="27" t="s">
        <v>2824</v>
      </c>
      <c r="D559" s="27">
        <v>1</v>
      </c>
      <c r="E559" s="27" t="s">
        <v>2825</v>
      </c>
      <c r="F559" s="27" t="s">
        <v>1410</v>
      </c>
      <c r="G559" s="27" t="s">
        <v>2930</v>
      </c>
      <c r="H559" s="27" t="s">
        <v>2826</v>
      </c>
      <c r="I559" s="27">
        <v>472.38</v>
      </c>
      <c r="J559" s="33">
        <f t="shared" ref="J559" si="19">+I559/0.16</f>
        <v>2952.375</v>
      </c>
      <c r="K559" s="36" t="s">
        <v>2941</v>
      </c>
    </row>
    <row r="561" spans="1:11" x14ac:dyDescent="0.25">
      <c r="A561" s="1"/>
      <c r="B561" s="2"/>
      <c r="C561" s="2"/>
      <c r="D561" s="2"/>
      <c r="E561" s="2"/>
      <c r="F561" s="2"/>
      <c r="G561" s="15" t="s">
        <v>1396</v>
      </c>
      <c r="H561" s="2"/>
      <c r="I561" s="2"/>
      <c r="J561" s="5"/>
      <c r="K561" s="1"/>
    </row>
    <row r="562" spans="1:11" x14ac:dyDescent="0.25">
      <c r="A562" s="1"/>
      <c r="B562" s="2"/>
      <c r="C562" s="2"/>
      <c r="D562" s="2"/>
      <c r="E562" s="2"/>
      <c r="F562" s="2"/>
      <c r="G562" s="15" t="s">
        <v>1546</v>
      </c>
      <c r="H562" s="2"/>
      <c r="I562" s="2"/>
      <c r="J562" s="5"/>
      <c r="K562" s="1"/>
    </row>
    <row r="563" spans="1:11" x14ac:dyDescent="0.25">
      <c r="A563" s="1"/>
      <c r="B563" s="2"/>
      <c r="C563" s="2"/>
      <c r="D563" s="2"/>
      <c r="E563" s="2"/>
      <c r="F563" s="2"/>
      <c r="G563" s="15" t="s">
        <v>0</v>
      </c>
      <c r="H563" s="2"/>
      <c r="I563" s="2"/>
      <c r="J563" s="5"/>
      <c r="K563" s="1"/>
    </row>
    <row r="564" spans="1:11" x14ac:dyDescent="0.25">
      <c r="A564" s="1"/>
      <c r="B564" s="2"/>
      <c r="C564" s="2"/>
      <c r="D564" s="2"/>
      <c r="E564" s="2"/>
      <c r="F564" s="2"/>
      <c r="G564" s="3"/>
      <c r="H564" s="2"/>
      <c r="I564" s="2"/>
      <c r="J564" s="2"/>
      <c r="K564" s="1"/>
    </row>
    <row r="565" spans="1:11" x14ac:dyDescent="0.25">
      <c r="A565" s="1"/>
      <c r="B565" s="2"/>
      <c r="C565" s="2"/>
      <c r="D565" s="2"/>
      <c r="E565" s="2"/>
      <c r="F565" s="2"/>
      <c r="G565" s="6"/>
      <c r="H565" s="4"/>
      <c r="I565" s="4"/>
      <c r="J565" s="4"/>
      <c r="K565" s="1"/>
    </row>
    <row r="566" spans="1:11" ht="17.25" thickBot="1" x14ac:dyDescent="0.35">
      <c r="A566" s="10" t="s">
        <v>1397</v>
      </c>
      <c r="B566" s="10" t="s">
        <v>1398</v>
      </c>
      <c r="C566" s="10" t="s">
        <v>1399</v>
      </c>
      <c r="D566" s="10"/>
      <c r="E566" s="10"/>
      <c r="F566" s="10"/>
      <c r="G566" s="11" t="s">
        <v>1400</v>
      </c>
      <c r="H566" s="12" t="s">
        <v>1401</v>
      </c>
      <c r="I566" s="13" t="s">
        <v>1402</v>
      </c>
      <c r="J566" s="13" t="s">
        <v>1403</v>
      </c>
      <c r="K566" s="14" t="s">
        <v>1404</v>
      </c>
    </row>
    <row r="567" spans="1:11" hidden="1" x14ac:dyDescent="0.25">
      <c r="A567" s="22" t="s">
        <v>1543</v>
      </c>
      <c r="B567" s="23">
        <v>85</v>
      </c>
      <c r="G567" s="1" t="str">
        <f>+H567</f>
        <v>AAN051220835</v>
      </c>
      <c r="H567" s="1" t="s">
        <v>804</v>
      </c>
      <c r="I567" s="1">
        <f t="shared" ref="I567:I598" si="20">SUMIF($G$7:$G$554,G567,$I$7:$I$554)</f>
        <v>13.79</v>
      </c>
      <c r="J567" s="1">
        <f>+I567/0.16</f>
        <v>86.187499999999986</v>
      </c>
    </row>
    <row r="568" spans="1:11" hidden="1" x14ac:dyDescent="0.25">
      <c r="A568" s="22" t="s">
        <v>1543</v>
      </c>
      <c r="B568" s="23">
        <v>85</v>
      </c>
      <c r="G568" s="1" t="str">
        <f>+H568</f>
        <v>AAVA570124LX2</v>
      </c>
      <c r="H568" s="1" t="s">
        <v>2288</v>
      </c>
      <c r="I568" s="1">
        <f t="shared" si="20"/>
        <v>234.48</v>
      </c>
      <c r="J568" s="1">
        <f t="shared" ref="J568:J630" si="21">+I568/0.16</f>
        <v>1465.5</v>
      </c>
    </row>
    <row r="569" spans="1:11" hidden="1" x14ac:dyDescent="0.25">
      <c r="A569" s="22" t="s">
        <v>1543</v>
      </c>
      <c r="B569" s="23">
        <v>85</v>
      </c>
      <c r="G569" s="1" t="s">
        <v>2861</v>
      </c>
      <c r="H569" s="1" t="s">
        <v>2798</v>
      </c>
      <c r="I569" s="1">
        <f t="shared" si="20"/>
        <v>480</v>
      </c>
      <c r="J569" s="1">
        <f t="shared" si="21"/>
        <v>3000</v>
      </c>
    </row>
    <row r="570" spans="1:11" hidden="1" x14ac:dyDescent="0.25">
      <c r="A570" s="22" t="s">
        <v>1543</v>
      </c>
      <c r="B570" s="23">
        <v>85</v>
      </c>
      <c r="G570" s="1" t="s">
        <v>850</v>
      </c>
      <c r="H570" s="7" t="s">
        <v>2892</v>
      </c>
      <c r="I570" s="1">
        <f t="shared" si="20"/>
        <v>360.85</v>
      </c>
      <c r="J570" s="1">
        <f t="shared" si="21"/>
        <v>2255.3125</v>
      </c>
    </row>
    <row r="571" spans="1:11" hidden="1" x14ac:dyDescent="0.25">
      <c r="A571" s="22" t="s">
        <v>1543</v>
      </c>
      <c r="B571" s="23">
        <v>85</v>
      </c>
      <c r="G571" s="7" t="s">
        <v>1506</v>
      </c>
      <c r="H571" s="7" t="s">
        <v>1507</v>
      </c>
      <c r="I571" s="1">
        <f t="shared" si="20"/>
        <v>158.96</v>
      </c>
      <c r="J571" s="1">
        <f t="shared" si="21"/>
        <v>993.5</v>
      </c>
    </row>
    <row r="572" spans="1:11" hidden="1" x14ac:dyDescent="0.25">
      <c r="A572" s="22" t="s">
        <v>1543</v>
      </c>
      <c r="B572" s="23">
        <v>85</v>
      </c>
      <c r="G572" s="1" t="str">
        <f>+H572</f>
        <v>AGA0006136F1</v>
      </c>
      <c r="H572" s="1" t="s">
        <v>824</v>
      </c>
      <c r="I572" s="1">
        <f t="shared" si="20"/>
        <v>37.729999999999997</v>
      </c>
      <c r="J572" s="1">
        <f t="shared" si="21"/>
        <v>235.81249999999997</v>
      </c>
    </row>
    <row r="573" spans="1:11" hidden="1" x14ac:dyDescent="0.25">
      <c r="A573" s="22" t="s">
        <v>1543</v>
      </c>
      <c r="B573" s="23">
        <v>85</v>
      </c>
      <c r="G573" s="7" t="s">
        <v>2880</v>
      </c>
      <c r="H573" s="1" t="s">
        <v>1662</v>
      </c>
      <c r="I573" s="1">
        <f t="shared" si="20"/>
        <v>87184.4</v>
      </c>
      <c r="J573" s="1">
        <f t="shared" si="21"/>
        <v>544902.5</v>
      </c>
    </row>
    <row r="574" spans="1:11" hidden="1" x14ac:dyDescent="0.25">
      <c r="A574" s="22" t="s">
        <v>1543</v>
      </c>
      <c r="B574" s="23">
        <v>85</v>
      </c>
      <c r="G574" s="1" t="s">
        <v>1446</v>
      </c>
      <c r="H574" s="1" t="s">
        <v>2709</v>
      </c>
      <c r="I574" s="1">
        <f t="shared" si="20"/>
        <v>320.16000000000003</v>
      </c>
      <c r="J574" s="1">
        <f t="shared" si="21"/>
        <v>2001.0000000000002</v>
      </c>
    </row>
    <row r="575" spans="1:11" hidden="1" x14ac:dyDescent="0.25">
      <c r="A575" s="22" t="s">
        <v>1543</v>
      </c>
      <c r="B575" s="23">
        <v>85</v>
      </c>
      <c r="G575" s="7" t="s">
        <v>309</v>
      </c>
      <c r="H575" s="7" t="s">
        <v>2893</v>
      </c>
      <c r="I575" s="1">
        <f t="shared" si="20"/>
        <v>464.48</v>
      </c>
      <c r="J575" s="1">
        <f t="shared" si="21"/>
        <v>2903</v>
      </c>
    </row>
    <row r="576" spans="1:11" hidden="1" x14ac:dyDescent="0.25">
      <c r="A576" s="22" t="s">
        <v>1543</v>
      </c>
      <c r="B576" s="23">
        <v>85</v>
      </c>
      <c r="G576" s="7" t="s">
        <v>1477</v>
      </c>
      <c r="H576" s="1" t="s">
        <v>1553</v>
      </c>
      <c r="I576" s="1">
        <f t="shared" si="20"/>
        <v>32802.19</v>
      </c>
      <c r="J576" s="1">
        <f t="shared" si="21"/>
        <v>205013.6875</v>
      </c>
    </row>
    <row r="577" spans="1:11" hidden="1" x14ac:dyDescent="0.25">
      <c r="A577" s="22" t="s">
        <v>1543</v>
      </c>
      <c r="B577" s="23">
        <v>85</v>
      </c>
      <c r="G577" s="7" t="s">
        <v>2879</v>
      </c>
      <c r="H577" s="7" t="s">
        <v>2881</v>
      </c>
      <c r="I577" s="1">
        <f t="shared" si="20"/>
        <v>94596.89</v>
      </c>
      <c r="J577" s="1">
        <f t="shared" si="21"/>
        <v>591230.5625</v>
      </c>
    </row>
    <row r="578" spans="1:11" hidden="1" x14ac:dyDescent="0.25">
      <c r="A578" s="22" t="s">
        <v>1543</v>
      </c>
      <c r="B578" s="23">
        <v>85</v>
      </c>
      <c r="G578" s="7" t="s">
        <v>444</v>
      </c>
      <c r="H578" s="7" t="s">
        <v>1528</v>
      </c>
      <c r="I578" s="1">
        <f t="shared" si="20"/>
        <v>1366.2799999999997</v>
      </c>
      <c r="J578" s="1">
        <f t="shared" si="21"/>
        <v>8539.2499999999982</v>
      </c>
    </row>
    <row r="579" spans="1:11" hidden="1" x14ac:dyDescent="0.25">
      <c r="A579" s="22" t="s">
        <v>1543</v>
      </c>
      <c r="B579" s="23">
        <v>85</v>
      </c>
      <c r="G579" s="1" t="str">
        <f>+H579</f>
        <v>APU640930KV9</v>
      </c>
      <c r="H579" s="1" t="s">
        <v>924</v>
      </c>
      <c r="I579" s="1">
        <f t="shared" si="20"/>
        <v>93.65</v>
      </c>
      <c r="J579" s="1">
        <f t="shared" si="21"/>
        <v>585.3125</v>
      </c>
    </row>
    <row r="580" spans="1:11" hidden="1" x14ac:dyDescent="0.25">
      <c r="A580" s="22" t="s">
        <v>1543</v>
      </c>
      <c r="B580" s="23">
        <v>85</v>
      </c>
      <c r="G580" s="7" t="s">
        <v>1475</v>
      </c>
      <c r="H580" s="1" t="s">
        <v>2064</v>
      </c>
      <c r="I580" s="1">
        <f t="shared" si="20"/>
        <v>28363.46</v>
      </c>
      <c r="J580" s="1">
        <f t="shared" si="21"/>
        <v>177271.625</v>
      </c>
    </row>
    <row r="581" spans="1:11" hidden="1" x14ac:dyDescent="0.25">
      <c r="A581" s="22" t="s">
        <v>1543</v>
      </c>
      <c r="B581" s="23">
        <v>85</v>
      </c>
      <c r="G581" s="1" t="str">
        <f>+H581</f>
        <v>ASC1104193JA</v>
      </c>
      <c r="H581" s="1" t="s">
        <v>2341</v>
      </c>
      <c r="I581" s="1">
        <f t="shared" si="20"/>
        <v>17.239999999999998</v>
      </c>
      <c r="J581" s="1">
        <f t="shared" si="21"/>
        <v>107.74999999999999</v>
      </c>
    </row>
    <row r="582" spans="1:11" hidden="1" x14ac:dyDescent="0.25">
      <c r="A582" s="22" t="s">
        <v>1543</v>
      </c>
      <c r="B582" s="23">
        <v>85</v>
      </c>
      <c r="G582" s="1" t="str">
        <f>+H582</f>
        <v>ASC591104TT1</v>
      </c>
      <c r="H582" s="1" t="s">
        <v>2342</v>
      </c>
      <c r="I582" s="1">
        <f t="shared" si="20"/>
        <v>97.29</v>
      </c>
      <c r="J582" s="1">
        <f t="shared" si="21"/>
        <v>608.0625</v>
      </c>
    </row>
    <row r="583" spans="1:11" hidden="1" x14ac:dyDescent="0.25">
      <c r="A583" s="22" t="s">
        <v>1543</v>
      </c>
      <c r="B583" s="23">
        <v>85</v>
      </c>
      <c r="G583" s="1" t="s">
        <v>2873</v>
      </c>
      <c r="H583" s="1" t="s">
        <v>2872</v>
      </c>
      <c r="I583" s="1">
        <f t="shared" si="20"/>
        <v>807.06</v>
      </c>
      <c r="J583" s="1">
        <f t="shared" si="21"/>
        <v>5044.125</v>
      </c>
    </row>
    <row r="584" spans="1:11" hidden="1" x14ac:dyDescent="0.25">
      <c r="A584" s="22" t="s">
        <v>1543</v>
      </c>
      <c r="B584" s="23">
        <v>85</v>
      </c>
      <c r="G584" s="7" t="s">
        <v>1465</v>
      </c>
      <c r="H584" s="1" t="s">
        <v>1564</v>
      </c>
      <c r="I584" s="1">
        <f t="shared" si="20"/>
        <v>107998.20999999999</v>
      </c>
      <c r="J584" s="1">
        <f t="shared" si="21"/>
        <v>674988.81249999988</v>
      </c>
    </row>
    <row r="585" spans="1:11" x14ac:dyDescent="0.25">
      <c r="A585" s="22" t="s">
        <v>1543</v>
      </c>
      <c r="B585" s="24" t="s">
        <v>2939</v>
      </c>
      <c r="G585" s="1" t="s">
        <v>2842</v>
      </c>
      <c r="H585" s="1" t="s">
        <v>2604</v>
      </c>
      <c r="I585" s="1">
        <f t="shared" si="20"/>
        <v>8160</v>
      </c>
      <c r="J585" s="1">
        <f t="shared" si="21"/>
        <v>51000</v>
      </c>
      <c r="K585" s="34">
        <v>5439.97</v>
      </c>
    </row>
    <row r="586" spans="1:11" hidden="1" x14ac:dyDescent="0.25">
      <c r="A586" s="22" t="s">
        <v>1543</v>
      </c>
      <c r="B586" s="23">
        <v>85</v>
      </c>
      <c r="G586" s="7" t="s">
        <v>1467</v>
      </c>
      <c r="H586" s="7" t="s">
        <v>1468</v>
      </c>
      <c r="I586" s="1">
        <f t="shared" si="20"/>
        <v>127807.23000000001</v>
      </c>
      <c r="J586" s="1">
        <f t="shared" si="21"/>
        <v>798795.1875</v>
      </c>
    </row>
    <row r="587" spans="1:11" hidden="1" x14ac:dyDescent="0.25">
      <c r="A587" s="22" t="s">
        <v>1543</v>
      </c>
      <c r="B587" s="23">
        <v>85</v>
      </c>
      <c r="G587" s="1" t="str">
        <f>+H587</f>
        <v>BAIP740522Q28</v>
      </c>
      <c r="H587" s="1" t="s">
        <v>2419</v>
      </c>
      <c r="I587" s="1">
        <f t="shared" si="20"/>
        <v>42.09</v>
      </c>
      <c r="J587" s="1">
        <f t="shared" si="21"/>
        <v>263.0625</v>
      </c>
    </row>
    <row r="588" spans="1:11" hidden="1" x14ac:dyDescent="0.25">
      <c r="A588" s="22" t="s">
        <v>1543</v>
      </c>
      <c r="B588" s="23">
        <v>85</v>
      </c>
      <c r="G588" s="7" t="s">
        <v>2926</v>
      </c>
      <c r="H588" s="7" t="s">
        <v>2927</v>
      </c>
      <c r="I588" s="1">
        <f t="shared" si="20"/>
        <v>3991.16</v>
      </c>
      <c r="J588" s="1">
        <f t="shared" si="21"/>
        <v>24944.75</v>
      </c>
    </row>
    <row r="589" spans="1:11" hidden="1" x14ac:dyDescent="0.25">
      <c r="A589" s="22" t="s">
        <v>1543</v>
      </c>
      <c r="B589" s="23">
        <v>85</v>
      </c>
      <c r="G589" s="27" t="s">
        <v>2923</v>
      </c>
      <c r="H589" s="1" t="s">
        <v>2924</v>
      </c>
      <c r="I589" s="1">
        <f t="shared" si="20"/>
        <v>28.96</v>
      </c>
      <c r="J589" s="1">
        <f t="shared" si="21"/>
        <v>181</v>
      </c>
    </row>
    <row r="590" spans="1:11" hidden="1" x14ac:dyDescent="0.25">
      <c r="A590" s="22" t="s">
        <v>1543</v>
      </c>
      <c r="B590" s="23">
        <v>85</v>
      </c>
      <c r="G590" s="17" t="s">
        <v>1539</v>
      </c>
      <c r="H590" s="18" t="s">
        <v>1540</v>
      </c>
      <c r="I590" s="1">
        <f t="shared" si="20"/>
        <v>25.44</v>
      </c>
      <c r="J590" s="1">
        <f t="shared" si="21"/>
        <v>159</v>
      </c>
    </row>
    <row r="591" spans="1:11" hidden="1" x14ac:dyDescent="0.25">
      <c r="A591" s="22" t="s">
        <v>1543</v>
      </c>
      <c r="B591" s="23">
        <v>85</v>
      </c>
      <c r="G591" s="7" t="s">
        <v>1508</v>
      </c>
      <c r="H591" s="7" t="s">
        <v>1509</v>
      </c>
      <c r="I591" s="1">
        <f t="shared" si="20"/>
        <v>955.31</v>
      </c>
      <c r="J591" s="1">
        <f t="shared" si="21"/>
        <v>5970.6874999999991</v>
      </c>
    </row>
    <row r="592" spans="1:11" hidden="1" x14ac:dyDescent="0.25">
      <c r="A592" s="22" t="s">
        <v>1543</v>
      </c>
      <c r="B592" s="23">
        <v>85</v>
      </c>
      <c r="G592" s="1" t="str">
        <f>+H592</f>
        <v>CAG110830A23</v>
      </c>
      <c r="H592" s="1" t="s">
        <v>840</v>
      </c>
      <c r="I592" s="1">
        <f t="shared" si="20"/>
        <v>130.74</v>
      </c>
      <c r="J592" s="1">
        <f t="shared" si="21"/>
        <v>817.125</v>
      </c>
    </row>
    <row r="593" spans="1:10" hidden="1" x14ac:dyDescent="0.25">
      <c r="A593" s="22" t="s">
        <v>1543</v>
      </c>
      <c r="B593" s="23">
        <v>85</v>
      </c>
      <c r="G593" s="1" t="str">
        <f>+H593</f>
        <v>CAMM880825PU8</v>
      </c>
      <c r="H593" s="1" t="s">
        <v>321</v>
      </c>
      <c r="I593" s="1">
        <f t="shared" si="20"/>
        <v>17.93</v>
      </c>
      <c r="J593" s="1">
        <f t="shared" si="21"/>
        <v>112.0625</v>
      </c>
    </row>
    <row r="594" spans="1:10" hidden="1" x14ac:dyDescent="0.25">
      <c r="A594" s="22" t="s">
        <v>1543</v>
      </c>
      <c r="B594" s="23">
        <v>85</v>
      </c>
      <c r="G594" s="7" t="s">
        <v>2942</v>
      </c>
      <c r="H594" s="1" t="s">
        <v>2247</v>
      </c>
      <c r="I594" s="1">
        <f t="shared" si="20"/>
        <v>320</v>
      </c>
      <c r="J594" s="1">
        <f t="shared" si="21"/>
        <v>2000</v>
      </c>
    </row>
    <row r="595" spans="1:10" hidden="1" x14ac:dyDescent="0.25">
      <c r="A595" s="22" t="s">
        <v>1543</v>
      </c>
      <c r="B595" s="23">
        <v>85</v>
      </c>
      <c r="G595" s="7" t="s">
        <v>1469</v>
      </c>
      <c r="H595" s="1" t="s">
        <v>1606</v>
      </c>
      <c r="I595" s="1">
        <f t="shared" si="20"/>
        <v>142370.06</v>
      </c>
      <c r="J595" s="1">
        <f t="shared" si="21"/>
        <v>889812.875</v>
      </c>
    </row>
    <row r="596" spans="1:10" hidden="1" x14ac:dyDescent="0.25">
      <c r="A596" s="22" t="s">
        <v>1543</v>
      </c>
      <c r="B596" s="23">
        <v>85</v>
      </c>
      <c r="G596" s="1" t="str">
        <f>+H596</f>
        <v>CAR690416420</v>
      </c>
      <c r="H596" s="1" t="s">
        <v>2308</v>
      </c>
      <c r="I596" s="1">
        <f t="shared" si="20"/>
        <v>106.85</v>
      </c>
      <c r="J596" s="1">
        <f t="shared" si="21"/>
        <v>667.8125</v>
      </c>
    </row>
    <row r="597" spans="1:10" hidden="1" x14ac:dyDescent="0.25">
      <c r="A597" s="22" t="s">
        <v>1543</v>
      </c>
      <c r="B597" s="23">
        <v>85</v>
      </c>
      <c r="G597" s="27" t="s">
        <v>1526</v>
      </c>
      <c r="H597" s="1" t="s">
        <v>1527</v>
      </c>
      <c r="I597" s="1">
        <f t="shared" si="20"/>
        <v>30.19</v>
      </c>
      <c r="J597" s="1">
        <f t="shared" si="21"/>
        <v>188.6875</v>
      </c>
    </row>
    <row r="598" spans="1:10" hidden="1" x14ac:dyDescent="0.25">
      <c r="A598" s="22" t="s">
        <v>1543</v>
      </c>
      <c r="B598" s="23">
        <v>85</v>
      </c>
      <c r="G598" s="1" t="s">
        <v>2876</v>
      </c>
      <c r="H598" s="1" t="s">
        <v>2822</v>
      </c>
      <c r="I598" s="1">
        <f t="shared" si="20"/>
        <v>473.8</v>
      </c>
      <c r="J598" s="1">
        <f t="shared" si="21"/>
        <v>2961.25</v>
      </c>
    </row>
    <row r="599" spans="1:10" hidden="1" x14ac:dyDescent="0.25">
      <c r="A599" s="22" t="s">
        <v>1543</v>
      </c>
      <c r="B599" s="23">
        <v>85</v>
      </c>
      <c r="G599" s="1" t="s">
        <v>1779</v>
      </c>
      <c r="H599" s="7" t="s">
        <v>2890</v>
      </c>
      <c r="I599" s="1">
        <f t="shared" ref="I599:I630" si="22">SUMIF($G$7:$G$554,G599,$I$7:$I$554)</f>
        <v>767.31</v>
      </c>
      <c r="J599" s="1">
        <f t="shared" si="21"/>
        <v>4795.6875</v>
      </c>
    </row>
    <row r="600" spans="1:10" hidden="1" x14ac:dyDescent="0.25">
      <c r="A600" s="22" t="s">
        <v>1543</v>
      </c>
      <c r="B600" s="23">
        <v>85</v>
      </c>
      <c r="G600" s="1" t="s">
        <v>1425</v>
      </c>
      <c r="H600" s="1" t="s">
        <v>1025</v>
      </c>
      <c r="I600" s="1">
        <f t="shared" si="22"/>
        <v>1497.93</v>
      </c>
      <c r="J600" s="1">
        <f t="shared" si="21"/>
        <v>9362.0625</v>
      </c>
    </row>
    <row r="601" spans="1:10" hidden="1" x14ac:dyDescent="0.25">
      <c r="A601" s="22" t="s">
        <v>1543</v>
      </c>
      <c r="B601" s="23">
        <v>85</v>
      </c>
      <c r="G601" s="1" t="str">
        <f>+H601</f>
        <v>CIS981002NK4</v>
      </c>
      <c r="H601" s="1" t="s">
        <v>2469</v>
      </c>
      <c r="I601" s="1">
        <f t="shared" si="22"/>
        <v>18.62</v>
      </c>
      <c r="J601" s="1">
        <f t="shared" si="21"/>
        <v>116.375</v>
      </c>
    </row>
    <row r="602" spans="1:10" hidden="1" x14ac:dyDescent="0.25">
      <c r="A602" s="22" t="s">
        <v>1543</v>
      </c>
      <c r="B602" s="23">
        <v>85</v>
      </c>
      <c r="G602" s="7" t="s">
        <v>1482</v>
      </c>
      <c r="H602" s="7" t="s">
        <v>1481</v>
      </c>
      <c r="I602" s="1">
        <f t="shared" si="22"/>
        <v>32689.38</v>
      </c>
      <c r="J602" s="1">
        <f t="shared" si="21"/>
        <v>204308.625</v>
      </c>
    </row>
    <row r="603" spans="1:10" hidden="1" x14ac:dyDescent="0.25">
      <c r="A603" s="22" t="s">
        <v>1543</v>
      </c>
      <c r="B603" s="23">
        <v>85</v>
      </c>
      <c r="G603" s="7" t="s">
        <v>2907</v>
      </c>
      <c r="H603" s="7" t="s">
        <v>2908</v>
      </c>
      <c r="I603" s="1">
        <f t="shared" si="22"/>
        <v>48.97</v>
      </c>
      <c r="J603" s="1">
        <f t="shared" si="21"/>
        <v>306.0625</v>
      </c>
    </row>
    <row r="604" spans="1:10" hidden="1" x14ac:dyDescent="0.25">
      <c r="A604" s="22" t="s">
        <v>1543</v>
      </c>
      <c r="B604" s="23">
        <v>85</v>
      </c>
      <c r="G604" s="1" t="s">
        <v>1445</v>
      </c>
      <c r="H604" s="1" t="s">
        <v>1172</v>
      </c>
      <c r="I604" s="1">
        <f t="shared" si="22"/>
        <v>1480.55</v>
      </c>
      <c r="J604" s="1">
        <f t="shared" si="21"/>
        <v>9253.4375</v>
      </c>
    </row>
    <row r="605" spans="1:10" hidden="1" x14ac:dyDescent="0.25">
      <c r="A605" s="22" t="s">
        <v>1543</v>
      </c>
      <c r="B605" s="23">
        <v>85</v>
      </c>
      <c r="G605" s="1" t="str">
        <f>+H605</f>
        <v>CME910715UB9</v>
      </c>
      <c r="H605" s="1" t="s">
        <v>329</v>
      </c>
      <c r="I605" s="1">
        <f t="shared" si="22"/>
        <v>296.94</v>
      </c>
      <c r="J605" s="1">
        <f t="shared" si="21"/>
        <v>1855.875</v>
      </c>
    </row>
    <row r="606" spans="1:10" hidden="1" x14ac:dyDescent="0.25">
      <c r="A606" s="22" t="s">
        <v>1543</v>
      </c>
      <c r="B606" s="23">
        <v>85</v>
      </c>
      <c r="G606" s="1" t="s">
        <v>1437</v>
      </c>
      <c r="H606" s="1" t="s">
        <v>1111</v>
      </c>
      <c r="I606" s="1">
        <f t="shared" si="22"/>
        <v>5675.93</v>
      </c>
      <c r="J606" s="1">
        <f t="shared" si="21"/>
        <v>35474.5625</v>
      </c>
    </row>
    <row r="607" spans="1:10" hidden="1" x14ac:dyDescent="0.25">
      <c r="A607" s="22" t="s">
        <v>1543</v>
      </c>
      <c r="B607" s="23">
        <v>85</v>
      </c>
      <c r="G607" s="1" t="str">
        <f>+H607</f>
        <v>CPF5207036N8</v>
      </c>
      <c r="H607" s="1" t="s">
        <v>2347</v>
      </c>
      <c r="I607" s="1">
        <f t="shared" si="22"/>
        <v>5.24</v>
      </c>
      <c r="J607" s="1">
        <f t="shared" si="21"/>
        <v>32.75</v>
      </c>
    </row>
    <row r="608" spans="1:10" hidden="1" x14ac:dyDescent="0.25">
      <c r="A608" s="22" t="s">
        <v>1543</v>
      </c>
      <c r="B608" s="23">
        <v>85</v>
      </c>
      <c r="G608" s="1" t="str">
        <f>+H608</f>
        <v>CPF6307036N8</v>
      </c>
      <c r="H608" s="1" t="s">
        <v>841</v>
      </c>
      <c r="I608" s="1">
        <f t="shared" si="22"/>
        <v>15.72</v>
      </c>
      <c r="J608" s="1">
        <f t="shared" si="21"/>
        <v>98.25</v>
      </c>
    </row>
    <row r="609" spans="1:10" hidden="1" x14ac:dyDescent="0.25">
      <c r="A609" s="22" t="s">
        <v>1543</v>
      </c>
      <c r="B609" s="23">
        <v>85</v>
      </c>
      <c r="G609" s="1" t="s">
        <v>1414</v>
      </c>
      <c r="H609" s="1" t="s">
        <v>1075</v>
      </c>
      <c r="I609" s="1">
        <f t="shared" si="22"/>
        <v>3931.12</v>
      </c>
      <c r="J609" s="1">
        <f t="shared" si="21"/>
        <v>24569.5</v>
      </c>
    </row>
    <row r="610" spans="1:10" hidden="1" x14ac:dyDescent="0.25">
      <c r="A610" s="22" t="s">
        <v>1543</v>
      </c>
      <c r="B610" s="23">
        <v>85</v>
      </c>
      <c r="G610" s="7" t="s">
        <v>1479</v>
      </c>
      <c r="H610" s="7" t="s">
        <v>1480</v>
      </c>
      <c r="I610" s="1">
        <f t="shared" si="22"/>
        <v>78863.990000000005</v>
      </c>
      <c r="J610" s="1">
        <f t="shared" si="21"/>
        <v>492899.9375</v>
      </c>
    </row>
    <row r="611" spans="1:10" hidden="1" x14ac:dyDescent="0.25">
      <c r="A611" s="22" t="s">
        <v>1543</v>
      </c>
      <c r="B611" s="23">
        <v>85</v>
      </c>
      <c r="G611" s="7" t="s">
        <v>2904</v>
      </c>
      <c r="H611" s="7" t="s">
        <v>2905</v>
      </c>
      <c r="I611" s="1">
        <f t="shared" si="22"/>
        <v>28.14</v>
      </c>
      <c r="J611" s="1">
        <f t="shared" si="21"/>
        <v>175.875</v>
      </c>
    </row>
    <row r="612" spans="1:10" hidden="1" x14ac:dyDescent="0.25">
      <c r="A612" s="22" t="s">
        <v>1543</v>
      </c>
      <c r="B612" s="23">
        <v>85</v>
      </c>
      <c r="G612" s="27" t="s">
        <v>2921</v>
      </c>
      <c r="H612" s="1" t="s">
        <v>2922</v>
      </c>
      <c r="I612" s="1">
        <f t="shared" si="22"/>
        <v>14.9</v>
      </c>
      <c r="J612" s="1">
        <f t="shared" si="21"/>
        <v>93.125</v>
      </c>
    </row>
    <row r="613" spans="1:10" hidden="1" x14ac:dyDescent="0.25">
      <c r="A613" s="22" t="s">
        <v>1543</v>
      </c>
      <c r="B613" s="23">
        <v>85</v>
      </c>
      <c r="G613" s="28" t="s">
        <v>2925</v>
      </c>
      <c r="H613" s="1" t="s">
        <v>2882</v>
      </c>
      <c r="I613" s="1">
        <f t="shared" si="22"/>
        <v>29102.880000000001</v>
      </c>
      <c r="J613" s="1">
        <f t="shared" si="21"/>
        <v>181893</v>
      </c>
    </row>
    <row r="614" spans="1:10" hidden="1" x14ac:dyDescent="0.25">
      <c r="A614" s="22" t="s">
        <v>1543</v>
      </c>
      <c r="B614" s="23">
        <v>85</v>
      </c>
      <c r="G614" s="7" t="s">
        <v>1483</v>
      </c>
      <c r="H614" s="7" t="s">
        <v>1484</v>
      </c>
      <c r="I614" s="1">
        <f t="shared" si="22"/>
        <v>31039.43</v>
      </c>
      <c r="J614" s="1">
        <f t="shared" si="21"/>
        <v>193996.4375</v>
      </c>
    </row>
    <row r="615" spans="1:10" hidden="1" x14ac:dyDescent="0.25">
      <c r="A615" s="22" t="s">
        <v>1543</v>
      </c>
      <c r="B615" s="23">
        <v>85</v>
      </c>
      <c r="G615" s="27" t="s">
        <v>906</v>
      </c>
      <c r="H615" s="1" t="s">
        <v>2935</v>
      </c>
      <c r="I615" s="1">
        <f t="shared" si="22"/>
        <v>3.17</v>
      </c>
      <c r="J615" s="1">
        <f t="shared" si="21"/>
        <v>19.8125</v>
      </c>
    </row>
    <row r="616" spans="1:10" hidden="1" x14ac:dyDescent="0.25">
      <c r="A616" s="22" t="s">
        <v>1543</v>
      </c>
      <c r="B616" s="23">
        <v>85</v>
      </c>
      <c r="G616" s="1" t="s">
        <v>1428</v>
      </c>
      <c r="H616" s="1" t="s">
        <v>1040</v>
      </c>
      <c r="I616" s="1">
        <f t="shared" si="22"/>
        <v>1913.28</v>
      </c>
      <c r="J616" s="1">
        <f t="shared" si="21"/>
        <v>11958</v>
      </c>
    </row>
    <row r="617" spans="1:10" hidden="1" x14ac:dyDescent="0.25">
      <c r="A617" s="22" t="s">
        <v>1543</v>
      </c>
      <c r="B617" s="23">
        <v>85</v>
      </c>
      <c r="G617" s="1" t="str">
        <f>+H617</f>
        <v>DEHJ580405Q33</v>
      </c>
      <c r="H617" s="1" t="s">
        <v>2315</v>
      </c>
      <c r="I617" s="1">
        <f t="shared" si="22"/>
        <v>26.69</v>
      </c>
      <c r="J617" s="1">
        <f t="shared" si="21"/>
        <v>166.8125</v>
      </c>
    </row>
    <row r="618" spans="1:10" hidden="1" x14ac:dyDescent="0.25">
      <c r="A618" s="22" t="s">
        <v>1543</v>
      </c>
      <c r="B618" s="23">
        <v>85</v>
      </c>
      <c r="G618" s="1" t="s">
        <v>2840</v>
      </c>
      <c r="H618" s="1" t="s">
        <v>2553</v>
      </c>
      <c r="I618" s="1">
        <f t="shared" si="22"/>
        <v>20262.89</v>
      </c>
      <c r="J618" s="1">
        <f t="shared" si="21"/>
        <v>126643.0625</v>
      </c>
    </row>
    <row r="619" spans="1:10" hidden="1" x14ac:dyDescent="0.25">
      <c r="A619" s="22" t="s">
        <v>1543</v>
      </c>
      <c r="B619" s="23">
        <v>85</v>
      </c>
      <c r="G619" s="1" t="str">
        <f>+H619</f>
        <v>DILF6205301E1</v>
      </c>
      <c r="H619" s="1" t="s">
        <v>2470</v>
      </c>
      <c r="I619" s="1">
        <f t="shared" si="22"/>
        <v>16.829999999999998</v>
      </c>
      <c r="J619" s="1">
        <f t="shared" si="21"/>
        <v>105.18749999999999</v>
      </c>
    </row>
    <row r="620" spans="1:10" hidden="1" x14ac:dyDescent="0.25">
      <c r="A620" s="22" t="s">
        <v>1543</v>
      </c>
      <c r="B620" s="23">
        <v>85</v>
      </c>
      <c r="G620" s="7" t="s">
        <v>2943</v>
      </c>
      <c r="H620" s="1" t="s">
        <v>2738</v>
      </c>
      <c r="I620" s="1">
        <f t="shared" si="22"/>
        <v>408.41</v>
      </c>
      <c r="J620" s="1">
        <f t="shared" si="21"/>
        <v>2552.5625</v>
      </c>
    </row>
    <row r="621" spans="1:10" hidden="1" x14ac:dyDescent="0.25">
      <c r="A621" s="22" t="s">
        <v>1543</v>
      </c>
      <c r="B621" s="23">
        <v>85</v>
      </c>
      <c r="G621" s="1" t="str">
        <f t="shared" ref="G621:G627" si="23">+H621</f>
        <v>DLI931201MI9</v>
      </c>
      <c r="H621" s="1" t="s">
        <v>2401</v>
      </c>
      <c r="I621" s="1">
        <f t="shared" si="22"/>
        <v>61.38</v>
      </c>
      <c r="J621" s="1">
        <f t="shared" si="21"/>
        <v>383.625</v>
      </c>
    </row>
    <row r="622" spans="1:10" hidden="1" x14ac:dyDescent="0.25">
      <c r="A622" s="22" t="s">
        <v>1543</v>
      </c>
      <c r="B622" s="23">
        <v>85</v>
      </c>
      <c r="G622" s="1" t="str">
        <f t="shared" si="23"/>
        <v>DTB000309B37</v>
      </c>
      <c r="H622" s="1" t="s">
        <v>1795</v>
      </c>
      <c r="I622" s="1">
        <f t="shared" si="22"/>
        <v>68.41</v>
      </c>
      <c r="J622" s="1">
        <f t="shared" si="21"/>
        <v>427.56249999999994</v>
      </c>
    </row>
    <row r="623" spans="1:10" hidden="1" x14ac:dyDescent="0.25">
      <c r="A623" s="22" t="s">
        <v>1543</v>
      </c>
      <c r="B623" s="23">
        <v>85</v>
      </c>
      <c r="G623" s="1" t="str">
        <f t="shared" si="23"/>
        <v>DUGG650808H5A</v>
      </c>
      <c r="H623" s="1" t="s">
        <v>2254</v>
      </c>
      <c r="I623" s="1">
        <f t="shared" si="22"/>
        <v>6.9</v>
      </c>
      <c r="J623" s="1">
        <f t="shared" si="21"/>
        <v>43.125</v>
      </c>
    </row>
    <row r="624" spans="1:10" hidden="1" x14ac:dyDescent="0.25">
      <c r="A624" s="22" t="s">
        <v>1543</v>
      </c>
      <c r="B624" s="23">
        <v>85</v>
      </c>
      <c r="G624" s="1" t="str">
        <f t="shared" si="23"/>
        <v>DUMA580801KN5</v>
      </c>
      <c r="H624" s="1" t="s">
        <v>305</v>
      </c>
      <c r="I624" s="1">
        <f t="shared" si="22"/>
        <v>120</v>
      </c>
      <c r="J624" s="1">
        <f t="shared" si="21"/>
        <v>750</v>
      </c>
    </row>
    <row r="625" spans="1:11" hidden="1" x14ac:dyDescent="0.25">
      <c r="A625" s="22" t="s">
        <v>1543</v>
      </c>
      <c r="B625" s="23">
        <v>85</v>
      </c>
      <c r="G625" s="1" t="str">
        <f t="shared" si="23"/>
        <v>ECP1111049Y4</v>
      </c>
      <c r="H625" s="1" t="s">
        <v>1819</v>
      </c>
      <c r="I625" s="1">
        <f t="shared" si="22"/>
        <v>67.38</v>
      </c>
      <c r="J625" s="1">
        <f t="shared" si="21"/>
        <v>421.12499999999994</v>
      </c>
    </row>
    <row r="626" spans="1:11" hidden="1" x14ac:dyDescent="0.25">
      <c r="A626" s="22" t="s">
        <v>1543</v>
      </c>
      <c r="B626" s="23">
        <v>85</v>
      </c>
      <c r="G626" s="1" t="str">
        <f t="shared" si="23"/>
        <v>ELE011009716</v>
      </c>
      <c r="H626" s="1" t="s">
        <v>763</v>
      </c>
      <c r="I626" s="1">
        <f t="shared" si="22"/>
        <v>197.51</v>
      </c>
      <c r="J626" s="1">
        <f t="shared" si="21"/>
        <v>1234.4375</v>
      </c>
    </row>
    <row r="627" spans="1:11" hidden="1" x14ac:dyDescent="0.25">
      <c r="A627" s="22" t="s">
        <v>1543</v>
      </c>
      <c r="B627" s="23">
        <v>85</v>
      </c>
      <c r="G627" s="1" t="str">
        <f t="shared" si="23"/>
        <v>ESE0102158I8</v>
      </c>
      <c r="H627" s="1" t="s">
        <v>1815</v>
      </c>
      <c r="I627" s="1">
        <f t="shared" si="22"/>
        <v>62.44</v>
      </c>
      <c r="J627" s="1">
        <f t="shared" si="21"/>
        <v>390.25</v>
      </c>
    </row>
    <row r="628" spans="1:11" hidden="1" x14ac:dyDescent="0.25">
      <c r="A628" s="22" t="s">
        <v>1543</v>
      </c>
      <c r="B628" s="23">
        <v>85</v>
      </c>
      <c r="G628" s="1" t="s">
        <v>1457</v>
      </c>
      <c r="H628" s="1" t="s">
        <v>1352</v>
      </c>
      <c r="I628" s="1">
        <f t="shared" si="22"/>
        <v>704</v>
      </c>
      <c r="J628" s="1">
        <f t="shared" si="21"/>
        <v>4400</v>
      </c>
    </row>
    <row r="629" spans="1:11" hidden="1" x14ac:dyDescent="0.25">
      <c r="A629" s="22" t="s">
        <v>1543</v>
      </c>
      <c r="B629" s="23">
        <v>85</v>
      </c>
      <c r="G629" s="1" t="str">
        <f>+H629</f>
        <v>ESE930624B79</v>
      </c>
      <c r="H629" s="1" t="s">
        <v>1503</v>
      </c>
      <c r="I629" s="1">
        <f t="shared" si="22"/>
        <v>13.46</v>
      </c>
      <c r="J629" s="1">
        <f t="shared" si="21"/>
        <v>84.125</v>
      </c>
    </row>
    <row r="630" spans="1:11" hidden="1" x14ac:dyDescent="0.25">
      <c r="A630" s="22" t="s">
        <v>1543</v>
      </c>
      <c r="B630" s="23">
        <v>85</v>
      </c>
      <c r="G630" s="1" t="str">
        <f>+H630</f>
        <v>ESM9811169R5</v>
      </c>
      <c r="H630" s="1" t="s">
        <v>851</v>
      </c>
      <c r="I630" s="1">
        <f t="shared" si="22"/>
        <v>60.58</v>
      </c>
      <c r="J630" s="1">
        <f t="shared" si="21"/>
        <v>378.625</v>
      </c>
    </row>
    <row r="631" spans="1:11" hidden="1" x14ac:dyDescent="0.25">
      <c r="A631" s="22" t="s">
        <v>1543</v>
      </c>
      <c r="B631" s="23">
        <v>85</v>
      </c>
      <c r="G631" s="1" t="s">
        <v>1436</v>
      </c>
      <c r="H631" s="1" t="s">
        <v>1094</v>
      </c>
      <c r="I631" s="1">
        <f t="shared" ref="I631:I662" si="24">SUMIF($G$7:$G$554,G631,$I$7:$I$554)</f>
        <v>806.62</v>
      </c>
      <c r="J631" s="1">
        <f t="shared" ref="J631:J694" si="25">+I631/0.16</f>
        <v>5041.375</v>
      </c>
    </row>
    <row r="632" spans="1:11" hidden="1" x14ac:dyDescent="0.25">
      <c r="A632" s="22" t="s">
        <v>1543</v>
      </c>
      <c r="B632" s="23">
        <v>85</v>
      </c>
      <c r="G632" s="1" t="s">
        <v>2859</v>
      </c>
      <c r="H632" s="1" t="s">
        <v>2860</v>
      </c>
      <c r="I632" s="1">
        <f t="shared" si="24"/>
        <v>51034.48</v>
      </c>
      <c r="J632" s="1">
        <f t="shared" si="25"/>
        <v>318965.5</v>
      </c>
    </row>
    <row r="633" spans="1:11" hidden="1" x14ac:dyDescent="0.25">
      <c r="A633" s="22" t="s">
        <v>1543</v>
      </c>
      <c r="B633" s="23">
        <v>85</v>
      </c>
      <c r="G633" s="1" t="s">
        <v>2857</v>
      </c>
      <c r="H633" s="1" t="s">
        <v>2858</v>
      </c>
      <c r="I633" s="1">
        <f t="shared" si="24"/>
        <v>17241.38</v>
      </c>
      <c r="J633" s="1">
        <f t="shared" si="25"/>
        <v>107758.625</v>
      </c>
    </row>
    <row r="634" spans="1:11" x14ac:dyDescent="0.25">
      <c r="A634" s="22" t="s">
        <v>1543</v>
      </c>
      <c r="B634" s="23">
        <v>85</v>
      </c>
      <c r="G634" s="1" t="s">
        <v>790</v>
      </c>
      <c r="H634" s="1" t="s">
        <v>790</v>
      </c>
      <c r="I634" s="1">
        <f t="shared" si="24"/>
        <v>50.08</v>
      </c>
      <c r="J634" s="1">
        <f t="shared" si="25"/>
        <v>313</v>
      </c>
      <c r="K634" s="1">
        <v>12.52</v>
      </c>
    </row>
    <row r="635" spans="1:11" hidden="1" x14ac:dyDescent="0.25">
      <c r="A635" s="22" t="s">
        <v>1543</v>
      </c>
      <c r="B635" s="23">
        <v>85</v>
      </c>
      <c r="G635" s="1" t="str">
        <f>+H635</f>
        <v>FMB871228QF7</v>
      </c>
      <c r="H635" s="1" t="s">
        <v>430</v>
      </c>
      <c r="I635" s="1">
        <f t="shared" si="24"/>
        <v>8.06</v>
      </c>
      <c r="J635" s="1">
        <f t="shared" si="25"/>
        <v>50.375</v>
      </c>
    </row>
    <row r="636" spans="1:11" hidden="1" x14ac:dyDescent="0.25">
      <c r="A636" s="22" t="s">
        <v>1543</v>
      </c>
      <c r="B636" s="23">
        <v>85</v>
      </c>
      <c r="G636" s="1" t="str">
        <f>+H636</f>
        <v>FMN9905248R8</v>
      </c>
      <c r="H636" s="1" t="s">
        <v>880</v>
      </c>
      <c r="I636" s="1">
        <f t="shared" si="24"/>
        <v>10.48</v>
      </c>
      <c r="J636" s="1">
        <f t="shared" si="25"/>
        <v>65.5</v>
      </c>
    </row>
    <row r="637" spans="1:11" hidden="1" x14ac:dyDescent="0.25">
      <c r="A637" s="22" t="s">
        <v>1543</v>
      </c>
      <c r="B637" s="23">
        <v>85</v>
      </c>
      <c r="G637" s="27" t="s">
        <v>794</v>
      </c>
      <c r="H637" s="1" t="s">
        <v>2891</v>
      </c>
      <c r="I637" s="1">
        <f t="shared" si="24"/>
        <v>523.95999999999992</v>
      </c>
      <c r="J637" s="1">
        <f t="shared" si="25"/>
        <v>3274.7499999999995</v>
      </c>
    </row>
    <row r="638" spans="1:11" hidden="1" x14ac:dyDescent="0.25">
      <c r="A638" s="22" t="s">
        <v>1543</v>
      </c>
      <c r="B638" s="23">
        <v>85</v>
      </c>
      <c r="G638" s="1" t="str">
        <f>+H638</f>
        <v>FNM000504R36</v>
      </c>
      <c r="H638" s="1" t="s">
        <v>356</v>
      </c>
      <c r="I638" s="1">
        <f t="shared" si="24"/>
        <v>188.49</v>
      </c>
      <c r="J638" s="1">
        <f t="shared" si="25"/>
        <v>1178.0625</v>
      </c>
    </row>
    <row r="639" spans="1:11" hidden="1" x14ac:dyDescent="0.25">
      <c r="A639" s="22" t="s">
        <v>1543</v>
      </c>
      <c r="B639" s="23">
        <v>85</v>
      </c>
      <c r="G639" s="1" t="s">
        <v>2850</v>
      </c>
      <c r="H639" s="1" t="s">
        <v>2722</v>
      </c>
      <c r="I639" s="1">
        <f t="shared" si="24"/>
        <v>703.45</v>
      </c>
      <c r="J639" s="1">
        <f t="shared" si="25"/>
        <v>4396.5625</v>
      </c>
    </row>
    <row r="640" spans="1:11" hidden="1" x14ac:dyDescent="0.25">
      <c r="A640" s="22" t="s">
        <v>1543</v>
      </c>
      <c r="B640" s="23">
        <v>85</v>
      </c>
      <c r="G640" s="1" t="str">
        <f>+H640</f>
        <v>FOPJ630103CU1</v>
      </c>
      <c r="H640" s="1" t="s">
        <v>739</v>
      </c>
      <c r="I640" s="1">
        <f t="shared" si="24"/>
        <v>32.409999999999997</v>
      </c>
      <c r="J640" s="1">
        <f t="shared" si="25"/>
        <v>202.56249999999997</v>
      </c>
    </row>
    <row r="641" spans="1:10" hidden="1" x14ac:dyDescent="0.25">
      <c r="A641" s="22" t="s">
        <v>1543</v>
      </c>
      <c r="B641" s="23">
        <v>85</v>
      </c>
      <c r="G641" s="7" t="s">
        <v>1471</v>
      </c>
      <c r="H641" s="7" t="s">
        <v>2883</v>
      </c>
      <c r="I641" s="1">
        <f t="shared" si="24"/>
        <v>25803.22</v>
      </c>
      <c r="J641" s="1">
        <f t="shared" si="25"/>
        <v>161270.125</v>
      </c>
    </row>
    <row r="642" spans="1:10" hidden="1" x14ac:dyDescent="0.25">
      <c r="A642" s="22" t="s">
        <v>1543</v>
      </c>
      <c r="B642" s="23">
        <v>85</v>
      </c>
      <c r="G642" s="1" t="str">
        <f>+H642</f>
        <v>GAJA530403QE7</v>
      </c>
      <c r="H642" s="1" t="s">
        <v>407</v>
      </c>
      <c r="I642" s="1">
        <f t="shared" si="24"/>
        <v>101.84</v>
      </c>
      <c r="J642" s="1">
        <f t="shared" si="25"/>
        <v>636.5</v>
      </c>
    </row>
    <row r="643" spans="1:10" hidden="1" x14ac:dyDescent="0.25">
      <c r="A643" s="22" t="s">
        <v>1543</v>
      </c>
      <c r="B643" s="23">
        <v>85</v>
      </c>
      <c r="G643" s="1" t="s">
        <v>1430</v>
      </c>
      <c r="H643" s="1" t="s">
        <v>1052</v>
      </c>
      <c r="I643" s="1">
        <f t="shared" si="24"/>
        <v>494.56</v>
      </c>
      <c r="J643" s="1">
        <f t="shared" si="25"/>
        <v>3091</v>
      </c>
    </row>
    <row r="644" spans="1:10" hidden="1" x14ac:dyDescent="0.25">
      <c r="A644" s="22" t="s">
        <v>1543</v>
      </c>
      <c r="B644" s="23">
        <v>85</v>
      </c>
      <c r="G644" s="1" t="str">
        <f>+H644</f>
        <v>GBA060117351</v>
      </c>
      <c r="H644" s="1" t="s">
        <v>795</v>
      </c>
      <c r="I644" s="1">
        <f t="shared" si="24"/>
        <v>67.349999999999994</v>
      </c>
      <c r="J644" s="1">
        <f t="shared" si="25"/>
        <v>420.93749999999994</v>
      </c>
    </row>
    <row r="645" spans="1:10" hidden="1" x14ac:dyDescent="0.25">
      <c r="A645" s="22" t="s">
        <v>1543</v>
      </c>
      <c r="B645" s="23">
        <v>85</v>
      </c>
      <c r="G645" s="1" t="s">
        <v>1427</v>
      </c>
      <c r="H645" s="1" t="s">
        <v>1036</v>
      </c>
      <c r="I645" s="1">
        <f t="shared" si="24"/>
        <v>1091.76</v>
      </c>
      <c r="J645" s="1">
        <f t="shared" si="25"/>
        <v>6823.5</v>
      </c>
    </row>
    <row r="646" spans="1:10" hidden="1" x14ac:dyDescent="0.25">
      <c r="A646" s="22" t="s">
        <v>1543</v>
      </c>
      <c r="B646" s="23">
        <v>85</v>
      </c>
      <c r="G646" s="1" t="str">
        <f>+H646</f>
        <v>GHO091124SM3</v>
      </c>
      <c r="H646" s="1" t="s">
        <v>886</v>
      </c>
      <c r="I646" s="1">
        <f t="shared" si="24"/>
        <v>39.03</v>
      </c>
      <c r="J646" s="1">
        <f t="shared" si="25"/>
        <v>243.9375</v>
      </c>
    </row>
    <row r="647" spans="1:10" hidden="1" x14ac:dyDescent="0.25">
      <c r="A647" s="22" t="s">
        <v>1543</v>
      </c>
      <c r="B647" s="23">
        <v>85</v>
      </c>
      <c r="G647" s="1" t="s">
        <v>2837</v>
      </c>
      <c r="H647" s="1" t="s">
        <v>1048</v>
      </c>
      <c r="I647" s="1">
        <f t="shared" si="24"/>
        <v>9056</v>
      </c>
      <c r="J647" s="1">
        <f t="shared" si="25"/>
        <v>56600</v>
      </c>
    </row>
    <row r="648" spans="1:10" hidden="1" x14ac:dyDescent="0.25">
      <c r="A648" s="22" t="s">
        <v>1543</v>
      </c>
      <c r="B648" s="23">
        <v>85</v>
      </c>
      <c r="G648" s="1" t="str">
        <f>+H648</f>
        <v>GORS710801PU6</v>
      </c>
      <c r="H648" s="1" t="s">
        <v>383</v>
      </c>
      <c r="I648" s="1">
        <f t="shared" si="24"/>
        <v>105.6</v>
      </c>
      <c r="J648" s="1">
        <f t="shared" si="25"/>
        <v>660</v>
      </c>
    </row>
    <row r="649" spans="1:10" hidden="1" x14ac:dyDescent="0.25">
      <c r="A649" s="22" t="s">
        <v>1543</v>
      </c>
      <c r="B649" s="23">
        <v>85</v>
      </c>
      <c r="G649" s="1" t="str">
        <f>+H649</f>
        <v>GPR911122D69</v>
      </c>
      <c r="H649" s="1" t="s">
        <v>2462</v>
      </c>
      <c r="I649" s="1">
        <f t="shared" si="24"/>
        <v>12.82</v>
      </c>
      <c r="J649" s="1">
        <f t="shared" si="25"/>
        <v>80.125</v>
      </c>
    </row>
    <row r="650" spans="1:10" hidden="1" x14ac:dyDescent="0.25">
      <c r="A650" s="22" t="s">
        <v>1543</v>
      </c>
      <c r="B650" s="23">
        <v>85</v>
      </c>
      <c r="G650" s="1" t="str">
        <f>+H650</f>
        <v>GSD8906167G2</v>
      </c>
      <c r="H650" s="1" t="s">
        <v>2412</v>
      </c>
      <c r="I650" s="1">
        <f t="shared" si="24"/>
        <v>32.409999999999997</v>
      </c>
      <c r="J650" s="1">
        <f t="shared" si="25"/>
        <v>202.56249999999997</v>
      </c>
    </row>
    <row r="651" spans="1:10" hidden="1" x14ac:dyDescent="0.25">
      <c r="A651" s="22" t="s">
        <v>1543</v>
      </c>
      <c r="B651" s="23">
        <v>85</v>
      </c>
      <c r="G651" s="7" t="s">
        <v>2900</v>
      </c>
      <c r="H651" s="7" t="s">
        <v>2901</v>
      </c>
      <c r="I651" s="1">
        <f t="shared" si="24"/>
        <v>62.78</v>
      </c>
      <c r="J651" s="1">
        <f t="shared" si="25"/>
        <v>392.375</v>
      </c>
    </row>
    <row r="652" spans="1:10" hidden="1" x14ac:dyDescent="0.25">
      <c r="A652" s="22" t="s">
        <v>1543</v>
      </c>
      <c r="B652" s="23">
        <v>85</v>
      </c>
      <c r="G652" s="1" t="s">
        <v>1432</v>
      </c>
      <c r="H652" s="1" t="s">
        <v>1060</v>
      </c>
      <c r="I652" s="1">
        <f t="shared" si="24"/>
        <v>10320</v>
      </c>
      <c r="J652" s="1">
        <f t="shared" si="25"/>
        <v>64500</v>
      </c>
    </row>
    <row r="653" spans="1:10" hidden="1" x14ac:dyDescent="0.25">
      <c r="A653" s="22" t="s">
        <v>1543</v>
      </c>
      <c r="B653" s="23">
        <v>85</v>
      </c>
      <c r="G653" s="1" t="str">
        <f>+H653</f>
        <v>HEBM781017UQ1</v>
      </c>
      <c r="H653" s="1" t="s">
        <v>753</v>
      </c>
      <c r="I653" s="1">
        <f t="shared" si="24"/>
        <v>37.230000000000004</v>
      </c>
      <c r="J653" s="1">
        <f t="shared" si="25"/>
        <v>232.68750000000003</v>
      </c>
    </row>
    <row r="654" spans="1:10" hidden="1" x14ac:dyDescent="0.25">
      <c r="A654" s="22" t="s">
        <v>1543</v>
      </c>
      <c r="B654" s="23">
        <v>85</v>
      </c>
      <c r="G654" s="1" t="s">
        <v>2874</v>
      </c>
      <c r="H654" s="1" t="s">
        <v>2875</v>
      </c>
      <c r="I654" s="1">
        <f t="shared" si="24"/>
        <v>520</v>
      </c>
      <c r="J654" s="1">
        <f t="shared" si="25"/>
        <v>3250</v>
      </c>
    </row>
    <row r="655" spans="1:10" hidden="1" x14ac:dyDescent="0.25">
      <c r="A655" s="22" t="s">
        <v>1543</v>
      </c>
      <c r="B655" s="23">
        <v>85</v>
      </c>
      <c r="G655" s="1" t="s">
        <v>2847</v>
      </c>
      <c r="H655" s="1" t="s">
        <v>2699</v>
      </c>
      <c r="I655" s="1">
        <f t="shared" si="24"/>
        <v>3754.43</v>
      </c>
      <c r="J655" s="1">
        <f t="shared" si="25"/>
        <v>23465.1875</v>
      </c>
    </row>
    <row r="656" spans="1:10" hidden="1" x14ac:dyDescent="0.25">
      <c r="A656" s="22" t="s">
        <v>1543</v>
      </c>
      <c r="B656" s="23">
        <v>85</v>
      </c>
      <c r="G656" s="7" t="s">
        <v>2902</v>
      </c>
      <c r="H656" s="7" t="s">
        <v>2903</v>
      </c>
      <c r="I656" s="1">
        <f t="shared" si="24"/>
        <v>342.21</v>
      </c>
      <c r="J656" s="1">
        <f t="shared" si="25"/>
        <v>2138.8125</v>
      </c>
    </row>
    <row r="657" spans="1:11" hidden="1" x14ac:dyDescent="0.25">
      <c r="A657" s="22" t="s">
        <v>1543</v>
      </c>
      <c r="B657" s="23">
        <v>85</v>
      </c>
      <c r="G657" s="1" t="s">
        <v>1451</v>
      </c>
      <c r="H657" s="1" t="s">
        <v>1258</v>
      </c>
      <c r="I657" s="1">
        <f t="shared" si="24"/>
        <v>2531.0499999999997</v>
      </c>
      <c r="J657" s="1">
        <f t="shared" si="25"/>
        <v>15819.062499999998</v>
      </c>
    </row>
    <row r="658" spans="1:11" hidden="1" x14ac:dyDescent="0.25">
      <c r="A658" s="22" t="s">
        <v>1543</v>
      </c>
      <c r="B658" s="23">
        <v>85</v>
      </c>
      <c r="G658" s="7" t="s">
        <v>2909</v>
      </c>
      <c r="H658" s="7" t="s">
        <v>2910</v>
      </c>
      <c r="I658" s="1">
        <f t="shared" si="24"/>
        <v>37.22</v>
      </c>
      <c r="J658" s="1">
        <f t="shared" si="25"/>
        <v>232.625</v>
      </c>
    </row>
    <row r="659" spans="1:11" hidden="1" x14ac:dyDescent="0.25">
      <c r="A659" s="22" t="s">
        <v>1543</v>
      </c>
      <c r="B659" s="23">
        <v>85</v>
      </c>
      <c r="G659" s="1" t="s">
        <v>2833</v>
      </c>
      <c r="H659" s="1" t="s">
        <v>2497</v>
      </c>
      <c r="I659" s="1">
        <f t="shared" si="24"/>
        <v>1296</v>
      </c>
      <c r="J659" s="1">
        <f t="shared" si="25"/>
        <v>8100</v>
      </c>
    </row>
    <row r="660" spans="1:11" hidden="1" x14ac:dyDescent="0.25">
      <c r="A660" s="22" t="s">
        <v>1543</v>
      </c>
      <c r="B660" s="23">
        <v>85</v>
      </c>
      <c r="G660" s="1" t="s">
        <v>1421</v>
      </c>
      <c r="H660" s="1" t="s">
        <v>1006</v>
      </c>
      <c r="I660" s="1">
        <f t="shared" si="24"/>
        <v>507119.11000000004</v>
      </c>
      <c r="J660" s="1">
        <f t="shared" si="25"/>
        <v>3169494.4375</v>
      </c>
    </row>
    <row r="661" spans="1:11" hidden="1" x14ac:dyDescent="0.25">
      <c r="A661" s="22" t="s">
        <v>1543</v>
      </c>
      <c r="B661" s="23">
        <v>85</v>
      </c>
      <c r="G661" s="7" t="s">
        <v>1520</v>
      </c>
      <c r="H661" s="7" t="s">
        <v>1524</v>
      </c>
      <c r="I661" s="1">
        <f t="shared" si="24"/>
        <v>907.80299999999988</v>
      </c>
      <c r="J661" s="1">
        <f t="shared" si="25"/>
        <v>5673.7687499999993</v>
      </c>
    </row>
    <row r="662" spans="1:11" hidden="1" x14ac:dyDescent="0.25">
      <c r="A662" s="22" t="s">
        <v>1543</v>
      </c>
      <c r="B662" s="23">
        <v>85</v>
      </c>
      <c r="G662" s="1" t="str">
        <f>+H662</f>
        <v>ISL070720EK3</v>
      </c>
      <c r="H662" s="1" t="s">
        <v>2471</v>
      </c>
      <c r="I662" s="1">
        <f t="shared" si="24"/>
        <v>19.03</v>
      </c>
      <c r="J662" s="1">
        <f t="shared" si="25"/>
        <v>118.9375</v>
      </c>
    </row>
    <row r="663" spans="1:11" hidden="1" x14ac:dyDescent="0.25">
      <c r="A663" s="22" t="s">
        <v>1543</v>
      </c>
      <c r="B663" s="23">
        <v>85</v>
      </c>
      <c r="G663" s="1" t="s">
        <v>1460</v>
      </c>
      <c r="H663" s="1" t="s">
        <v>2862</v>
      </c>
      <c r="I663" s="1">
        <f t="shared" ref="I663:I669" si="26">SUMIF($G$7:$G$554,G663,$I$7:$I$554)</f>
        <v>141816.29</v>
      </c>
      <c r="J663" s="1">
        <f t="shared" si="25"/>
        <v>886351.8125</v>
      </c>
    </row>
    <row r="664" spans="1:11" hidden="1" x14ac:dyDescent="0.25">
      <c r="A664" s="22" t="s">
        <v>1543</v>
      </c>
      <c r="B664" s="23">
        <v>85</v>
      </c>
      <c r="G664" s="1" t="s">
        <v>1424</v>
      </c>
      <c r="H664" s="1" t="s">
        <v>1018</v>
      </c>
      <c r="I664" s="1">
        <f t="shared" si="26"/>
        <v>1455.52</v>
      </c>
      <c r="J664" s="1">
        <f t="shared" si="25"/>
        <v>9097</v>
      </c>
    </row>
    <row r="665" spans="1:11" hidden="1" x14ac:dyDescent="0.25">
      <c r="A665" s="22" t="s">
        <v>1543</v>
      </c>
      <c r="B665" s="23">
        <v>85</v>
      </c>
      <c r="G665" s="31" t="s">
        <v>2898</v>
      </c>
      <c r="H665" s="31" t="s">
        <v>2899</v>
      </c>
      <c r="I665" s="1">
        <f t="shared" si="26"/>
        <v>512.83000000000004</v>
      </c>
      <c r="J665" s="1">
        <f t="shared" si="25"/>
        <v>3205.1875</v>
      </c>
    </row>
    <row r="666" spans="1:11" hidden="1" x14ac:dyDescent="0.25">
      <c r="A666" s="22" t="s">
        <v>1543</v>
      </c>
      <c r="B666" s="23">
        <v>85</v>
      </c>
      <c r="G666" s="7" t="s">
        <v>1456</v>
      </c>
      <c r="H666" s="1" t="s">
        <v>1324</v>
      </c>
      <c r="I666" s="1">
        <f t="shared" si="26"/>
        <v>6392.17</v>
      </c>
      <c r="J666" s="1">
        <f t="shared" si="25"/>
        <v>39951.0625</v>
      </c>
    </row>
    <row r="667" spans="1:11" hidden="1" x14ac:dyDescent="0.25">
      <c r="A667" s="22" t="s">
        <v>1543</v>
      </c>
      <c r="B667" s="23">
        <v>85</v>
      </c>
      <c r="G667" s="7" t="s">
        <v>1472</v>
      </c>
      <c r="H667" s="1" t="s">
        <v>1718</v>
      </c>
      <c r="I667" s="1">
        <f t="shared" si="26"/>
        <v>25803.38</v>
      </c>
      <c r="J667" s="1">
        <f t="shared" si="25"/>
        <v>161271.125</v>
      </c>
    </row>
    <row r="668" spans="1:11" hidden="1" x14ac:dyDescent="0.25">
      <c r="A668" s="22" t="s">
        <v>1543</v>
      </c>
      <c r="B668" s="23">
        <v>85</v>
      </c>
      <c r="G668" s="1" t="s">
        <v>1459</v>
      </c>
      <c r="H668" s="1" t="s">
        <v>1372</v>
      </c>
      <c r="I668" s="1">
        <f t="shared" si="26"/>
        <v>1287.3600000000001</v>
      </c>
      <c r="J668" s="1">
        <f t="shared" si="25"/>
        <v>8046.0000000000009</v>
      </c>
    </row>
    <row r="669" spans="1:11" x14ac:dyDescent="0.25">
      <c r="A669" s="22" t="s">
        <v>1543</v>
      </c>
      <c r="B669" s="24" t="s">
        <v>1544</v>
      </c>
      <c r="G669" s="39" t="s">
        <v>7966</v>
      </c>
      <c r="H669" s="1" t="s">
        <v>1192</v>
      </c>
      <c r="I669" s="1">
        <f t="shared" si="26"/>
        <v>21428.57</v>
      </c>
      <c r="J669" s="1">
        <f t="shared" si="25"/>
        <v>133928.5625</v>
      </c>
      <c r="K669" s="1">
        <v>14285.71</v>
      </c>
    </row>
    <row r="670" spans="1:11" hidden="1" x14ac:dyDescent="0.25">
      <c r="A670" s="22" t="s">
        <v>1543</v>
      </c>
      <c r="B670" s="23">
        <v>85</v>
      </c>
      <c r="G670" s="7" t="s">
        <v>1499</v>
      </c>
      <c r="H670" s="1" t="s">
        <v>2944</v>
      </c>
      <c r="I670" s="1">
        <f>SUMIF($G$7:$G$554,#REF!,$I$7:$I$554)</f>
        <v>0</v>
      </c>
      <c r="J670" s="1">
        <f t="shared" si="25"/>
        <v>0</v>
      </c>
    </row>
    <row r="671" spans="1:11" hidden="1" x14ac:dyDescent="0.25">
      <c r="A671" s="22" t="s">
        <v>1543</v>
      </c>
      <c r="B671" s="23">
        <v>85</v>
      </c>
      <c r="G671" s="1" t="s">
        <v>1433</v>
      </c>
      <c r="H671" s="1" t="s">
        <v>1064</v>
      </c>
      <c r="I671" s="1">
        <f t="shared" ref="I671:I702" si="27">SUMIF($G$7:$G$554,G671,$I$7:$I$554)</f>
        <v>560</v>
      </c>
      <c r="J671" s="1">
        <f t="shared" si="25"/>
        <v>3500</v>
      </c>
    </row>
    <row r="672" spans="1:11" hidden="1" x14ac:dyDescent="0.25">
      <c r="A672" s="22" t="s">
        <v>1543</v>
      </c>
      <c r="B672" s="23">
        <v>85</v>
      </c>
      <c r="G672" s="1" t="str">
        <f>+H672</f>
        <v>LONA700127T42</v>
      </c>
      <c r="H672" s="1" t="s">
        <v>352</v>
      </c>
      <c r="I672" s="1">
        <f t="shared" si="27"/>
        <v>14.37</v>
      </c>
      <c r="J672" s="1">
        <f t="shared" si="25"/>
        <v>89.8125</v>
      </c>
    </row>
    <row r="673" spans="1:11" hidden="1" x14ac:dyDescent="0.25">
      <c r="A673" s="22" t="s">
        <v>1543</v>
      </c>
      <c r="B673" s="23">
        <v>85</v>
      </c>
      <c r="G673" s="1" t="s">
        <v>2851</v>
      </c>
      <c r="H673" s="1" t="s">
        <v>2727</v>
      </c>
      <c r="I673" s="1">
        <f t="shared" si="27"/>
        <v>640</v>
      </c>
      <c r="J673" s="1">
        <f t="shared" si="25"/>
        <v>4000</v>
      </c>
    </row>
    <row r="674" spans="1:11" hidden="1" x14ac:dyDescent="0.25">
      <c r="A674" s="22" t="s">
        <v>1543</v>
      </c>
      <c r="B674" s="23">
        <v>85</v>
      </c>
      <c r="G674" s="1" t="str">
        <f>+H674</f>
        <v>MAGI620628IW4</v>
      </c>
      <c r="H674" s="1" t="s">
        <v>852</v>
      </c>
      <c r="I674" s="1">
        <f t="shared" si="27"/>
        <v>64</v>
      </c>
      <c r="J674" s="1">
        <f t="shared" si="25"/>
        <v>400</v>
      </c>
    </row>
    <row r="675" spans="1:11" hidden="1" x14ac:dyDescent="0.25">
      <c r="A675" s="22" t="s">
        <v>1543</v>
      </c>
      <c r="B675" s="23">
        <v>85</v>
      </c>
      <c r="G675" s="1" t="s">
        <v>1450</v>
      </c>
      <c r="H675" s="1" t="s">
        <v>1221</v>
      </c>
      <c r="I675" s="1">
        <f t="shared" si="27"/>
        <v>2509.38</v>
      </c>
      <c r="J675" s="1">
        <f t="shared" si="25"/>
        <v>15683.625</v>
      </c>
    </row>
    <row r="676" spans="1:11" hidden="1" x14ac:dyDescent="0.25">
      <c r="A676" s="22" t="s">
        <v>1543</v>
      </c>
      <c r="B676" s="23">
        <v>85</v>
      </c>
      <c r="G676" s="1" t="str">
        <f>+H676</f>
        <v>MCE970318REA</v>
      </c>
      <c r="H676" s="1" t="s">
        <v>393</v>
      </c>
      <c r="I676" s="1">
        <f t="shared" si="27"/>
        <v>4.83</v>
      </c>
      <c r="J676" s="1">
        <f t="shared" si="25"/>
        <v>30.1875</v>
      </c>
    </row>
    <row r="677" spans="1:11" hidden="1" x14ac:dyDescent="0.25">
      <c r="A677" s="22" t="s">
        <v>1543</v>
      </c>
      <c r="B677" s="23">
        <v>85</v>
      </c>
      <c r="G677" s="1" t="s">
        <v>1438</v>
      </c>
      <c r="H677" s="1" t="s">
        <v>1130</v>
      </c>
      <c r="I677" s="1">
        <f t="shared" si="27"/>
        <v>5872</v>
      </c>
      <c r="J677" s="1">
        <f t="shared" si="25"/>
        <v>36700</v>
      </c>
    </row>
    <row r="678" spans="1:11" hidden="1" x14ac:dyDescent="0.25">
      <c r="A678" s="22" t="s">
        <v>1543</v>
      </c>
      <c r="B678" s="23">
        <v>85</v>
      </c>
      <c r="G678" s="1" t="s">
        <v>2836</v>
      </c>
      <c r="H678" s="1" t="s">
        <v>2516</v>
      </c>
      <c r="I678" s="1">
        <f t="shared" si="27"/>
        <v>710.21</v>
      </c>
      <c r="J678" s="1">
        <f t="shared" si="25"/>
        <v>4438.8125</v>
      </c>
    </row>
    <row r="679" spans="1:11" hidden="1" x14ac:dyDescent="0.25">
      <c r="A679" s="22" t="s">
        <v>1543</v>
      </c>
      <c r="B679" s="23">
        <v>85</v>
      </c>
      <c r="G679" s="1" t="str">
        <f>+H679</f>
        <v>MNE0409226K9</v>
      </c>
      <c r="H679" s="1" t="s">
        <v>403</v>
      </c>
      <c r="I679" s="1">
        <f t="shared" si="27"/>
        <v>239.44</v>
      </c>
      <c r="J679" s="1">
        <f t="shared" si="25"/>
        <v>1496.5</v>
      </c>
    </row>
    <row r="680" spans="1:11" hidden="1" x14ac:dyDescent="0.25">
      <c r="A680" s="22" t="s">
        <v>1543</v>
      </c>
      <c r="B680" s="23">
        <v>85</v>
      </c>
      <c r="G680" s="1" t="s">
        <v>2852</v>
      </c>
      <c r="H680" s="1" t="s">
        <v>2734</v>
      </c>
      <c r="I680" s="1">
        <f t="shared" si="27"/>
        <v>1176</v>
      </c>
      <c r="J680" s="1">
        <f t="shared" si="25"/>
        <v>7350</v>
      </c>
    </row>
    <row r="681" spans="1:11" hidden="1" x14ac:dyDescent="0.25">
      <c r="A681" s="22" t="s">
        <v>1543</v>
      </c>
      <c r="B681" s="23">
        <v>85</v>
      </c>
      <c r="G681" s="1" t="s">
        <v>2835</v>
      </c>
      <c r="H681" s="1" t="s">
        <v>2510</v>
      </c>
      <c r="I681" s="1">
        <f t="shared" si="27"/>
        <v>2992.64</v>
      </c>
      <c r="J681" s="1">
        <f t="shared" si="25"/>
        <v>18704</v>
      </c>
    </row>
    <row r="682" spans="1:11" hidden="1" x14ac:dyDescent="0.25">
      <c r="A682" s="22" t="s">
        <v>1543</v>
      </c>
      <c r="B682" s="23">
        <v>85</v>
      </c>
      <c r="G682" s="1" t="s">
        <v>2848</v>
      </c>
      <c r="H682" s="1" t="s">
        <v>2703</v>
      </c>
      <c r="I682" s="1">
        <f t="shared" si="27"/>
        <v>6203.2</v>
      </c>
      <c r="J682" s="1">
        <f t="shared" si="25"/>
        <v>38770</v>
      </c>
    </row>
    <row r="683" spans="1:11" hidden="1" x14ac:dyDescent="0.25">
      <c r="A683" s="22" t="s">
        <v>1543</v>
      </c>
      <c r="B683" s="23">
        <v>85</v>
      </c>
      <c r="G683" s="1" t="s">
        <v>1444</v>
      </c>
      <c r="H683" s="1" t="s">
        <v>1168</v>
      </c>
      <c r="I683" s="1">
        <f t="shared" si="27"/>
        <v>605.76</v>
      </c>
      <c r="J683" s="1">
        <f t="shared" si="25"/>
        <v>3786</v>
      </c>
    </row>
    <row r="684" spans="1:11" hidden="1" x14ac:dyDescent="0.25">
      <c r="A684" s="22" t="s">
        <v>1543</v>
      </c>
      <c r="B684" s="23">
        <v>85</v>
      </c>
      <c r="G684" s="1" t="str">
        <f>+H684</f>
        <v>MTA900528FIA</v>
      </c>
      <c r="H684" s="1" t="s">
        <v>919</v>
      </c>
      <c r="I684" s="1">
        <f t="shared" si="27"/>
        <v>16.28</v>
      </c>
      <c r="J684" s="1">
        <f t="shared" si="25"/>
        <v>101.75</v>
      </c>
    </row>
    <row r="685" spans="1:11" x14ac:dyDescent="0.25">
      <c r="A685" s="22" t="s">
        <v>1543</v>
      </c>
      <c r="B685" s="24" t="s">
        <v>1544</v>
      </c>
      <c r="G685" s="7" t="s">
        <v>1418</v>
      </c>
      <c r="H685" s="1" t="s">
        <v>1196</v>
      </c>
      <c r="I685" s="1">
        <f t="shared" si="27"/>
        <v>21428.57</v>
      </c>
      <c r="J685" s="1">
        <f t="shared" si="25"/>
        <v>133928.5625</v>
      </c>
      <c r="K685" s="1">
        <v>14285.71</v>
      </c>
    </row>
    <row r="686" spans="1:11" hidden="1" x14ac:dyDescent="0.25">
      <c r="A686" s="22" t="s">
        <v>1543</v>
      </c>
      <c r="B686" s="23">
        <v>85</v>
      </c>
      <c r="G686" s="1" t="s">
        <v>2846</v>
      </c>
      <c r="H686" s="1" t="s">
        <v>2638</v>
      </c>
      <c r="I686" s="1">
        <f t="shared" si="27"/>
        <v>1136.73</v>
      </c>
      <c r="J686" s="1">
        <f t="shared" si="25"/>
        <v>7104.5625</v>
      </c>
    </row>
    <row r="687" spans="1:11" hidden="1" x14ac:dyDescent="0.25">
      <c r="A687" s="22" t="s">
        <v>1543</v>
      </c>
      <c r="B687" s="23">
        <v>85</v>
      </c>
      <c r="G687" s="1" t="str">
        <f>+H687</f>
        <v>NWM9709244W4</v>
      </c>
      <c r="H687" s="1" t="s">
        <v>333</v>
      </c>
      <c r="I687" s="1">
        <f t="shared" si="27"/>
        <v>124.07</v>
      </c>
      <c r="J687" s="1">
        <f t="shared" si="25"/>
        <v>775.43749999999989</v>
      </c>
    </row>
    <row r="688" spans="1:11" hidden="1" x14ac:dyDescent="0.25">
      <c r="A688" s="22" t="s">
        <v>1543</v>
      </c>
      <c r="B688" s="23">
        <v>85</v>
      </c>
      <c r="G688" s="7" t="s">
        <v>2887</v>
      </c>
      <c r="H688" s="7" t="s">
        <v>2888</v>
      </c>
      <c r="I688" s="1">
        <f t="shared" si="27"/>
        <v>32482.2</v>
      </c>
      <c r="J688" s="1">
        <f t="shared" si="25"/>
        <v>203013.75</v>
      </c>
    </row>
    <row r="689" spans="1:10" hidden="1" x14ac:dyDescent="0.25">
      <c r="A689" s="22" t="s">
        <v>1543</v>
      </c>
      <c r="B689" s="23">
        <v>85</v>
      </c>
      <c r="G689" s="7" t="s">
        <v>1486</v>
      </c>
      <c r="H689" s="1" t="s">
        <v>1586</v>
      </c>
      <c r="I689" s="1">
        <f t="shared" si="27"/>
        <v>87978.95</v>
      </c>
      <c r="J689" s="1">
        <f t="shared" si="25"/>
        <v>549868.4375</v>
      </c>
    </row>
    <row r="690" spans="1:10" hidden="1" x14ac:dyDescent="0.25">
      <c r="A690" s="22" t="s">
        <v>1543</v>
      </c>
      <c r="B690" s="23">
        <v>85</v>
      </c>
      <c r="G690" s="1" t="str">
        <f>+H690</f>
        <v>OBE131121CJ1</v>
      </c>
      <c r="H690" s="1" t="s">
        <v>341</v>
      </c>
      <c r="I690" s="1">
        <f t="shared" si="27"/>
        <v>4.1399999999999997</v>
      </c>
      <c r="J690" s="1">
        <f t="shared" si="25"/>
        <v>25.874999999999996</v>
      </c>
    </row>
    <row r="691" spans="1:10" hidden="1" x14ac:dyDescent="0.25">
      <c r="A691" s="22" t="s">
        <v>1543</v>
      </c>
      <c r="B691" s="23">
        <v>85</v>
      </c>
      <c r="G691" s="1" t="s">
        <v>411</v>
      </c>
      <c r="H691" s="1" t="s">
        <v>1044</v>
      </c>
      <c r="I691" s="1">
        <f t="shared" si="27"/>
        <v>1466.27</v>
      </c>
      <c r="J691" s="1">
        <f t="shared" si="25"/>
        <v>9164.1875</v>
      </c>
    </row>
    <row r="692" spans="1:10" hidden="1" x14ac:dyDescent="0.25">
      <c r="A692" s="22" t="s">
        <v>1543</v>
      </c>
      <c r="B692" s="23">
        <v>85</v>
      </c>
      <c r="G692" s="1" t="str">
        <f>+H692</f>
        <v>OEAE5404042R2</v>
      </c>
      <c r="H692" s="1" t="s">
        <v>842</v>
      </c>
      <c r="I692" s="1">
        <f t="shared" si="27"/>
        <v>17.600000000000001</v>
      </c>
      <c r="J692" s="1">
        <f t="shared" si="25"/>
        <v>110</v>
      </c>
    </row>
    <row r="693" spans="1:10" hidden="1" x14ac:dyDescent="0.25">
      <c r="A693" s="22" t="s">
        <v>1543</v>
      </c>
      <c r="B693" s="23">
        <v>85</v>
      </c>
      <c r="G693" s="1" t="str">
        <f>+H693</f>
        <v>OGWI1208313Z3</v>
      </c>
      <c r="H693" s="1" t="s">
        <v>2458</v>
      </c>
      <c r="I693" s="1">
        <f t="shared" si="27"/>
        <v>96.55</v>
      </c>
      <c r="J693" s="1">
        <f t="shared" si="25"/>
        <v>603.4375</v>
      </c>
    </row>
    <row r="694" spans="1:10" hidden="1" x14ac:dyDescent="0.25">
      <c r="A694" s="22" t="s">
        <v>1543</v>
      </c>
      <c r="B694" s="23">
        <v>85</v>
      </c>
      <c r="G694" s="1" t="str">
        <f>+H694</f>
        <v>OME561118AA8</v>
      </c>
      <c r="H694" s="1" t="s">
        <v>907</v>
      </c>
      <c r="I694" s="1">
        <f t="shared" si="27"/>
        <v>502.07</v>
      </c>
      <c r="J694" s="1">
        <f t="shared" si="25"/>
        <v>3137.9375</v>
      </c>
    </row>
    <row r="695" spans="1:10" hidden="1" x14ac:dyDescent="0.25">
      <c r="A695" s="22" t="s">
        <v>1543</v>
      </c>
      <c r="B695" s="23">
        <v>85</v>
      </c>
      <c r="G695" s="1" t="s">
        <v>2838</v>
      </c>
      <c r="H695" s="1" t="s">
        <v>1014</v>
      </c>
      <c r="I695" s="1">
        <f t="shared" si="27"/>
        <v>7200</v>
      </c>
      <c r="J695" s="1">
        <f t="shared" ref="J695:J752" si="28">+I695/0.16</f>
        <v>45000</v>
      </c>
    </row>
    <row r="696" spans="1:10" hidden="1" x14ac:dyDescent="0.25">
      <c r="A696" s="22" t="s">
        <v>1543</v>
      </c>
      <c r="B696" s="23">
        <v>85</v>
      </c>
      <c r="G696" s="7" t="s">
        <v>2865</v>
      </c>
      <c r="H696" s="7" t="s">
        <v>2866</v>
      </c>
      <c r="I696" s="1">
        <f t="shared" si="27"/>
        <v>37.24</v>
      </c>
      <c r="J696" s="1">
        <f t="shared" si="28"/>
        <v>232.75</v>
      </c>
    </row>
    <row r="697" spans="1:10" hidden="1" x14ac:dyDescent="0.25">
      <c r="A697" s="22" t="s">
        <v>1543</v>
      </c>
      <c r="B697" s="23">
        <v>85</v>
      </c>
      <c r="G697" s="7" t="s">
        <v>1900</v>
      </c>
      <c r="H697" s="7" t="s">
        <v>2906</v>
      </c>
      <c r="I697" s="1">
        <f t="shared" si="27"/>
        <v>6.1999999999999993</v>
      </c>
      <c r="J697" s="1">
        <f t="shared" si="28"/>
        <v>38.749999999999993</v>
      </c>
    </row>
    <row r="698" spans="1:10" hidden="1" x14ac:dyDescent="0.25">
      <c r="A698" s="22" t="s">
        <v>1543</v>
      </c>
      <c r="B698" s="23">
        <v>85</v>
      </c>
      <c r="G698" s="1" t="str">
        <f>+H698</f>
        <v>PAMV611223QD2</v>
      </c>
      <c r="H698" s="1" t="s">
        <v>2298</v>
      </c>
      <c r="I698" s="1">
        <f t="shared" si="27"/>
        <v>8</v>
      </c>
      <c r="J698" s="1">
        <f t="shared" si="28"/>
        <v>50</v>
      </c>
    </row>
    <row r="699" spans="1:10" hidden="1" x14ac:dyDescent="0.25">
      <c r="A699" s="22" t="s">
        <v>1543</v>
      </c>
      <c r="B699" s="23">
        <v>85</v>
      </c>
      <c r="G699" s="27" t="s">
        <v>2918</v>
      </c>
      <c r="H699" s="1" t="s">
        <v>2919</v>
      </c>
      <c r="I699" s="1">
        <f t="shared" si="27"/>
        <v>1.7969999999999999</v>
      </c>
      <c r="J699" s="1">
        <f t="shared" si="28"/>
        <v>11.231249999999999</v>
      </c>
    </row>
    <row r="700" spans="1:10" hidden="1" x14ac:dyDescent="0.25">
      <c r="A700" s="22" t="s">
        <v>1543</v>
      </c>
      <c r="B700" s="23">
        <v>85</v>
      </c>
      <c r="G700" s="1" t="str">
        <f>+H700</f>
        <v>PARO600528HKA</v>
      </c>
      <c r="H700" s="1" t="s">
        <v>2348</v>
      </c>
      <c r="I700" s="1">
        <f t="shared" si="27"/>
        <v>13.79</v>
      </c>
      <c r="J700" s="1">
        <f t="shared" si="28"/>
        <v>86.187499999999986</v>
      </c>
    </row>
    <row r="701" spans="1:10" hidden="1" x14ac:dyDescent="0.25">
      <c r="A701" s="22" t="s">
        <v>1543</v>
      </c>
      <c r="B701" s="23">
        <v>85</v>
      </c>
      <c r="G701" s="1" t="str">
        <f>+H701</f>
        <v>PCE890410B99</v>
      </c>
      <c r="H701" s="1" t="s">
        <v>2439</v>
      </c>
      <c r="I701" s="1">
        <f t="shared" si="27"/>
        <v>17.45</v>
      </c>
      <c r="J701" s="1">
        <f t="shared" si="28"/>
        <v>109.0625</v>
      </c>
    </row>
    <row r="702" spans="1:10" hidden="1" x14ac:dyDescent="0.25">
      <c r="A702" s="22" t="s">
        <v>1543</v>
      </c>
      <c r="B702" s="23">
        <v>85</v>
      </c>
      <c r="G702" s="1" t="str">
        <f>+H702</f>
        <v>PCQ1506025P9</v>
      </c>
      <c r="H702" s="1" t="s">
        <v>953</v>
      </c>
      <c r="I702" s="1">
        <f t="shared" si="27"/>
        <v>34.9</v>
      </c>
      <c r="J702" s="1">
        <f t="shared" si="28"/>
        <v>218.125</v>
      </c>
    </row>
    <row r="703" spans="1:10" hidden="1" x14ac:dyDescent="0.25">
      <c r="A703" s="22" t="s">
        <v>1543</v>
      </c>
      <c r="B703" s="23">
        <v>85</v>
      </c>
      <c r="G703" s="1" t="str">
        <f>+H703</f>
        <v>PCQ1506055P9</v>
      </c>
      <c r="H703" s="1" t="s">
        <v>1887</v>
      </c>
      <c r="I703" s="1">
        <f t="shared" ref="I703:I734" si="29">SUMIF($G$7:$G$554,G703,$I$7:$I$554)</f>
        <v>9.24</v>
      </c>
      <c r="J703" s="1">
        <f t="shared" si="28"/>
        <v>57.75</v>
      </c>
    </row>
    <row r="704" spans="1:10" hidden="1" x14ac:dyDescent="0.25">
      <c r="A704" s="22" t="s">
        <v>1543</v>
      </c>
      <c r="B704" s="23">
        <v>85</v>
      </c>
      <c r="G704" s="1" t="str">
        <f>+H704</f>
        <v>PMV800209PT4</v>
      </c>
      <c r="H704" s="1" t="s">
        <v>1876</v>
      </c>
      <c r="I704" s="1">
        <f t="shared" si="29"/>
        <v>93.889999999999986</v>
      </c>
      <c r="J704" s="1">
        <f t="shared" si="28"/>
        <v>586.81249999999989</v>
      </c>
    </row>
    <row r="705" spans="1:10" hidden="1" x14ac:dyDescent="0.25">
      <c r="A705" s="22" t="s">
        <v>1543</v>
      </c>
      <c r="B705" s="23">
        <v>85</v>
      </c>
      <c r="G705" s="1" t="s">
        <v>2877</v>
      </c>
      <c r="H705" s="1" t="s">
        <v>2878</v>
      </c>
      <c r="I705" s="1">
        <f t="shared" si="29"/>
        <v>243.72</v>
      </c>
      <c r="J705" s="1">
        <f t="shared" si="28"/>
        <v>1523.25</v>
      </c>
    </row>
    <row r="706" spans="1:10" hidden="1" x14ac:dyDescent="0.25">
      <c r="A706" s="22" t="s">
        <v>1543</v>
      </c>
      <c r="B706" s="23">
        <v>85</v>
      </c>
      <c r="G706" s="1" t="s">
        <v>2841</v>
      </c>
      <c r="H706" s="1" t="s">
        <v>2863</v>
      </c>
      <c r="I706" s="1">
        <f t="shared" si="29"/>
        <v>49502.479999999996</v>
      </c>
      <c r="J706" s="1">
        <f t="shared" si="28"/>
        <v>309390.49999999994</v>
      </c>
    </row>
    <row r="707" spans="1:10" hidden="1" x14ac:dyDescent="0.25">
      <c r="A707" s="22" t="s">
        <v>1543</v>
      </c>
      <c r="B707" s="23">
        <v>85</v>
      </c>
      <c r="G707" s="1" t="s">
        <v>1499</v>
      </c>
      <c r="H707" s="1" t="s">
        <v>2855</v>
      </c>
      <c r="I707" s="1">
        <f t="shared" si="29"/>
        <v>6227.99</v>
      </c>
      <c r="J707" s="1">
        <f t="shared" si="28"/>
        <v>38924.9375</v>
      </c>
    </row>
    <row r="708" spans="1:10" hidden="1" x14ac:dyDescent="0.25">
      <c r="A708" s="22" t="s">
        <v>1543</v>
      </c>
      <c r="B708" s="23">
        <v>85</v>
      </c>
      <c r="G708" s="27" t="s">
        <v>2915</v>
      </c>
      <c r="H708" s="1" t="s">
        <v>2915</v>
      </c>
      <c r="I708" s="1">
        <f t="shared" si="29"/>
        <v>54.4</v>
      </c>
      <c r="J708" s="1">
        <f t="shared" si="28"/>
        <v>340</v>
      </c>
    </row>
    <row r="709" spans="1:10" hidden="1" x14ac:dyDescent="0.25">
      <c r="A709" s="22" t="s">
        <v>1543</v>
      </c>
      <c r="B709" s="23">
        <v>85</v>
      </c>
      <c r="G709" s="1" t="s">
        <v>1458</v>
      </c>
      <c r="H709" s="1" t="s">
        <v>1359</v>
      </c>
      <c r="I709" s="1">
        <f t="shared" si="29"/>
        <v>2016</v>
      </c>
      <c r="J709" s="1">
        <f t="shared" si="28"/>
        <v>12600</v>
      </c>
    </row>
    <row r="710" spans="1:10" hidden="1" x14ac:dyDescent="0.25">
      <c r="A710" s="22" t="s">
        <v>1543</v>
      </c>
      <c r="B710" s="23">
        <v>85</v>
      </c>
      <c r="G710" s="1" t="str">
        <f>+H710</f>
        <v>RCO0708136F1</v>
      </c>
      <c r="H710" s="1" t="s">
        <v>1917</v>
      </c>
      <c r="I710" s="1">
        <f t="shared" si="29"/>
        <v>65.930000000000007</v>
      </c>
      <c r="J710" s="1">
        <f t="shared" si="28"/>
        <v>412.06250000000006</v>
      </c>
    </row>
    <row r="711" spans="1:10" hidden="1" x14ac:dyDescent="0.25">
      <c r="A711" s="22" t="s">
        <v>1543</v>
      </c>
      <c r="B711" s="23">
        <v>85</v>
      </c>
      <c r="G711" s="1" t="str">
        <f>+H711</f>
        <v>RCO0708136F7</v>
      </c>
      <c r="H711" s="1" t="s">
        <v>815</v>
      </c>
      <c r="I711" s="1">
        <f t="shared" si="29"/>
        <v>403.29</v>
      </c>
      <c r="J711" s="1">
        <f t="shared" si="28"/>
        <v>2520.5625</v>
      </c>
    </row>
    <row r="712" spans="1:10" hidden="1" x14ac:dyDescent="0.25">
      <c r="A712" s="22" t="s">
        <v>1543</v>
      </c>
      <c r="B712" s="23">
        <v>85</v>
      </c>
      <c r="G712" s="1" t="s">
        <v>2839</v>
      </c>
      <c r="H712" s="1" t="s">
        <v>2539</v>
      </c>
      <c r="I712" s="1">
        <f t="shared" si="29"/>
        <v>48</v>
      </c>
      <c r="J712" s="1">
        <f t="shared" si="28"/>
        <v>300</v>
      </c>
    </row>
    <row r="713" spans="1:10" hidden="1" x14ac:dyDescent="0.25">
      <c r="A713" s="22" t="s">
        <v>1543</v>
      </c>
      <c r="B713" s="23">
        <v>85</v>
      </c>
      <c r="G713" s="1" t="str">
        <f>+H713</f>
        <v>REBV590911NG0</v>
      </c>
      <c r="H713" s="1" t="s">
        <v>2337</v>
      </c>
      <c r="I713" s="1">
        <f t="shared" si="29"/>
        <v>14.48</v>
      </c>
      <c r="J713" s="1">
        <f t="shared" si="28"/>
        <v>90.5</v>
      </c>
    </row>
    <row r="714" spans="1:10" hidden="1" x14ac:dyDescent="0.25">
      <c r="A714" s="22" t="s">
        <v>1543</v>
      </c>
      <c r="B714" s="23">
        <v>85</v>
      </c>
      <c r="G714" s="1" t="s">
        <v>2854</v>
      </c>
      <c r="H714" s="1" t="s">
        <v>2742</v>
      </c>
      <c r="I714" s="1">
        <f t="shared" si="29"/>
        <v>760.36</v>
      </c>
      <c r="J714" s="1">
        <f t="shared" si="28"/>
        <v>4752.25</v>
      </c>
    </row>
    <row r="715" spans="1:10" hidden="1" x14ac:dyDescent="0.25">
      <c r="A715" s="22" t="s">
        <v>1543</v>
      </c>
      <c r="B715" s="23">
        <v>85</v>
      </c>
      <c r="G715" s="1" t="s">
        <v>1426</v>
      </c>
      <c r="H715" s="1" t="s">
        <v>1426</v>
      </c>
      <c r="I715" s="1">
        <f t="shared" si="29"/>
        <v>368</v>
      </c>
      <c r="J715" s="1">
        <f t="shared" si="28"/>
        <v>2300</v>
      </c>
    </row>
    <row r="716" spans="1:10" hidden="1" x14ac:dyDescent="0.25">
      <c r="A716" s="22" t="s">
        <v>1543</v>
      </c>
      <c r="B716" s="23">
        <v>85</v>
      </c>
      <c r="G716" s="27" t="s">
        <v>2916</v>
      </c>
      <c r="H716" s="1" t="s">
        <v>2917</v>
      </c>
      <c r="I716" s="1">
        <f t="shared" si="29"/>
        <v>281.42</v>
      </c>
      <c r="J716" s="1">
        <f t="shared" si="28"/>
        <v>1758.875</v>
      </c>
    </row>
    <row r="717" spans="1:10" hidden="1" x14ac:dyDescent="0.25">
      <c r="A717" s="22" t="s">
        <v>1543</v>
      </c>
      <c r="B717" s="23">
        <v>85</v>
      </c>
      <c r="G717" s="1" t="s">
        <v>2843</v>
      </c>
      <c r="H717" s="1" t="s">
        <v>2607</v>
      </c>
      <c r="I717" s="1">
        <f t="shared" si="29"/>
        <v>2080</v>
      </c>
      <c r="J717" s="1">
        <f t="shared" si="28"/>
        <v>13000</v>
      </c>
    </row>
    <row r="718" spans="1:10" hidden="1" x14ac:dyDescent="0.25">
      <c r="A718" s="22" t="s">
        <v>1543</v>
      </c>
      <c r="B718" s="23">
        <v>85</v>
      </c>
      <c r="G718" s="27" t="s">
        <v>2894</v>
      </c>
      <c r="H718" s="1" t="s">
        <v>2895</v>
      </c>
      <c r="I718" s="1">
        <f t="shared" si="29"/>
        <v>40</v>
      </c>
      <c r="J718" s="1">
        <f t="shared" si="28"/>
        <v>250</v>
      </c>
    </row>
    <row r="719" spans="1:10" hidden="1" x14ac:dyDescent="0.25">
      <c r="A719" s="22" t="s">
        <v>1543</v>
      </c>
      <c r="B719" s="23">
        <v>85</v>
      </c>
      <c r="G719" s="1" t="str">
        <f>+H719</f>
        <v>ROAA840915TS5</v>
      </c>
      <c r="H719" s="1" t="s">
        <v>2405</v>
      </c>
      <c r="I719" s="1">
        <f t="shared" si="29"/>
        <v>265.24</v>
      </c>
      <c r="J719" s="1">
        <f t="shared" si="28"/>
        <v>1657.75</v>
      </c>
    </row>
    <row r="720" spans="1:10" hidden="1" x14ac:dyDescent="0.25">
      <c r="A720" s="22" t="s">
        <v>1543</v>
      </c>
      <c r="B720" s="23">
        <v>85</v>
      </c>
      <c r="G720" s="1" t="s">
        <v>1443</v>
      </c>
      <c r="H720" s="1" t="s">
        <v>1164</v>
      </c>
      <c r="I720" s="1">
        <f t="shared" si="29"/>
        <v>7232</v>
      </c>
      <c r="J720" s="1">
        <f t="shared" si="28"/>
        <v>45200</v>
      </c>
    </row>
    <row r="721" spans="1:11" hidden="1" x14ac:dyDescent="0.25">
      <c r="A721" s="22" t="s">
        <v>1543</v>
      </c>
      <c r="B721" s="23">
        <v>85</v>
      </c>
      <c r="G721" s="27" t="s">
        <v>2913</v>
      </c>
      <c r="H721" s="1" t="s">
        <v>2914</v>
      </c>
      <c r="I721" s="1">
        <f t="shared" si="29"/>
        <v>55.15</v>
      </c>
      <c r="J721" s="1">
        <f t="shared" si="28"/>
        <v>344.6875</v>
      </c>
    </row>
    <row r="722" spans="1:11" hidden="1" x14ac:dyDescent="0.25">
      <c r="A722" s="22" t="s">
        <v>1543</v>
      </c>
      <c r="B722" s="23">
        <v>85</v>
      </c>
      <c r="G722" s="7" t="s">
        <v>2870</v>
      </c>
      <c r="H722" s="1" t="s">
        <v>2871</v>
      </c>
      <c r="I722" s="1">
        <f t="shared" si="29"/>
        <v>138.13999999999999</v>
      </c>
      <c r="J722" s="1">
        <f t="shared" si="28"/>
        <v>863.37499999999989</v>
      </c>
    </row>
    <row r="723" spans="1:11" hidden="1" x14ac:dyDescent="0.25">
      <c r="A723" s="22" t="s">
        <v>1543</v>
      </c>
      <c r="B723" s="23">
        <v>85</v>
      </c>
      <c r="G723" s="7" t="s">
        <v>1529</v>
      </c>
      <c r="H723" s="7" t="s">
        <v>1530</v>
      </c>
      <c r="I723" s="1">
        <f t="shared" si="29"/>
        <v>30.9</v>
      </c>
      <c r="J723" s="1">
        <f t="shared" si="28"/>
        <v>193.125</v>
      </c>
    </row>
    <row r="724" spans="1:11" hidden="1" x14ac:dyDescent="0.25">
      <c r="A724" s="22" t="s">
        <v>1543</v>
      </c>
      <c r="B724" s="23">
        <v>85</v>
      </c>
      <c r="G724" s="27" t="s">
        <v>2896</v>
      </c>
      <c r="H724" s="1" t="s">
        <v>2897</v>
      </c>
      <c r="I724" s="1">
        <f t="shared" si="29"/>
        <v>80.13</v>
      </c>
      <c r="J724" s="1">
        <f t="shared" si="28"/>
        <v>500.81249999999994</v>
      </c>
    </row>
    <row r="725" spans="1:11" hidden="1" x14ac:dyDescent="0.25">
      <c r="A725" s="22" t="s">
        <v>1543</v>
      </c>
      <c r="B725" s="23">
        <v>85</v>
      </c>
      <c r="G725" s="1" t="str">
        <f>+H725</f>
        <v>RUCW720621241</v>
      </c>
      <c r="H725" s="1" t="s">
        <v>1880</v>
      </c>
      <c r="I725" s="1">
        <f t="shared" si="29"/>
        <v>28.98</v>
      </c>
      <c r="J725" s="1">
        <f t="shared" si="28"/>
        <v>181.125</v>
      </c>
    </row>
    <row r="726" spans="1:11" hidden="1" x14ac:dyDescent="0.25">
      <c r="A726" s="22" t="s">
        <v>1543</v>
      </c>
      <c r="B726" s="23">
        <v>85</v>
      </c>
      <c r="G726" s="7" t="s">
        <v>2945</v>
      </c>
      <c r="H726" s="1" t="s">
        <v>2784</v>
      </c>
      <c r="I726" s="1">
        <f t="shared" si="29"/>
        <v>564.79999999999995</v>
      </c>
      <c r="J726" s="1">
        <f t="shared" si="28"/>
        <v>3529.9999999999995</v>
      </c>
    </row>
    <row r="727" spans="1:11" hidden="1" x14ac:dyDescent="0.25">
      <c r="A727" s="22" t="s">
        <v>1543</v>
      </c>
      <c r="B727" s="23">
        <v>85</v>
      </c>
      <c r="G727" s="1" t="str">
        <f>+H727</f>
        <v>SAAS700911UUA</v>
      </c>
      <c r="H727" s="1" t="s">
        <v>2397</v>
      </c>
      <c r="I727" s="1">
        <f t="shared" si="29"/>
        <v>96.64</v>
      </c>
      <c r="J727" s="1">
        <f t="shared" si="28"/>
        <v>604</v>
      </c>
    </row>
    <row r="728" spans="1:11" hidden="1" x14ac:dyDescent="0.25">
      <c r="A728" s="22" t="s">
        <v>1543</v>
      </c>
      <c r="B728" s="23">
        <v>85</v>
      </c>
      <c r="G728" s="7" t="s">
        <v>2868</v>
      </c>
      <c r="H728" s="7" t="s">
        <v>2869</v>
      </c>
      <c r="I728" s="1">
        <f t="shared" si="29"/>
        <v>282.26</v>
      </c>
      <c r="J728" s="1">
        <f t="shared" si="28"/>
        <v>1764.125</v>
      </c>
    </row>
    <row r="729" spans="1:11" x14ac:dyDescent="0.25">
      <c r="A729" s="22" t="s">
        <v>1543</v>
      </c>
      <c r="B729" s="24" t="s">
        <v>1544</v>
      </c>
      <c r="G729" s="1" t="s">
        <v>1447</v>
      </c>
      <c r="H729" s="1" t="s">
        <v>1200</v>
      </c>
      <c r="I729" s="1">
        <f t="shared" si="29"/>
        <v>12800</v>
      </c>
      <c r="J729" s="1">
        <f t="shared" si="28"/>
        <v>80000</v>
      </c>
      <c r="K729" s="34">
        <v>8533.34</v>
      </c>
    </row>
    <row r="730" spans="1:11" hidden="1" x14ac:dyDescent="0.25">
      <c r="A730" s="22" t="s">
        <v>1543</v>
      </c>
      <c r="B730" s="23">
        <v>85</v>
      </c>
      <c r="G730" s="1" t="s">
        <v>2834</v>
      </c>
      <c r="H730" s="1" t="s">
        <v>1156</v>
      </c>
      <c r="I730" s="1">
        <f t="shared" si="29"/>
        <v>669.62</v>
      </c>
      <c r="J730" s="1">
        <f t="shared" si="28"/>
        <v>4185.125</v>
      </c>
    </row>
    <row r="731" spans="1:11" hidden="1" x14ac:dyDescent="0.25">
      <c r="A731" s="22" t="s">
        <v>1543</v>
      </c>
      <c r="B731" s="23">
        <v>85</v>
      </c>
      <c r="G731" s="1" t="str">
        <f>+H731</f>
        <v>SEB1108096N7</v>
      </c>
      <c r="H731" s="1" t="s">
        <v>2423</v>
      </c>
      <c r="I731" s="1">
        <f t="shared" si="29"/>
        <v>6.73</v>
      </c>
      <c r="J731" s="1">
        <f t="shared" si="28"/>
        <v>42.0625</v>
      </c>
    </row>
    <row r="732" spans="1:11" hidden="1" x14ac:dyDescent="0.25">
      <c r="A732" s="22" t="s">
        <v>1543</v>
      </c>
      <c r="B732" s="23">
        <v>85</v>
      </c>
      <c r="G732" s="1" t="s">
        <v>1440</v>
      </c>
      <c r="H732" s="1" t="s">
        <v>1149</v>
      </c>
      <c r="I732" s="1">
        <f t="shared" si="29"/>
        <v>26927.719999999998</v>
      </c>
      <c r="J732" s="1">
        <f t="shared" si="28"/>
        <v>168298.24999999997</v>
      </c>
    </row>
    <row r="733" spans="1:11" hidden="1" x14ac:dyDescent="0.25">
      <c r="A733" s="22" t="s">
        <v>1543</v>
      </c>
      <c r="B733" s="23">
        <v>85</v>
      </c>
      <c r="G733" s="1" t="str">
        <f>+H733</f>
        <v>SHE190630V37</v>
      </c>
      <c r="H733" s="1" t="s">
        <v>1820</v>
      </c>
      <c r="I733" s="1">
        <f t="shared" si="29"/>
        <v>151.94</v>
      </c>
      <c r="J733" s="1">
        <f t="shared" si="28"/>
        <v>949.625</v>
      </c>
    </row>
    <row r="734" spans="1:11" hidden="1" x14ac:dyDescent="0.25">
      <c r="A734" s="22" t="s">
        <v>1543</v>
      </c>
      <c r="B734" s="23">
        <v>85</v>
      </c>
      <c r="G734" s="1" t="s">
        <v>1434</v>
      </c>
      <c r="H734" s="1" t="s">
        <v>1085</v>
      </c>
      <c r="I734" s="1">
        <f t="shared" si="29"/>
        <v>11927.71</v>
      </c>
      <c r="J734" s="1">
        <f t="shared" si="28"/>
        <v>74548.1875</v>
      </c>
    </row>
    <row r="735" spans="1:11" x14ac:dyDescent="0.25">
      <c r="A735" s="22" t="s">
        <v>1543</v>
      </c>
      <c r="B735" s="23">
        <v>85</v>
      </c>
      <c r="G735" s="1" t="s">
        <v>1462</v>
      </c>
      <c r="H735" s="1" t="s">
        <v>2490</v>
      </c>
      <c r="I735" s="1">
        <f t="shared" ref="I735:I752" si="30">SUMIF($G$7:$G$554,G735,$I$7:$I$554)</f>
        <v>3888.8</v>
      </c>
      <c r="J735" s="1">
        <f t="shared" si="28"/>
        <v>24305</v>
      </c>
      <c r="K735" s="1">
        <v>972.2</v>
      </c>
    </row>
    <row r="736" spans="1:11" hidden="1" x14ac:dyDescent="0.25">
      <c r="A736" s="22" t="s">
        <v>1543</v>
      </c>
      <c r="B736" s="23">
        <v>85</v>
      </c>
      <c r="G736" s="1" t="s">
        <v>2864</v>
      </c>
      <c r="H736" s="1" t="s">
        <v>1538</v>
      </c>
      <c r="I736" s="1">
        <f t="shared" si="30"/>
        <v>180.6</v>
      </c>
      <c r="J736" s="1">
        <f t="shared" si="28"/>
        <v>1128.75</v>
      </c>
    </row>
    <row r="737" spans="1:10" hidden="1" x14ac:dyDescent="0.25">
      <c r="A737" s="22" t="s">
        <v>1543</v>
      </c>
      <c r="B737" s="23">
        <v>85</v>
      </c>
      <c r="G737" s="1" t="s">
        <v>1449</v>
      </c>
      <c r="H737" s="1" t="s">
        <v>1214</v>
      </c>
      <c r="I737" s="1">
        <f t="shared" si="30"/>
        <v>8512</v>
      </c>
      <c r="J737" s="1">
        <f t="shared" si="28"/>
        <v>53200</v>
      </c>
    </row>
    <row r="738" spans="1:10" hidden="1" x14ac:dyDescent="0.25">
      <c r="A738" s="22" t="s">
        <v>1543</v>
      </c>
      <c r="B738" s="23">
        <v>85</v>
      </c>
      <c r="G738" s="1" t="str">
        <f>+H738</f>
        <v>TCG870817Q74</v>
      </c>
      <c r="H738" s="1" t="s">
        <v>2343</v>
      </c>
      <c r="I738" s="1">
        <f t="shared" si="30"/>
        <v>22.75</v>
      </c>
      <c r="J738" s="1">
        <f t="shared" si="28"/>
        <v>142.1875</v>
      </c>
    </row>
    <row r="739" spans="1:10" hidden="1" x14ac:dyDescent="0.25">
      <c r="A739" s="22" t="s">
        <v>1543</v>
      </c>
      <c r="B739" s="23">
        <v>85</v>
      </c>
      <c r="G739" s="1" t="str">
        <f>+H739</f>
        <v>TEX9302097F3</v>
      </c>
      <c r="H739" s="1" t="s">
        <v>415</v>
      </c>
      <c r="I739" s="1">
        <f t="shared" si="30"/>
        <v>33.590000000000003</v>
      </c>
      <c r="J739" s="1">
        <f t="shared" si="28"/>
        <v>209.93750000000003</v>
      </c>
    </row>
    <row r="740" spans="1:10" hidden="1" x14ac:dyDescent="0.25">
      <c r="A740" s="22" t="s">
        <v>1543</v>
      </c>
      <c r="B740" s="23">
        <v>85</v>
      </c>
      <c r="G740" s="7" t="s">
        <v>1417</v>
      </c>
      <c r="H740" s="7" t="s">
        <v>2911</v>
      </c>
      <c r="I740" s="1">
        <f t="shared" si="30"/>
        <v>67239.950000000012</v>
      </c>
      <c r="J740" s="1">
        <f t="shared" si="28"/>
        <v>420249.68750000006</v>
      </c>
    </row>
    <row r="741" spans="1:10" hidden="1" x14ac:dyDescent="0.25">
      <c r="A741" s="22" t="s">
        <v>1543</v>
      </c>
      <c r="B741" s="23">
        <v>85</v>
      </c>
      <c r="G741" s="27" t="s">
        <v>1518</v>
      </c>
      <c r="H741" s="1" t="s">
        <v>1519</v>
      </c>
      <c r="I741" s="1">
        <f t="shared" si="30"/>
        <v>28.45</v>
      </c>
      <c r="J741" s="1">
        <f t="shared" si="28"/>
        <v>177.8125</v>
      </c>
    </row>
    <row r="742" spans="1:10" hidden="1" x14ac:dyDescent="0.25">
      <c r="A742" s="22" t="s">
        <v>1543</v>
      </c>
      <c r="B742" s="23">
        <v>85</v>
      </c>
      <c r="G742" s="1" t="s">
        <v>1416</v>
      </c>
      <c r="H742" s="1" t="s">
        <v>1101</v>
      </c>
      <c r="I742" s="1">
        <f t="shared" si="30"/>
        <v>2650.84</v>
      </c>
      <c r="J742" s="1">
        <f t="shared" si="28"/>
        <v>16567.75</v>
      </c>
    </row>
    <row r="743" spans="1:10" hidden="1" x14ac:dyDescent="0.25">
      <c r="A743" s="22" t="s">
        <v>1543</v>
      </c>
      <c r="B743" s="23">
        <v>85</v>
      </c>
      <c r="G743" s="7" t="s">
        <v>1463</v>
      </c>
      <c r="H743" s="7" t="s">
        <v>1464</v>
      </c>
      <c r="I743" s="1">
        <f t="shared" si="30"/>
        <v>6270293.0599999968</v>
      </c>
      <c r="J743" s="1">
        <f t="shared" si="28"/>
        <v>39189331.624999978</v>
      </c>
    </row>
    <row r="744" spans="1:10" hidden="1" x14ac:dyDescent="0.25">
      <c r="A744" s="22" t="s">
        <v>1543</v>
      </c>
      <c r="B744" s="23">
        <v>85</v>
      </c>
      <c r="G744" s="7" t="s">
        <v>2884</v>
      </c>
      <c r="H744" s="7" t="s">
        <v>2885</v>
      </c>
      <c r="I744" s="1">
        <f t="shared" si="30"/>
        <v>28363.58</v>
      </c>
      <c r="J744" s="1">
        <f t="shared" si="28"/>
        <v>177272.375</v>
      </c>
    </row>
    <row r="745" spans="1:10" hidden="1" x14ac:dyDescent="0.25">
      <c r="A745" s="22" t="s">
        <v>1543</v>
      </c>
      <c r="B745" s="23">
        <v>85</v>
      </c>
      <c r="G745" s="1" t="str">
        <f>+H745</f>
        <v>TRA060703EB4</v>
      </c>
      <c r="H745" s="1" t="s">
        <v>743</v>
      </c>
      <c r="I745" s="1">
        <f t="shared" si="30"/>
        <v>112</v>
      </c>
      <c r="J745" s="1">
        <f t="shared" si="28"/>
        <v>700</v>
      </c>
    </row>
    <row r="746" spans="1:10" hidden="1" x14ac:dyDescent="0.25">
      <c r="A746" s="22" t="s">
        <v>1543</v>
      </c>
      <c r="B746" s="23">
        <v>85</v>
      </c>
      <c r="G746" s="1" t="str">
        <f>+H746</f>
        <v>TSC070907QS5</v>
      </c>
      <c r="H746" s="1" t="s">
        <v>796</v>
      </c>
      <c r="I746" s="1">
        <f t="shared" si="30"/>
        <v>27.58</v>
      </c>
      <c r="J746" s="1">
        <f t="shared" si="28"/>
        <v>172.37499999999997</v>
      </c>
    </row>
    <row r="747" spans="1:10" hidden="1" x14ac:dyDescent="0.25">
      <c r="A747" s="22" t="s">
        <v>1543</v>
      </c>
      <c r="B747" s="23">
        <v>85</v>
      </c>
      <c r="G747" s="1" t="str">
        <f>+H747</f>
        <v>TTI961202IM1</v>
      </c>
      <c r="H747" s="1" t="s">
        <v>426</v>
      </c>
      <c r="I747" s="1">
        <f t="shared" si="30"/>
        <v>220.64</v>
      </c>
      <c r="J747" s="1">
        <f t="shared" si="28"/>
        <v>1378.9999999999998</v>
      </c>
    </row>
    <row r="748" spans="1:10" hidden="1" x14ac:dyDescent="0.25">
      <c r="A748" s="22" t="s">
        <v>1543</v>
      </c>
      <c r="B748" s="23">
        <v>85</v>
      </c>
      <c r="G748" s="7" t="s">
        <v>1488</v>
      </c>
      <c r="H748" s="7" t="s">
        <v>1489</v>
      </c>
      <c r="I748" s="1">
        <f t="shared" si="30"/>
        <v>117504.43</v>
      </c>
      <c r="J748" s="1">
        <f t="shared" si="28"/>
        <v>734402.68749999988</v>
      </c>
    </row>
    <row r="749" spans="1:10" hidden="1" x14ac:dyDescent="0.25">
      <c r="A749" s="22" t="s">
        <v>1543</v>
      </c>
      <c r="B749" s="23">
        <v>85</v>
      </c>
      <c r="G749" s="1" t="s">
        <v>2844</v>
      </c>
      <c r="H749" s="1" t="s">
        <v>2617</v>
      </c>
      <c r="I749" s="1">
        <f t="shared" si="30"/>
        <v>360</v>
      </c>
      <c r="J749" s="1">
        <f t="shared" si="28"/>
        <v>2250</v>
      </c>
    </row>
    <row r="750" spans="1:10" hidden="1" x14ac:dyDescent="0.25">
      <c r="A750" s="22" t="s">
        <v>1543</v>
      </c>
      <c r="B750" s="23">
        <v>85</v>
      </c>
      <c r="G750" s="1" t="s">
        <v>1422</v>
      </c>
      <c r="H750" s="1" t="s">
        <v>1010</v>
      </c>
      <c r="I750" s="1">
        <f t="shared" si="30"/>
        <v>1360</v>
      </c>
      <c r="J750" s="1">
        <f t="shared" si="28"/>
        <v>8500</v>
      </c>
    </row>
    <row r="751" spans="1:10" hidden="1" x14ac:dyDescent="0.25">
      <c r="A751" s="22" t="s">
        <v>1543</v>
      </c>
      <c r="B751" s="23">
        <v>85</v>
      </c>
      <c r="G751" s="7" t="s">
        <v>1495</v>
      </c>
      <c r="H751" s="7" t="s">
        <v>2886</v>
      </c>
      <c r="I751" s="1">
        <f t="shared" si="30"/>
        <v>143862.35999999999</v>
      </c>
      <c r="J751" s="1">
        <f t="shared" si="28"/>
        <v>899139.74999999988</v>
      </c>
    </row>
    <row r="752" spans="1:10" hidden="1" x14ac:dyDescent="0.25">
      <c r="A752" s="22" t="s">
        <v>1543</v>
      </c>
      <c r="B752" s="23">
        <v>85</v>
      </c>
      <c r="G752" s="1" t="str">
        <f>+H752</f>
        <v>ZEPO610721HZ6</v>
      </c>
      <c r="H752" s="1" t="s">
        <v>1924</v>
      </c>
      <c r="I752" s="1">
        <f t="shared" si="30"/>
        <v>28.8</v>
      </c>
      <c r="J752" s="1">
        <f t="shared" si="28"/>
        <v>180</v>
      </c>
    </row>
    <row r="753" spans="1:13" x14ac:dyDescent="0.25">
      <c r="H753" s="21" t="s">
        <v>1541</v>
      </c>
      <c r="I753" s="19">
        <f>+SUM(I567:I752)</f>
        <v>8624695.4699999969</v>
      </c>
      <c r="J753" s="19">
        <f>+SUM(J567:J752)</f>
        <v>53904346.687499978</v>
      </c>
      <c r="K753" s="19">
        <f>+SUM(K568:K751)</f>
        <v>43529.45</v>
      </c>
    </row>
    <row r="754" spans="1:13" x14ac:dyDescent="0.25">
      <c r="H754" s="21"/>
      <c r="I754" s="35">
        <f>+I555</f>
        <v>8625167.8500000015</v>
      </c>
      <c r="J754" s="35">
        <f>+J555</f>
        <v>53907299.0625</v>
      </c>
      <c r="K754" s="35">
        <f>+K555</f>
        <v>43529.45</v>
      </c>
    </row>
    <row r="755" spans="1:13" x14ac:dyDescent="0.25">
      <c r="H755" s="21" t="s">
        <v>1542</v>
      </c>
      <c r="I755" s="20">
        <f>+I753-I754</f>
        <v>-472.38000000454485</v>
      </c>
      <c r="J755" s="20">
        <f>+J753-J754</f>
        <v>-2952.3750000223517</v>
      </c>
      <c r="K755" s="20">
        <f>+K753-K754</f>
        <v>0</v>
      </c>
    </row>
    <row r="757" spans="1:13" x14ac:dyDescent="0.25">
      <c r="A757" s="21" t="s">
        <v>2940</v>
      </c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25">
      <c r="A758" s="27" t="s">
        <v>2823</v>
      </c>
      <c r="B758" s="30">
        <v>42789</v>
      </c>
      <c r="C758" s="27" t="s">
        <v>2824</v>
      </c>
      <c r="D758" s="27">
        <v>1</v>
      </c>
      <c r="E758" s="27" t="s">
        <v>2825</v>
      </c>
      <c r="F758" s="27" t="s">
        <v>1410</v>
      </c>
      <c r="G758" s="27" t="s">
        <v>2930</v>
      </c>
      <c r="H758" s="27" t="s">
        <v>2826</v>
      </c>
      <c r="I758" s="27">
        <v>472.38</v>
      </c>
      <c r="J758" s="33">
        <f t="shared" ref="J758" si="31">+I758/0.16</f>
        <v>2952.375</v>
      </c>
      <c r="K758" s="36" t="s">
        <v>2941</v>
      </c>
      <c r="L758" s="1"/>
      <c r="M758" s="1"/>
    </row>
    <row r="759" spans="1:13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</sheetData>
  <autoFilter ref="A566:K752">
    <filterColumn colId="10">
      <customFilters>
        <customFilter operator="notEqual" val=" "/>
      </customFilters>
    </filterColumn>
  </autoFilter>
  <pageMargins left="0.70866141732283472" right="0.70866141732283472" top="0.74803149606299213" bottom="0.74803149606299213" header="0.31496062992125984" footer="0.31496062992125984"/>
  <pageSetup scale="18" fitToHeight="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0"/>
  <sheetViews>
    <sheetView topLeftCell="A143" workbookViewId="0">
      <selection activeCell="B183" sqref="B183"/>
    </sheetView>
  </sheetViews>
  <sheetFormatPr baseColWidth="10" defaultRowHeight="15" x14ac:dyDescent="0.25"/>
  <cols>
    <col min="1" max="1" width="16.7109375" bestFit="1" customWidth="1"/>
    <col min="2" max="2" width="49.5703125" bestFit="1" customWidth="1"/>
  </cols>
  <sheetData>
    <row r="1" spans="1:2" s="1" customFormat="1" x14ac:dyDescent="0.25">
      <c r="A1" s="1" t="str">
        <f>+B1</f>
        <v>AAN051220835</v>
      </c>
      <c r="B1" s="1" t="s">
        <v>804</v>
      </c>
    </row>
    <row r="2" spans="1:2" x14ac:dyDescent="0.25">
      <c r="A2" s="1" t="str">
        <f>+B2</f>
        <v>AAVA570124LX2</v>
      </c>
      <c r="B2" s="1" t="s">
        <v>2288</v>
      </c>
    </row>
    <row r="3" spans="1:2" x14ac:dyDescent="0.25">
      <c r="A3" s="29" t="s">
        <v>2930</v>
      </c>
      <c r="B3" s="29" t="s">
        <v>2826</v>
      </c>
    </row>
    <row r="4" spans="1:2" x14ac:dyDescent="0.25">
      <c r="A4" s="1" t="s">
        <v>2861</v>
      </c>
      <c r="B4" s="1" t="s">
        <v>2798</v>
      </c>
    </row>
    <row r="5" spans="1:2" x14ac:dyDescent="0.25">
      <c r="A5" s="1" t="s">
        <v>850</v>
      </c>
      <c r="B5" s="7" t="s">
        <v>2892</v>
      </c>
    </row>
    <row r="6" spans="1:2" x14ac:dyDescent="0.25">
      <c r="A6" s="7" t="s">
        <v>1506</v>
      </c>
      <c r="B6" s="7" t="s">
        <v>1507</v>
      </c>
    </row>
    <row r="7" spans="1:2" x14ac:dyDescent="0.25">
      <c r="A7" s="1" t="str">
        <f>+B7</f>
        <v>AGA0006136F1</v>
      </c>
      <c r="B7" s="1" t="s">
        <v>824</v>
      </c>
    </row>
    <row r="8" spans="1:2" x14ac:dyDescent="0.25">
      <c r="A8" s="7" t="s">
        <v>2880</v>
      </c>
      <c r="B8" s="1" t="s">
        <v>1662</v>
      </c>
    </row>
    <row r="9" spans="1:2" x14ac:dyDescent="0.25">
      <c r="A9" s="1" t="s">
        <v>1446</v>
      </c>
      <c r="B9" s="1" t="s">
        <v>2709</v>
      </c>
    </row>
    <row r="10" spans="1:2" x14ac:dyDescent="0.25">
      <c r="A10" s="7" t="s">
        <v>309</v>
      </c>
      <c r="B10" s="7" t="s">
        <v>2893</v>
      </c>
    </row>
    <row r="11" spans="1:2" x14ac:dyDescent="0.25">
      <c r="A11" s="7" t="s">
        <v>1477</v>
      </c>
      <c r="B11" s="1" t="s">
        <v>1553</v>
      </c>
    </row>
    <row r="12" spans="1:2" x14ac:dyDescent="0.25">
      <c r="A12" s="7" t="s">
        <v>2879</v>
      </c>
      <c r="B12" s="7" t="s">
        <v>2881</v>
      </c>
    </row>
    <row r="13" spans="1:2" x14ac:dyDescent="0.25">
      <c r="A13" s="7" t="s">
        <v>444</v>
      </c>
      <c r="B13" s="7" t="s">
        <v>1528</v>
      </c>
    </row>
    <row r="14" spans="1:2" x14ac:dyDescent="0.25">
      <c r="A14" s="1" t="str">
        <f>+B14</f>
        <v>APU640930KV9</v>
      </c>
      <c r="B14" s="1" t="s">
        <v>924</v>
      </c>
    </row>
    <row r="15" spans="1:2" x14ac:dyDescent="0.25">
      <c r="A15" s="7" t="s">
        <v>1475</v>
      </c>
      <c r="B15" s="1" t="s">
        <v>2064</v>
      </c>
    </row>
    <row r="16" spans="1:2" x14ac:dyDescent="0.25">
      <c r="A16" s="1" t="str">
        <f>+B16</f>
        <v>ASC1104193JA</v>
      </c>
      <c r="B16" s="1" t="s">
        <v>2341</v>
      </c>
    </row>
    <row r="17" spans="1:2" x14ac:dyDescent="0.25">
      <c r="A17" s="1" t="str">
        <f>+B17</f>
        <v>ASC591104TT1</v>
      </c>
      <c r="B17" s="1" t="s">
        <v>2342</v>
      </c>
    </row>
    <row r="18" spans="1:2" x14ac:dyDescent="0.25">
      <c r="A18" s="1" t="s">
        <v>2873</v>
      </c>
      <c r="B18" s="1" t="s">
        <v>2872</v>
      </c>
    </row>
    <row r="19" spans="1:2" x14ac:dyDescent="0.25">
      <c r="A19" s="7" t="s">
        <v>1465</v>
      </c>
      <c r="B19" s="1" t="s">
        <v>1564</v>
      </c>
    </row>
    <row r="20" spans="1:2" x14ac:dyDescent="0.25">
      <c r="A20" s="1" t="s">
        <v>2842</v>
      </c>
      <c r="B20" s="1" t="s">
        <v>2604</v>
      </c>
    </row>
    <row r="21" spans="1:2" x14ac:dyDescent="0.25">
      <c r="A21" s="7" t="s">
        <v>1467</v>
      </c>
      <c r="B21" s="7" t="s">
        <v>1468</v>
      </c>
    </row>
    <row r="22" spans="1:2" x14ac:dyDescent="0.25">
      <c r="A22" s="1" t="str">
        <f>+B22</f>
        <v>BAIP740522Q28</v>
      </c>
      <c r="B22" s="1" t="s">
        <v>2419</v>
      </c>
    </row>
    <row r="23" spans="1:2" x14ac:dyDescent="0.25">
      <c r="A23" s="7" t="s">
        <v>2926</v>
      </c>
      <c r="B23" s="7" t="s">
        <v>2927</v>
      </c>
    </row>
    <row r="24" spans="1:2" x14ac:dyDescent="0.25">
      <c r="A24" s="27" t="s">
        <v>2923</v>
      </c>
      <c r="B24" s="1" t="s">
        <v>2924</v>
      </c>
    </row>
    <row r="25" spans="1:2" x14ac:dyDescent="0.25">
      <c r="A25" s="17" t="s">
        <v>1539</v>
      </c>
      <c r="B25" s="18" t="s">
        <v>1540</v>
      </c>
    </row>
    <row r="26" spans="1:2" x14ac:dyDescent="0.25">
      <c r="A26" s="7" t="s">
        <v>1508</v>
      </c>
      <c r="B26" s="7" t="s">
        <v>1509</v>
      </c>
    </row>
    <row r="27" spans="1:2" x14ac:dyDescent="0.25">
      <c r="A27" s="1" t="str">
        <f>+B27</f>
        <v>CAG110830A23</v>
      </c>
      <c r="B27" s="1" t="s">
        <v>840</v>
      </c>
    </row>
    <row r="28" spans="1:2" x14ac:dyDescent="0.25">
      <c r="A28" s="1" t="str">
        <f>+B28</f>
        <v>CAMM880825PU8</v>
      </c>
      <c r="B28" s="1" t="s">
        <v>321</v>
      </c>
    </row>
    <row r="29" spans="1:2" x14ac:dyDescent="0.25">
      <c r="A29" s="1" t="str">
        <f>+B29</f>
        <v>CAOF91027BV6</v>
      </c>
      <c r="B29" s="1" t="s">
        <v>2247</v>
      </c>
    </row>
    <row r="30" spans="1:2" x14ac:dyDescent="0.25">
      <c r="A30" s="7" t="s">
        <v>1469</v>
      </c>
      <c r="B30" s="1" t="s">
        <v>1606</v>
      </c>
    </row>
    <row r="31" spans="1:2" x14ac:dyDescent="0.25">
      <c r="A31" s="1" t="str">
        <f>+B31</f>
        <v>CAR690416420</v>
      </c>
      <c r="B31" s="1" t="s">
        <v>2308</v>
      </c>
    </row>
    <row r="32" spans="1:2" x14ac:dyDescent="0.25">
      <c r="A32" s="27" t="s">
        <v>1526</v>
      </c>
      <c r="B32" s="1" t="s">
        <v>1527</v>
      </c>
    </row>
    <row r="33" spans="1:2" x14ac:dyDescent="0.25">
      <c r="A33" s="1" t="s">
        <v>2876</v>
      </c>
      <c r="B33" s="1" t="s">
        <v>2822</v>
      </c>
    </row>
    <row r="34" spans="1:2" x14ac:dyDescent="0.25">
      <c r="A34" s="1" t="s">
        <v>1779</v>
      </c>
      <c r="B34" s="7" t="s">
        <v>2890</v>
      </c>
    </row>
    <row r="35" spans="1:2" x14ac:dyDescent="0.25">
      <c r="A35" s="1" t="s">
        <v>1425</v>
      </c>
      <c r="B35" s="1" t="s">
        <v>1025</v>
      </c>
    </row>
    <row r="36" spans="1:2" x14ac:dyDescent="0.25">
      <c r="A36" s="1" t="str">
        <f>+B36</f>
        <v>CIS981002NK4</v>
      </c>
      <c r="B36" s="1" t="s">
        <v>2469</v>
      </c>
    </row>
    <row r="37" spans="1:2" x14ac:dyDescent="0.25">
      <c r="A37" s="7" t="s">
        <v>1482</v>
      </c>
      <c r="B37" s="7" t="s">
        <v>1481</v>
      </c>
    </row>
    <row r="38" spans="1:2" x14ac:dyDescent="0.25">
      <c r="A38" s="7" t="s">
        <v>2907</v>
      </c>
      <c r="B38" s="7" t="s">
        <v>2908</v>
      </c>
    </row>
    <row r="39" spans="1:2" x14ac:dyDescent="0.25">
      <c r="A39" s="1" t="s">
        <v>1445</v>
      </c>
      <c r="B39" s="1" t="s">
        <v>1172</v>
      </c>
    </row>
    <row r="40" spans="1:2" x14ac:dyDescent="0.25">
      <c r="A40" s="1" t="str">
        <f>+B40</f>
        <v>CME910715UB9</v>
      </c>
      <c r="B40" s="1" t="s">
        <v>329</v>
      </c>
    </row>
    <row r="41" spans="1:2" x14ac:dyDescent="0.25">
      <c r="A41" s="1" t="s">
        <v>1437</v>
      </c>
      <c r="B41" s="1" t="s">
        <v>1111</v>
      </c>
    </row>
    <row r="42" spans="1:2" x14ac:dyDescent="0.25">
      <c r="A42" s="1" t="str">
        <f>+B42</f>
        <v>CPF5207036N8</v>
      </c>
      <c r="B42" s="1" t="s">
        <v>2347</v>
      </c>
    </row>
    <row r="43" spans="1:2" x14ac:dyDescent="0.25">
      <c r="A43" s="1" t="str">
        <f>+B43</f>
        <v>CPF6307036N8</v>
      </c>
      <c r="B43" s="1" t="s">
        <v>841</v>
      </c>
    </row>
    <row r="44" spans="1:2" x14ac:dyDescent="0.25">
      <c r="A44" s="1" t="s">
        <v>1414</v>
      </c>
      <c r="B44" s="1" t="s">
        <v>1075</v>
      </c>
    </row>
    <row r="45" spans="1:2" x14ac:dyDescent="0.25">
      <c r="A45" s="7" t="s">
        <v>1479</v>
      </c>
      <c r="B45" s="7" t="s">
        <v>1480</v>
      </c>
    </row>
    <row r="46" spans="1:2" x14ac:dyDescent="0.25">
      <c r="A46" s="7" t="s">
        <v>2904</v>
      </c>
      <c r="B46" s="7" t="s">
        <v>2905</v>
      </c>
    </row>
    <row r="47" spans="1:2" x14ac:dyDescent="0.25">
      <c r="A47" s="27" t="s">
        <v>2921</v>
      </c>
      <c r="B47" s="1" t="s">
        <v>2922</v>
      </c>
    </row>
    <row r="48" spans="1:2" x14ac:dyDescent="0.25">
      <c r="A48" s="28" t="s">
        <v>2925</v>
      </c>
      <c r="B48" s="1" t="s">
        <v>2882</v>
      </c>
    </row>
    <row r="49" spans="1:2" x14ac:dyDescent="0.25">
      <c r="A49" s="7" t="s">
        <v>1483</v>
      </c>
      <c r="B49" s="7" t="s">
        <v>1484</v>
      </c>
    </row>
    <row r="50" spans="1:2" x14ac:dyDescent="0.25">
      <c r="A50" s="27" t="s">
        <v>906</v>
      </c>
      <c r="B50" s="1" t="s">
        <v>2935</v>
      </c>
    </row>
    <row r="51" spans="1:2" x14ac:dyDescent="0.25">
      <c r="A51" s="1" t="s">
        <v>1428</v>
      </c>
      <c r="B51" s="1" t="s">
        <v>1040</v>
      </c>
    </row>
    <row r="52" spans="1:2" x14ac:dyDescent="0.25">
      <c r="A52" s="1" t="str">
        <f>+B52</f>
        <v>DEHJ580405Q33</v>
      </c>
      <c r="B52" s="1" t="s">
        <v>2315</v>
      </c>
    </row>
    <row r="53" spans="1:2" x14ac:dyDescent="0.25">
      <c r="A53" s="1" t="s">
        <v>2840</v>
      </c>
      <c r="B53" s="1" t="s">
        <v>2553</v>
      </c>
    </row>
    <row r="54" spans="1:2" x14ac:dyDescent="0.25">
      <c r="A54" s="1" t="str">
        <f>+B54</f>
        <v>DILF6205301E1</v>
      </c>
      <c r="B54" s="1" t="s">
        <v>2470</v>
      </c>
    </row>
    <row r="55" spans="1:2" x14ac:dyDescent="0.25">
      <c r="A55" s="1" t="s">
        <v>2853</v>
      </c>
      <c r="B55" s="1" t="s">
        <v>2738</v>
      </c>
    </row>
    <row r="56" spans="1:2" x14ac:dyDescent="0.25">
      <c r="A56" s="1" t="str">
        <f t="shared" ref="A56:A62" si="0">+B56</f>
        <v>DLI931201MI9</v>
      </c>
      <c r="B56" s="1" t="s">
        <v>2401</v>
      </c>
    </row>
    <row r="57" spans="1:2" x14ac:dyDescent="0.25">
      <c r="A57" s="1" t="str">
        <f t="shared" si="0"/>
        <v>DTB000309B37</v>
      </c>
      <c r="B57" s="1" t="s">
        <v>1795</v>
      </c>
    </row>
    <row r="58" spans="1:2" x14ac:dyDescent="0.25">
      <c r="A58" s="1" t="str">
        <f t="shared" si="0"/>
        <v>DUGG650808H5A</v>
      </c>
      <c r="B58" s="1" t="s">
        <v>2254</v>
      </c>
    </row>
    <row r="59" spans="1:2" x14ac:dyDescent="0.25">
      <c r="A59" s="1" t="str">
        <f t="shared" si="0"/>
        <v>DUMA580801KN5</v>
      </c>
      <c r="B59" s="1" t="s">
        <v>305</v>
      </c>
    </row>
    <row r="60" spans="1:2" x14ac:dyDescent="0.25">
      <c r="A60" s="1" t="str">
        <f t="shared" si="0"/>
        <v>ECP1111049Y4</v>
      </c>
      <c r="B60" s="1" t="s">
        <v>1819</v>
      </c>
    </row>
    <row r="61" spans="1:2" x14ac:dyDescent="0.25">
      <c r="A61" s="1" t="str">
        <f t="shared" si="0"/>
        <v>ELE011009716</v>
      </c>
      <c r="B61" s="1" t="s">
        <v>763</v>
      </c>
    </row>
    <row r="62" spans="1:2" x14ac:dyDescent="0.25">
      <c r="A62" s="1" t="str">
        <f t="shared" si="0"/>
        <v>ESE0102158I8</v>
      </c>
      <c r="B62" s="1" t="s">
        <v>1815</v>
      </c>
    </row>
    <row r="63" spans="1:2" x14ac:dyDescent="0.25">
      <c r="A63" s="1" t="s">
        <v>1457</v>
      </c>
      <c r="B63" s="1" t="s">
        <v>1352</v>
      </c>
    </row>
    <row r="64" spans="1:2" x14ac:dyDescent="0.25">
      <c r="A64" s="1" t="str">
        <f>+B64</f>
        <v>ESE930624B79</v>
      </c>
      <c r="B64" s="1" t="s">
        <v>1503</v>
      </c>
    </row>
    <row r="65" spans="1:2" x14ac:dyDescent="0.25">
      <c r="A65" s="1" t="str">
        <f>+B65</f>
        <v>ESM9811169R5</v>
      </c>
      <c r="B65" s="1" t="s">
        <v>851</v>
      </c>
    </row>
    <row r="66" spans="1:2" x14ac:dyDescent="0.25">
      <c r="A66" s="1" t="s">
        <v>1436</v>
      </c>
      <c r="B66" s="1" t="s">
        <v>1094</v>
      </c>
    </row>
    <row r="67" spans="1:2" x14ac:dyDescent="0.25">
      <c r="A67" s="1" t="s">
        <v>2859</v>
      </c>
      <c r="B67" s="1" t="s">
        <v>2860</v>
      </c>
    </row>
    <row r="68" spans="1:2" x14ac:dyDescent="0.25">
      <c r="A68" s="1" t="s">
        <v>2857</v>
      </c>
      <c r="B68" s="1" t="s">
        <v>2858</v>
      </c>
    </row>
    <row r="69" spans="1:2" x14ac:dyDescent="0.25">
      <c r="A69" s="1" t="s">
        <v>790</v>
      </c>
      <c r="B69" s="1" t="s">
        <v>790</v>
      </c>
    </row>
    <row r="70" spans="1:2" x14ac:dyDescent="0.25">
      <c r="A70" s="1" t="str">
        <f>+B70</f>
        <v>FMB871228QF7</v>
      </c>
      <c r="B70" s="1" t="s">
        <v>430</v>
      </c>
    </row>
    <row r="71" spans="1:2" x14ac:dyDescent="0.25">
      <c r="A71" s="1" t="str">
        <f>+B71</f>
        <v>FMN9905248R8</v>
      </c>
      <c r="B71" s="1" t="s">
        <v>880</v>
      </c>
    </row>
    <row r="72" spans="1:2" x14ac:dyDescent="0.25">
      <c r="A72" s="27" t="s">
        <v>794</v>
      </c>
      <c r="B72" s="1" t="s">
        <v>2891</v>
      </c>
    </row>
    <row r="73" spans="1:2" x14ac:dyDescent="0.25">
      <c r="A73" s="1" t="str">
        <f>+B73</f>
        <v>FNM000504R36</v>
      </c>
      <c r="B73" s="1" t="s">
        <v>356</v>
      </c>
    </row>
    <row r="74" spans="1:2" x14ac:dyDescent="0.25">
      <c r="A74" s="1" t="s">
        <v>2850</v>
      </c>
      <c r="B74" s="1" t="s">
        <v>2722</v>
      </c>
    </row>
    <row r="75" spans="1:2" x14ac:dyDescent="0.25">
      <c r="A75" s="1" t="str">
        <f>+B75</f>
        <v>FOPJ630103CU1</v>
      </c>
      <c r="B75" s="1" t="s">
        <v>739</v>
      </c>
    </row>
    <row r="76" spans="1:2" x14ac:dyDescent="0.25">
      <c r="A76" s="7" t="s">
        <v>1471</v>
      </c>
      <c r="B76" s="7" t="s">
        <v>2883</v>
      </c>
    </row>
    <row r="77" spans="1:2" x14ac:dyDescent="0.25">
      <c r="A77" s="1" t="str">
        <f>+B77</f>
        <v>GAJA530403QE7</v>
      </c>
      <c r="B77" s="1" t="s">
        <v>407</v>
      </c>
    </row>
    <row r="78" spans="1:2" x14ac:dyDescent="0.25">
      <c r="A78" s="1" t="s">
        <v>1430</v>
      </c>
      <c r="B78" s="1" t="s">
        <v>1052</v>
      </c>
    </row>
    <row r="79" spans="1:2" x14ac:dyDescent="0.25">
      <c r="A79" s="1" t="str">
        <f>+B79</f>
        <v>GBA060117351</v>
      </c>
      <c r="B79" s="1" t="s">
        <v>795</v>
      </c>
    </row>
    <row r="80" spans="1:2" x14ac:dyDescent="0.25">
      <c r="A80" s="1" t="s">
        <v>1427</v>
      </c>
      <c r="B80" s="1" t="s">
        <v>1036</v>
      </c>
    </row>
    <row r="81" spans="1:2" x14ac:dyDescent="0.25">
      <c r="A81" s="1" t="str">
        <f>+B81</f>
        <v>GHO091124SM3</v>
      </c>
      <c r="B81" s="1" t="s">
        <v>886</v>
      </c>
    </row>
    <row r="82" spans="1:2" x14ac:dyDescent="0.25">
      <c r="A82" s="1" t="s">
        <v>2837</v>
      </c>
      <c r="B82" s="1" t="s">
        <v>1048</v>
      </c>
    </row>
    <row r="83" spans="1:2" x14ac:dyDescent="0.25">
      <c r="A83" s="1" t="str">
        <f>+B83</f>
        <v>GORS710801PU6</v>
      </c>
      <c r="B83" s="1" t="s">
        <v>383</v>
      </c>
    </row>
    <row r="84" spans="1:2" x14ac:dyDescent="0.25">
      <c r="A84" s="1" t="str">
        <f>+B84</f>
        <v>GPR911122D69</v>
      </c>
      <c r="B84" s="1" t="s">
        <v>2462</v>
      </c>
    </row>
    <row r="85" spans="1:2" x14ac:dyDescent="0.25">
      <c r="A85" s="1" t="str">
        <f>+B85</f>
        <v>GSD8906167G2</v>
      </c>
      <c r="B85" s="1" t="s">
        <v>2412</v>
      </c>
    </row>
    <row r="86" spans="1:2" x14ac:dyDescent="0.25">
      <c r="A86" s="7" t="s">
        <v>2900</v>
      </c>
      <c r="B86" s="7" t="s">
        <v>2901</v>
      </c>
    </row>
    <row r="87" spans="1:2" x14ac:dyDescent="0.25">
      <c r="A87" s="1" t="s">
        <v>1432</v>
      </c>
      <c r="B87" s="1" t="s">
        <v>1060</v>
      </c>
    </row>
    <row r="88" spans="1:2" x14ac:dyDescent="0.25">
      <c r="A88" s="1" t="str">
        <f>+B88</f>
        <v>HEBM781017UQ1</v>
      </c>
      <c r="B88" s="1" t="s">
        <v>753</v>
      </c>
    </row>
    <row r="89" spans="1:2" x14ac:dyDescent="0.25">
      <c r="A89" s="1" t="s">
        <v>2874</v>
      </c>
      <c r="B89" s="1" t="s">
        <v>2875</v>
      </c>
    </row>
    <row r="90" spans="1:2" x14ac:dyDescent="0.25">
      <c r="A90" s="1" t="s">
        <v>2847</v>
      </c>
      <c r="B90" s="1" t="s">
        <v>2699</v>
      </c>
    </row>
    <row r="91" spans="1:2" x14ac:dyDescent="0.25">
      <c r="A91" s="7" t="s">
        <v>2902</v>
      </c>
      <c r="B91" s="7" t="s">
        <v>2903</v>
      </c>
    </row>
    <row r="92" spans="1:2" x14ac:dyDescent="0.25">
      <c r="A92" s="1" t="s">
        <v>1451</v>
      </c>
      <c r="B92" s="1" t="s">
        <v>1258</v>
      </c>
    </row>
    <row r="93" spans="1:2" x14ac:dyDescent="0.25">
      <c r="A93" s="7" t="s">
        <v>2909</v>
      </c>
      <c r="B93" s="7" t="s">
        <v>2910</v>
      </c>
    </row>
    <row r="94" spans="1:2" x14ac:dyDescent="0.25">
      <c r="A94" s="1" t="s">
        <v>2833</v>
      </c>
      <c r="B94" s="1" t="s">
        <v>2497</v>
      </c>
    </row>
    <row r="95" spans="1:2" x14ac:dyDescent="0.25">
      <c r="A95" s="1" t="s">
        <v>1421</v>
      </c>
      <c r="B95" s="1" t="s">
        <v>1006</v>
      </c>
    </row>
    <row r="96" spans="1:2" x14ac:dyDescent="0.25">
      <c r="A96" s="7" t="s">
        <v>1520</v>
      </c>
      <c r="B96" s="7" t="s">
        <v>1524</v>
      </c>
    </row>
    <row r="97" spans="1:2" x14ac:dyDescent="0.25">
      <c r="A97" s="1" t="str">
        <f>+B97</f>
        <v>ISL070720EK3</v>
      </c>
      <c r="B97" s="1" t="s">
        <v>2471</v>
      </c>
    </row>
    <row r="98" spans="1:2" x14ac:dyDescent="0.25">
      <c r="A98" s="1" t="s">
        <v>1460</v>
      </c>
      <c r="B98" s="1" t="s">
        <v>2862</v>
      </c>
    </row>
    <row r="99" spans="1:2" x14ac:dyDescent="0.25">
      <c r="A99" s="1" t="s">
        <v>1424</v>
      </c>
      <c r="B99" s="1" t="s">
        <v>1018</v>
      </c>
    </row>
    <row r="100" spans="1:2" x14ac:dyDescent="0.25">
      <c r="A100" s="31" t="s">
        <v>2898</v>
      </c>
      <c r="B100" s="31" t="s">
        <v>2899</v>
      </c>
    </row>
    <row r="101" spans="1:2" x14ac:dyDescent="0.25">
      <c r="A101" s="7" t="s">
        <v>1456</v>
      </c>
      <c r="B101" s="1" t="s">
        <v>1324</v>
      </c>
    </row>
    <row r="102" spans="1:2" x14ac:dyDescent="0.25">
      <c r="A102" s="7" t="s">
        <v>1472</v>
      </c>
      <c r="B102" s="1" t="s">
        <v>1718</v>
      </c>
    </row>
    <row r="103" spans="1:2" x14ac:dyDescent="0.25">
      <c r="A103" s="1" t="s">
        <v>1459</v>
      </c>
      <c r="B103" s="1" t="s">
        <v>1372</v>
      </c>
    </row>
    <row r="104" spans="1:2" x14ac:dyDescent="0.25">
      <c r="A104" s="7" t="s">
        <v>1419</v>
      </c>
      <c r="B104" s="1" t="s">
        <v>1192</v>
      </c>
    </row>
    <row r="105" spans="1:2" x14ac:dyDescent="0.25">
      <c r="A105" s="1" t="s">
        <v>1840</v>
      </c>
      <c r="B105" s="1" t="s">
        <v>2030</v>
      </c>
    </row>
    <row r="106" spans="1:2" x14ac:dyDescent="0.25">
      <c r="A106" s="1" t="s">
        <v>1433</v>
      </c>
      <c r="B106" s="1" t="s">
        <v>1064</v>
      </c>
    </row>
    <row r="107" spans="1:2" x14ac:dyDescent="0.25">
      <c r="A107" s="1" t="str">
        <f>+B107</f>
        <v>LONA700127T42</v>
      </c>
      <c r="B107" s="1" t="s">
        <v>352</v>
      </c>
    </row>
    <row r="108" spans="1:2" x14ac:dyDescent="0.25">
      <c r="A108" s="1" t="s">
        <v>2851</v>
      </c>
      <c r="B108" s="1" t="s">
        <v>2727</v>
      </c>
    </row>
    <row r="109" spans="1:2" x14ac:dyDescent="0.25">
      <c r="A109" s="1" t="str">
        <f>+B109</f>
        <v>MAGI620628IW4</v>
      </c>
      <c r="B109" s="1" t="s">
        <v>852</v>
      </c>
    </row>
    <row r="110" spans="1:2" x14ac:dyDescent="0.25">
      <c r="A110" s="1" t="s">
        <v>1450</v>
      </c>
      <c r="B110" s="1" t="s">
        <v>1221</v>
      </c>
    </row>
    <row r="111" spans="1:2" x14ac:dyDescent="0.25">
      <c r="A111" s="1" t="str">
        <f>+B111</f>
        <v>MCE970318REA</v>
      </c>
      <c r="B111" s="1" t="s">
        <v>393</v>
      </c>
    </row>
    <row r="112" spans="1:2" x14ac:dyDescent="0.25">
      <c r="A112" s="1" t="s">
        <v>1438</v>
      </c>
      <c r="B112" s="1" t="s">
        <v>1130</v>
      </c>
    </row>
    <row r="113" spans="1:2" x14ac:dyDescent="0.25">
      <c r="A113" s="1" t="s">
        <v>2836</v>
      </c>
      <c r="B113" s="1" t="s">
        <v>2516</v>
      </c>
    </row>
    <row r="114" spans="1:2" x14ac:dyDescent="0.25">
      <c r="A114" s="1" t="str">
        <f>+B114</f>
        <v>MNE0409226K9</v>
      </c>
      <c r="B114" s="1" t="s">
        <v>403</v>
      </c>
    </row>
    <row r="115" spans="1:2" x14ac:dyDescent="0.25">
      <c r="A115" s="1" t="s">
        <v>2852</v>
      </c>
      <c r="B115" s="1" t="s">
        <v>2734</v>
      </c>
    </row>
    <row r="116" spans="1:2" x14ac:dyDescent="0.25">
      <c r="A116" s="1" t="s">
        <v>2835</v>
      </c>
      <c r="B116" s="1" t="s">
        <v>2510</v>
      </c>
    </row>
    <row r="117" spans="1:2" x14ac:dyDescent="0.25">
      <c r="A117" s="1" t="s">
        <v>2848</v>
      </c>
      <c r="B117" s="1" t="s">
        <v>2703</v>
      </c>
    </row>
    <row r="118" spans="1:2" x14ac:dyDescent="0.25">
      <c r="A118" s="1" t="s">
        <v>1444</v>
      </c>
      <c r="B118" s="1" t="s">
        <v>1168</v>
      </c>
    </row>
    <row r="119" spans="1:2" x14ac:dyDescent="0.25">
      <c r="A119" s="1" t="str">
        <f>+B119</f>
        <v>MTA900528FIA</v>
      </c>
      <c r="B119" s="1" t="s">
        <v>919</v>
      </c>
    </row>
    <row r="120" spans="1:2" x14ac:dyDescent="0.25">
      <c r="A120" s="7" t="s">
        <v>1418</v>
      </c>
      <c r="B120" s="1" t="s">
        <v>1196</v>
      </c>
    </row>
    <row r="121" spans="1:2" x14ac:dyDescent="0.25">
      <c r="A121" s="1" t="s">
        <v>2846</v>
      </c>
      <c r="B121" s="1" t="s">
        <v>2638</v>
      </c>
    </row>
    <row r="122" spans="1:2" x14ac:dyDescent="0.25">
      <c r="A122" s="1" t="str">
        <f>+B122</f>
        <v>NWM9709244W4</v>
      </c>
      <c r="B122" s="1" t="s">
        <v>333</v>
      </c>
    </row>
    <row r="123" spans="1:2" x14ac:dyDescent="0.25">
      <c r="A123" s="7" t="s">
        <v>2887</v>
      </c>
      <c r="B123" s="7" t="s">
        <v>2888</v>
      </c>
    </row>
    <row r="124" spans="1:2" x14ac:dyDescent="0.25">
      <c r="A124" s="7" t="s">
        <v>1486</v>
      </c>
      <c r="B124" s="1" t="s">
        <v>1586</v>
      </c>
    </row>
    <row r="125" spans="1:2" x14ac:dyDescent="0.25">
      <c r="A125" s="1" t="str">
        <f>+B125</f>
        <v>OBE131121CJ1</v>
      </c>
      <c r="B125" s="1" t="s">
        <v>341</v>
      </c>
    </row>
    <row r="126" spans="1:2" x14ac:dyDescent="0.25">
      <c r="A126" s="1" t="s">
        <v>411</v>
      </c>
      <c r="B126" s="1" t="s">
        <v>1044</v>
      </c>
    </row>
    <row r="127" spans="1:2" x14ac:dyDescent="0.25">
      <c r="A127" s="1" t="str">
        <f>+B127</f>
        <v>OEAE5404042R2</v>
      </c>
      <c r="B127" s="1" t="s">
        <v>842</v>
      </c>
    </row>
    <row r="128" spans="1:2" x14ac:dyDescent="0.25">
      <c r="A128" s="1" t="str">
        <f>+B128</f>
        <v>OGWI1208313Z3</v>
      </c>
      <c r="B128" s="1" t="s">
        <v>2458</v>
      </c>
    </row>
    <row r="129" spans="1:2" x14ac:dyDescent="0.25">
      <c r="A129" s="1" t="str">
        <f>+B129</f>
        <v>OME561118AA8</v>
      </c>
      <c r="B129" s="1" t="s">
        <v>907</v>
      </c>
    </row>
    <row r="130" spans="1:2" x14ac:dyDescent="0.25">
      <c r="A130" s="1" t="s">
        <v>2838</v>
      </c>
      <c r="B130" s="1" t="s">
        <v>1014</v>
      </c>
    </row>
    <row r="131" spans="1:2" x14ac:dyDescent="0.25">
      <c r="A131" s="7" t="s">
        <v>2865</v>
      </c>
      <c r="B131" s="7" t="s">
        <v>2866</v>
      </c>
    </row>
    <row r="132" spans="1:2" x14ac:dyDescent="0.25">
      <c r="A132" s="7" t="s">
        <v>1900</v>
      </c>
      <c r="B132" s="7" t="s">
        <v>2906</v>
      </c>
    </row>
    <row r="133" spans="1:2" x14ac:dyDescent="0.25">
      <c r="A133" s="1" t="str">
        <f>+B133</f>
        <v>PAMV611223QD2</v>
      </c>
      <c r="B133" s="1" t="s">
        <v>2298</v>
      </c>
    </row>
    <row r="134" spans="1:2" x14ac:dyDescent="0.25">
      <c r="A134" s="27" t="s">
        <v>2918</v>
      </c>
      <c r="B134" s="1" t="s">
        <v>2919</v>
      </c>
    </row>
    <row r="135" spans="1:2" x14ac:dyDescent="0.25">
      <c r="A135" s="1" t="str">
        <f>+B135</f>
        <v>PARO600528HKA</v>
      </c>
      <c r="B135" s="1" t="s">
        <v>2348</v>
      </c>
    </row>
    <row r="136" spans="1:2" x14ac:dyDescent="0.25">
      <c r="A136" s="1" t="str">
        <f>+B136</f>
        <v>PCE890410B99</v>
      </c>
      <c r="B136" s="1" t="s">
        <v>2439</v>
      </c>
    </row>
    <row r="137" spans="1:2" x14ac:dyDescent="0.25">
      <c r="A137" s="1" t="str">
        <f>+B137</f>
        <v>PCQ1506025P9</v>
      </c>
      <c r="B137" s="1" t="s">
        <v>953</v>
      </c>
    </row>
    <row r="138" spans="1:2" x14ac:dyDescent="0.25">
      <c r="A138" s="1" t="str">
        <f>+B138</f>
        <v>PCQ1506055P9</v>
      </c>
      <c r="B138" s="1" t="s">
        <v>1887</v>
      </c>
    </row>
    <row r="139" spans="1:2" x14ac:dyDescent="0.25">
      <c r="A139" s="1" t="str">
        <f>+B139</f>
        <v>PMV800209PT4</v>
      </c>
      <c r="B139" s="1" t="s">
        <v>1876</v>
      </c>
    </row>
    <row r="140" spans="1:2" x14ac:dyDescent="0.25">
      <c r="A140" s="1" t="s">
        <v>2877</v>
      </c>
      <c r="B140" s="1" t="s">
        <v>2878</v>
      </c>
    </row>
    <row r="141" spans="1:2" x14ac:dyDescent="0.25">
      <c r="A141" s="1" t="s">
        <v>2841</v>
      </c>
      <c r="B141" s="1" t="s">
        <v>2863</v>
      </c>
    </row>
    <row r="142" spans="1:2" x14ac:dyDescent="0.25">
      <c r="A142" s="1" t="s">
        <v>1499</v>
      </c>
      <c r="B142" s="1" t="s">
        <v>2855</v>
      </c>
    </row>
    <row r="143" spans="1:2" x14ac:dyDescent="0.25">
      <c r="A143" s="27" t="s">
        <v>2915</v>
      </c>
      <c r="B143" s="1" t="s">
        <v>2915</v>
      </c>
    </row>
    <row r="144" spans="1:2" x14ac:dyDescent="0.25">
      <c r="A144" s="1" t="s">
        <v>1458</v>
      </c>
      <c r="B144" s="1" t="s">
        <v>1359</v>
      </c>
    </row>
    <row r="145" spans="1:2" x14ac:dyDescent="0.25">
      <c r="A145" s="1" t="str">
        <f>+B145</f>
        <v>RCO0708136F1</v>
      </c>
      <c r="B145" s="1" t="s">
        <v>1917</v>
      </c>
    </row>
    <row r="146" spans="1:2" x14ac:dyDescent="0.25">
      <c r="A146" s="1" t="str">
        <f>+B146</f>
        <v>RCO0708136F7</v>
      </c>
      <c r="B146" s="1" t="s">
        <v>815</v>
      </c>
    </row>
    <row r="147" spans="1:2" x14ac:dyDescent="0.25">
      <c r="A147" s="1" t="s">
        <v>2839</v>
      </c>
      <c r="B147" s="1" t="s">
        <v>2539</v>
      </c>
    </row>
    <row r="148" spans="1:2" x14ac:dyDescent="0.25">
      <c r="A148" s="1" t="str">
        <f>+B148</f>
        <v>REBV590911NG0</v>
      </c>
      <c r="B148" s="1" t="s">
        <v>2337</v>
      </c>
    </row>
    <row r="149" spans="1:2" x14ac:dyDescent="0.25">
      <c r="A149" s="1" t="s">
        <v>2854</v>
      </c>
      <c r="B149" s="1" t="s">
        <v>2742</v>
      </c>
    </row>
    <row r="150" spans="1:2" x14ac:dyDescent="0.25">
      <c r="A150" s="1" t="s">
        <v>1426</v>
      </c>
      <c r="B150" s="1" t="s">
        <v>1426</v>
      </c>
    </row>
    <row r="151" spans="1:2" x14ac:dyDescent="0.25">
      <c r="A151" s="27" t="s">
        <v>2916</v>
      </c>
      <c r="B151" s="1" t="s">
        <v>2917</v>
      </c>
    </row>
    <row r="152" spans="1:2" x14ac:dyDescent="0.25">
      <c r="A152" s="1" t="s">
        <v>2843</v>
      </c>
      <c r="B152" s="1" t="s">
        <v>2607</v>
      </c>
    </row>
    <row r="153" spans="1:2" x14ac:dyDescent="0.25">
      <c r="A153" s="27" t="s">
        <v>2894</v>
      </c>
      <c r="B153" s="1" t="s">
        <v>2895</v>
      </c>
    </row>
    <row r="154" spans="1:2" x14ac:dyDescent="0.25">
      <c r="A154" s="1" t="str">
        <f>+B154</f>
        <v>ROAA840915TS5</v>
      </c>
      <c r="B154" s="1" t="s">
        <v>2405</v>
      </c>
    </row>
    <row r="155" spans="1:2" x14ac:dyDescent="0.25">
      <c r="A155" s="1" t="s">
        <v>1443</v>
      </c>
      <c r="B155" s="1" t="s">
        <v>1164</v>
      </c>
    </row>
    <row r="156" spans="1:2" x14ac:dyDescent="0.25">
      <c r="A156" s="27" t="s">
        <v>2913</v>
      </c>
      <c r="B156" s="1" t="s">
        <v>2914</v>
      </c>
    </row>
    <row r="157" spans="1:2" x14ac:dyDescent="0.25">
      <c r="A157" s="7" t="s">
        <v>2870</v>
      </c>
      <c r="B157" s="1" t="s">
        <v>2871</v>
      </c>
    </row>
    <row r="158" spans="1:2" x14ac:dyDescent="0.25">
      <c r="A158" s="7" t="s">
        <v>1529</v>
      </c>
      <c r="B158" s="7" t="s">
        <v>1530</v>
      </c>
    </row>
    <row r="159" spans="1:2" x14ac:dyDescent="0.25">
      <c r="A159" s="27" t="s">
        <v>2896</v>
      </c>
      <c r="B159" s="1" t="s">
        <v>2897</v>
      </c>
    </row>
    <row r="160" spans="1:2" x14ac:dyDescent="0.25">
      <c r="A160" s="1" t="str">
        <f>+B160</f>
        <v>RUCW720621241</v>
      </c>
      <c r="B160" s="1" t="s">
        <v>1880</v>
      </c>
    </row>
    <row r="161" spans="1:2" x14ac:dyDescent="0.25">
      <c r="A161" s="1" t="s">
        <v>2856</v>
      </c>
      <c r="B161" s="1" t="s">
        <v>2784</v>
      </c>
    </row>
    <row r="162" spans="1:2" x14ac:dyDescent="0.25">
      <c r="A162" s="1" t="str">
        <f>+B162</f>
        <v>SAAS700911UUA</v>
      </c>
      <c r="B162" s="1" t="s">
        <v>2397</v>
      </c>
    </row>
    <row r="163" spans="1:2" x14ac:dyDescent="0.25">
      <c r="A163" s="7" t="s">
        <v>2868</v>
      </c>
      <c r="B163" s="7" t="s">
        <v>2869</v>
      </c>
    </row>
    <row r="164" spans="1:2" x14ac:dyDescent="0.25">
      <c r="A164" s="1" t="s">
        <v>1447</v>
      </c>
      <c r="B164" s="1" t="s">
        <v>1200</v>
      </c>
    </row>
    <row r="165" spans="1:2" x14ac:dyDescent="0.25">
      <c r="A165" s="1" t="s">
        <v>2834</v>
      </c>
      <c r="B165" s="1" t="s">
        <v>1156</v>
      </c>
    </row>
    <row r="166" spans="1:2" x14ac:dyDescent="0.25">
      <c r="A166" s="1" t="str">
        <f>+B166</f>
        <v>SEB1108096N7</v>
      </c>
      <c r="B166" s="1" t="s">
        <v>2423</v>
      </c>
    </row>
    <row r="167" spans="1:2" x14ac:dyDescent="0.25">
      <c r="A167" s="1" t="s">
        <v>1440</v>
      </c>
      <c r="B167" s="1" t="s">
        <v>1149</v>
      </c>
    </row>
    <row r="168" spans="1:2" x14ac:dyDescent="0.25">
      <c r="A168" s="1" t="str">
        <f>+B168</f>
        <v>SHE190630V37</v>
      </c>
      <c r="B168" s="1" t="s">
        <v>1820</v>
      </c>
    </row>
    <row r="169" spans="1:2" x14ac:dyDescent="0.25">
      <c r="A169" s="1" t="s">
        <v>1434</v>
      </c>
      <c r="B169" s="1" t="s">
        <v>1085</v>
      </c>
    </row>
    <row r="170" spans="1:2" x14ac:dyDescent="0.25">
      <c r="A170" s="1" t="s">
        <v>1462</v>
      </c>
      <c r="B170" s="1" t="s">
        <v>2490</v>
      </c>
    </row>
    <row r="171" spans="1:2" x14ac:dyDescent="0.25">
      <c r="A171" s="1" t="s">
        <v>2864</v>
      </c>
      <c r="B171" s="1" t="s">
        <v>1538</v>
      </c>
    </row>
    <row r="172" spans="1:2" x14ac:dyDescent="0.25">
      <c r="A172" s="1" t="s">
        <v>1449</v>
      </c>
      <c r="B172" s="1" t="s">
        <v>1214</v>
      </c>
    </row>
    <row r="173" spans="1:2" x14ac:dyDescent="0.25">
      <c r="A173" s="1" t="str">
        <f>+B173</f>
        <v>TCG870817Q74</v>
      </c>
      <c r="B173" s="1" t="s">
        <v>2343</v>
      </c>
    </row>
    <row r="174" spans="1:2" x14ac:dyDescent="0.25">
      <c r="A174" s="1" t="str">
        <f>+B174</f>
        <v>TEX9302097F3</v>
      </c>
      <c r="B174" s="1" t="s">
        <v>415</v>
      </c>
    </row>
    <row r="175" spans="1:2" x14ac:dyDescent="0.25">
      <c r="A175" s="7" t="s">
        <v>1417</v>
      </c>
      <c r="B175" s="7" t="s">
        <v>2911</v>
      </c>
    </row>
    <row r="176" spans="1:2" x14ac:dyDescent="0.25">
      <c r="A176" s="27" t="s">
        <v>1518</v>
      </c>
      <c r="B176" s="1" t="s">
        <v>1519</v>
      </c>
    </row>
    <row r="177" spans="1:2" x14ac:dyDescent="0.25">
      <c r="A177" s="1" t="s">
        <v>1416</v>
      </c>
      <c r="B177" s="1" t="s">
        <v>1101</v>
      </c>
    </row>
    <row r="178" spans="1:2" x14ac:dyDescent="0.25">
      <c r="A178" s="7" t="s">
        <v>1463</v>
      </c>
      <c r="B178" s="7" t="s">
        <v>1464</v>
      </c>
    </row>
    <row r="179" spans="1:2" x14ac:dyDescent="0.25">
      <c r="A179" s="7" t="s">
        <v>2884</v>
      </c>
      <c r="B179" s="7" t="s">
        <v>2885</v>
      </c>
    </row>
    <row r="180" spans="1:2" x14ac:dyDescent="0.25">
      <c r="A180" s="1" t="str">
        <f>+B180</f>
        <v>TRA060703EB4</v>
      </c>
      <c r="B180" s="1" t="s">
        <v>743</v>
      </c>
    </row>
    <row r="181" spans="1:2" x14ac:dyDescent="0.25">
      <c r="A181" s="1" t="str">
        <f>+B181</f>
        <v>TSC070907QS5</v>
      </c>
      <c r="B181" s="1" t="s">
        <v>796</v>
      </c>
    </row>
    <row r="182" spans="1:2" x14ac:dyDescent="0.25">
      <c r="A182" s="1" t="str">
        <f>+B182</f>
        <v>TTI961202IM1</v>
      </c>
      <c r="B182" s="1" t="s">
        <v>426</v>
      </c>
    </row>
    <row r="183" spans="1:2" x14ac:dyDescent="0.25">
      <c r="A183" s="7" t="s">
        <v>1488</v>
      </c>
      <c r="B183" s="7" t="s">
        <v>1489</v>
      </c>
    </row>
    <row r="184" spans="1:2" x14ac:dyDescent="0.25">
      <c r="A184" s="1" t="s">
        <v>2844</v>
      </c>
      <c r="B184" s="1" t="s">
        <v>2617</v>
      </c>
    </row>
    <row r="185" spans="1:2" x14ac:dyDescent="0.25">
      <c r="A185" s="1" t="s">
        <v>1422</v>
      </c>
      <c r="B185" s="1" t="s">
        <v>1010</v>
      </c>
    </row>
    <row r="186" spans="1:2" x14ac:dyDescent="0.25">
      <c r="A186" s="7" t="s">
        <v>1495</v>
      </c>
      <c r="B186" s="7" t="s">
        <v>2886</v>
      </c>
    </row>
    <row r="187" spans="1:2" x14ac:dyDescent="0.25">
      <c r="A187" s="1" t="str">
        <f>+B187</f>
        <v>ZEPO610721HZ6</v>
      </c>
      <c r="B187" s="1" t="s">
        <v>1924</v>
      </c>
    </row>
    <row r="550" spans="1:2" x14ac:dyDescent="0.25">
      <c r="A550" s="1"/>
      <c r="B550" s="1"/>
    </row>
  </sheetData>
  <sortState ref="A1:B550">
    <sortCondition ref="A1:A55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720"/>
  <sheetViews>
    <sheetView topLeftCell="A531" workbookViewId="0">
      <selection activeCell="M351" sqref="M351"/>
    </sheetView>
  </sheetViews>
  <sheetFormatPr baseColWidth="10" defaultRowHeight="15" x14ac:dyDescent="0.25"/>
  <cols>
    <col min="4" max="4" width="2.140625" customWidth="1"/>
    <col min="5" max="6" width="1.42578125" customWidth="1"/>
    <col min="7" max="7" width="38.5703125" customWidth="1"/>
    <col min="8" max="8" width="40.140625" bestFit="1" customWidth="1"/>
    <col min="9" max="9" width="11.85546875" bestFit="1" customWidth="1"/>
    <col min="10" max="10" width="15.85546875" bestFit="1" customWidth="1"/>
    <col min="12" max="12" width="12.7109375" bestFit="1" customWidth="1"/>
  </cols>
  <sheetData>
    <row r="1" spans="1:12" s="1" customFormat="1" x14ac:dyDescent="0.25">
      <c r="B1" s="2"/>
      <c r="C1" s="2"/>
      <c r="D1" s="2"/>
      <c r="E1" s="2"/>
      <c r="F1" s="2"/>
      <c r="G1" s="15" t="s">
        <v>1396</v>
      </c>
      <c r="H1" s="2"/>
      <c r="I1" s="2"/>
      <c r="J1" s="5"/>
    </row>
    <row r="2" spans="1:12" s="1" customFormat="1" x14ac:dyDescent="0.25">
      <c r="B2" s="2"/>
      <c r="C2" s="2"/>
      <c r="D2" s="2"/>
      <c r="E2" s="2"/>
      <c r="F2" s="2"/>
      <c r="G2" s="15" t="s">
        <v>3710</v>
      </c>
      <c r="H2" s="2"/>
      <c r="I2" s="2"/>
      <c r="J2" s="5"/>
    </row>
    <row r="3" spans="1:12" s="1" customFormat="1" x14ac:dyDescent="0.25">
      <c r="B3" s="2"/>
      <c r="C3" s="2"/>
      <c r="D3" s="2"/>
      <c r="E3" s="2"/>
      <c r="F3" s="2"/>
      <c r="G3" s="15" t="s">
        <v>0</v>
      </c>
      <c r="H3" s="2"/>
      <c r="I3" s="2"/>
      <c r="J3" s="5"/>
    </row>
    <row r="4" spans="1:12" s="1" customFormat="1" x14ac:dyDescent="0.25">
      <c r="B4" s="2"/>
      <c r="C4" s="2"/>
      <c r="D4" s="2"/>
      <c r="E4" s="2"/>
      <c r="F4" s="2"/>
      <c r="G4" s="3"/>
      <c r="H4" s="2"/>
      <c r="I4" s="2"/>
      <c r="J4" s="2"/>
    </row>
    <row r="5" spans="1:12" s="1" customFormat="1" x14ac:dyDescent="0.25">
      <c r="B5" s="2"/>
      <c r="C5" s="2"/>
      <c r="D5" s="2"/>
      <c r="E5" s="2"/>
      <c r="F5" s="2"/>
      <c r="G5" s="6"/>
      <c r="H5" s="4"/>
      <c r="I5" s="4"/>
      <c r="J5" s="4"/>
    </row>
    <row r="6" spans="1:12" s="1" customFormat="1" ht="17.25" thickBot="1" x14ac:dyDescent="0.35">
      <c r="A6" s="10" t="s">
        <v>1397</v>
      </c>
      <c r="B6" s="10" t="s">
        <v>1398</v>
      </c>
      <c r="C6" s="10" t="s">
        <v>1399</v>
      </c>
      <c r="D6" s="10"/>
      <c r="E6" s="10"/>
      <c r="F6" s="10"/>
      <c r="G6" s="11" t="s">
        <v>1400</v>
      </c>
      <c r="H6" s="12" t="s">
        <v>1401</v>
      </c>
      <c r="I6" s="13" t="s">
        <v>1402</v>
      </c>
      <c r="J6" s="13" t="s">
        <v>1403</v>
      </c>
      <c r="K6" s="13" t="s">
        <v>1404</v>
      </c>
    </row>
    <row r="7" spans="1:12" x14ac:dyDescent="0.25">
      <c r="A7" t="s">
        <v>2946</v>
      </c>
      <c r="B7" s="8">
        <v>42796</v>
      </c>
      <c r="C7" t="s">
        <v>2947</v>
      </c>
      <c r="D7">
        <v>1</v>
      </c>
      <c r="E7" t="s">
        <v>2948</v>
      </c>
      <c r="F7">
        <v>11121</v>
      </c>
      <c r="G7" s="7" t="s">
        <v>1417</v>
      </c>
      <c r="H7" s="1" t="s">
        <v>2949</v>
      </c>
      <c r="I7" s="9">
        <v>62548.27</v>
      </c>
      <c r="J7" s="33">
        <f t="shared" ref="J7:J70" si="0">+I7/0.16</f>
        <v>390926.6875</v>
      </c>
      <c r="L7" s="9"/>
    </row>
    <row r="8" spans="1:12" x14ac:dyDescent="0.25">
      <c r="A8" t="s">
        <v>2950</v>
      </c>
      <c r="B8" s="8">
        <v>42797</v>
      </c>
      <c r="C8" t="s">
        <v>2951</v>
      </c>
      <c r="D8">
        <v>1</v>
      </c>
      <c r="E8" t="s">
        <v>2948</v>
      </c>
      <c r="F8">
        <v>11122</v>
      </c>
      <c r="G8" s="7" t="s">
        <v>3754</v>
      </c>
      <c r="H8" s="1" t="s">
        <v>3746</v>
      </c>
      <c r="I8" s="9">
        <v>31253.38</v>
      </c>
      <c r="J8" s="33">
        <f t="shared" si="0"/>
        <v>195333.625</v>
      </c>
      <c r="L8" s="9"/>
    </row>
    <row r="9" spans="1:12" x14ac:dyDescent="0.25">
      <c r="A9" t="s">
        <v>2952</v>
      </c>
      <c r="B9" s="8">
        <v>42797</v>
      </c>
      <c r="C9" t="s">
        <v>2953</v>
      </c>
      <c r="D9">
        <v>1</v>
      </c>
      <c r="E9" t="s">
        <v>2948</v>
      </c>
      <c r="F9">
        <v>11123</v>
      </c>
      <c r="G9" s="7" t="s">
        <v>1495</v>
      </c>
      <c r="H9" s="7" t="s">
        <v>2886</v>
      </c>
      <c r="I9" s="9">
        <v>44806.28</v>
      </c>
      <c r="J9" s="33">
        <f t="shared" si="0"/>
        <v>280039.25</v>
      </c>
      <c r="L9" s="9"/>
    </row>
    <row r="10" spans="1:12" x14ac:dyDescent="0.25">
      <c r="A10" t="s">
        <v>2954</v>
      </c>
      <c r="B10" s="8">
        <v>42800</v>
      </c>
      <c r="C10" t="s">
        <v>2955</v>
      </c>
      <c r="D10">
        <v>1</v>
      </c>
      <c r="E10" t="s">
        <v>2956</v>
      </c>
      <c r="F10" t="s">
        <v>2957</v>
      </c>
      <c r="G10" s="1" t="s">
        <v>3739</v>
      </c>
      <c r="H10" s="1" t="s">
        <v>3740</v>
      </c>
      <c r="I10" s="1">
        <v>198.28</v>
      </c>
      <c r="J10" s="33">
        <f t="shared" si="0"/>
        <v>1239.25</v>
      </c>
      <c r="L10" s="9"/>
    </row>
    <row r="11" spans="1:12" x14ac:dyDescent="0.25">
      <c r="A11" t="s">
        <v>2959</v>
      </c>
      <c r="B11" s="8">
        <v>42801</v>
      </c>
      <c r="C11" t="s">
        <v>2958</v>
      </c>
      <c r="D11">
        <v>1</v>
      </c>
      <c r="E11" t="s">
        <v>2948</v>
      </c>
      <c r="F11">
        <v>11125</v>
      </c>
      <c r="G11" s="7" t="s">
        <v>1471</v>
      </c>
      <c r="H11" s="1" t="s">
        <v>3759</v>
      </c>
      <c r="I11" s="9">
        <v>66680.89</v>
      </c>
      <c r="J11" s="33">
        <f t="shared" si="0"/>
        <v>416755.5625</v>
      </c>
      <c r="L11" s="9"/>
    </row>
    <row r="12" spans="1:12" x14ac:dyDescent="0.25">
      <c r="A12" t="s">
        <v>2960</v>
      </c>
      <c r="B12" s="8">
        <v>42801</v>
      </c>
      <c r="C12" t="s">
        <v>2961</v>
      </c>
      <c r="D12">
        <v>1</v>
      </c>
      <c r="E12" t="s">
        <v>2948</v>
      </c>
      <c r="F12">
        <v>11126</v>
      </c>
      <c r="G12" s="7" t="s">
        <v>2887</v>
      </c>
      <c r="H12" s="1" t="s">
        <v>2962</v>
      </c>
      <c r="I12" s="9">
        <v>73012.5</v>
      </c>
      <c r="J12" s="33">
        <f t="shared" si="0"/>
        <v>456328.125</v>
      </c>
      <c r="L12" s="9"/>
    </row>
    <row r="13" spans="1:12" x14ac:dyDescent="0.25">
      <c r="A13" t="s">
        <v>2963</v>
      </c>
      <c r="B13" s="8">
        <v>42801</v>
      </c>
      <c r="C13" t="s">
        <v>2964</v>
      </c>
      <c r="D13">
        <v>1</v>
      </c>
      <c r="E13" t="s">
        <v>2948</v>
      </c>
      <c r="F13">
        <v>11127</v>
      </c>
      <c r="G13" s="7" t="s">
        <v>1482</v>
      </c>
      <c r="H13" s="1" t="s">
        <v>3760</v>
      </c>
      <c r="I13" s="9">
        <v>62605.13</v>
      </c>
      <c r="J13" s="33">
        <f t="shared" si="0"/>
        <v>391282.0625</v>
      </c>
      <c r="L13" s="9"/>
    </row>
    <row r="14" spans="1:12" x14ac:dyDescent="0.25">
      <c r="A14" t="s">
        <v>2965</v>
      </c>
      <c r="B14" s="8">
        <v>42801</v>
      </c>
      <c r="C14" t="s">
        <v>2966</v>
      </c>
      <c r="D14">
        <v>1</v>
      </c>
      <c r="E14" t="s">
        <v>2948</v>
      </c>
      <c r="F14">
        <v>11128</v>
      </c>
      <c r="G14" s="7" t="s">
        <v>1467</v>
      </c>
      <c r="H14" s="1" t="s">
        <v>3761</v>
      </c>
      <c r="I14" s="9">
        <v>32689.41</v>
      </c>
      <c r="J14" s="33">
        <f t="shared" si="0"/>
        <v>204308.8125</v>
      </c>
      <c r="L14" s="9"/>
    </row>
    <row r="15" spans="1:12" x14ac:dyDescent="0.25">
      <c r="A15" t="s">
        <v>2967</v>
      </c>
      <c r="B15" s="8">
        <v>42802</v>
      </c>
      <c r="C15" t="s">
        <v>2968</v>
      </c>
      <c r="D15">
        <v>1</v>
      </c>
      <c r="E15" t="s">
        <v>2948</v>
      </c>
      <c r="F15">
        <v>11129</v>
      </c>
      <c r="G15" s="7" t="s">
        <v>1473</v>
      </c>
      <c r="H15" s="1" t="s">
        <v>2969</v>
      </c>
      <c r="I15" s="9">
        <v>32482.23</v>
      </c>
      <c r="J15" s="33">
        <f t="shared" si="0"/>
        <v>203013.9375</v>
      </c>
      <c r="L15" s="9"/>
    </row>
    <row r="16" spans="1:12" x14ac:dyDescent="0.25">
      <c r="A16" t="s">
        <v>2970</v>
      </c>
      <c r="B16" s="8">
        <v>42803</v>
      </c>
      <c r="C16">
        <v>2573418</v>
      </c>
      <c r="D16">
        <v>1</v>
      </c>
      <c r="E16" t="s">
        <v>2971</v>
      </c>
      <c r="F16" t="s">
        <v>2972</v>
      </c>
      <c r="G16" s="7" t="s">
        <v>1417</v>
      </c>
      <c r="H16" s="7" t="s">
        <v>2911</v>
      </c>
      <c r="I16" s="1">
        <v>890.7</v>
      </c>
      <c r="J16" s="33">
        <f t="shared" si="0"/>
        <v>5566.875</v>
      </c>
      <c r="L16" s="9"/>
    </row>
    <row r="17" spans="1:12" x14ac:dyDescent="0.25">
      <c r="A17" t="s">
        <v>2973</v>
      </c>
      <c r="B17" s="8">
        <v>42803</v>
      </c>
      <c r="C17" t="s">
        <v>2974</v>
      </c>
      <c r="D17">
        <v>1</v>
      </c>
      <c r="E17" t="s">
        <v>2948</v>
      </c>
      <c r="F17">
        <v>11130</v>
      </c>
      <c r="G17" s="7" t="s">
        <v>1417</v>
      </c>
      <c r="H17" s="1" t="s">
        <v>2949</v>
      </c>
      <c r="I17" s="9">
        <v>42355.25</v>
      </c>
      <c r="J17" s="33">
        <f t="shared" si="0"/>
        <v>264720.3125</v>
      </c>
      <c r="L17" s="9"/>
    </row>
    <row r="18" spans="1:12" x14ac:dyDescent="0.25">
      <c r="A18" t="s">
        <v>2975</v>
      </c>
      <c r="B18" s="8">
        <v>42803</v>
      </c>
      <c r="C18" t="s">
        <v>2976</v>
      </c>
      <c r="D18">
        <v>1</v>
      </c>
      <c r="E18" t="s">
        <v>2948</v>
      </c>
      <c r="F18">
        <v>11131</v>
      </c>
      <c r="G18" s="7" t="s">
        <v>1417</v>
      </c>
      <c r="H18" s="1" t="s">
        <v>2949</v>
      </c>
      <c r="I18" s="9">
        <v>42355.25</v>
      </c>
      <c r="J18" s="33">
        <f t="shared" si="0"/>
        <v>264720.3125</v>
      </c>
      <c r="L18" s="9"/>
    </row>
    <row r="19" spans="1:12" x14ac:dyDescent="0.25">
      <c r="A19" t="s">
        <v>2977</v>
      </c>
      <c r="B19" s="8">
        <v>42803</v>
      </c>
      <c r="C19" t="s">
        <v>2978</v>
      </c>
      <c r="D19">
        <v>1</v>
      </c>
      <c r="E19" t="s">
        <v>2948</v>
      </c>
      <c r="F19">
        <v>11132</v>
      </c>
      <c r="G19" s="7" t="s">
        <v>1417</v>
      </c>
      <c r="H19" s="1" t="s">
        <v>2949</v>
      </c>
      <c r="I19" s="9">
        <v>42355.25</v>
      </c>
      <c r="J19" s="33">
        <f t="shared" si="0"/>
        <v>264720.3125</v>
      </c>
      <c r="L19" s="9"/>
    </row>
    <row r="20" spans="1:12" x14ac:dyDescent="0.25">
      <c r="A20" t="s">
        <v>2979</v>
      </c>
      <c r="B20" s="8">
        <v>42803</v>
      </c>
      <c r="C20" t="s">
        <v>2980</v>
      </c>
      <c r="D20">
        <v>1</v>
      </c>
      <c r="E20" t="s">
        <v>2948</v>
      </c>
      <c r="F20">
        <v>11133</v>
      </c>
      <c r="G20" s="7" t="s">
        <v>1417</v>
      </c>
      <c r="H20" s="1" t="s">
        <v>2949</v>
      </c>
      <c r="I20" s="9">
        <v>36877.589999999997</v>
      </c>
      <c r="J20" s="33">
        <f t="shared" si="0"/>
        <v>230484.93749999997</v>
      </c>
      <c r="L20" s="9"/>
    </row>
    <row r="21" spans="1:12" x14ac:dyDescent="0.25">
      <c r="A21" t="s">
        <v>2981</v>
      </c>
      <c r="B21" s="8">
        <v>42803</v>
      </c>
      <c r="C21" t="s">
        <v>2982</v>
      </c>
      <c r="D21">
        <v>1</v>
      </c>
      <c r="E21" t="s">
        <v>2948</v>
      </c>
      <c r="F21">
        <v>11134</v>
      </c>
      <c r="G21" s="7" t="s">
        <v>1417</v>
      </c>
      <c r="H21" s="1" t="s">
        <v>2949</v>
      </c>
      <c r="I21" s="9">
        <v>36877.589999999997</v>
      </c>
      <c r="J21" s="33">
        <f t="shared" si="0"/>
        <v>230484.93749999997</v>
      </c>
      <c r="L21" s="9"/>
    </row>
    <row r="22" spans="1:12" x14ac:dyDescent="0.25">
      <c r="A22" t="s">
        <v>80</v>
      </c>
      <c r="B22" s="8">
        <v>42803</v>
      </c>
      <c r="C22" t="s">
        <v>2983</v>
      </c>
      <c r="D22">
        <v>1</v>
      </c>
      <c r="E22" t="s">
        <v>2948</v>
      </c>
      <c r="F22">
        <v>11135</v>
      </c>
      <c r="G22" s="7" t="s">
        <v>1417</v>
      </c>
      <c r="H22" s="1" t="s">
        <v>2949</v>
      </c>
      <c r="I22" s="9">
        <v>33851.379999999997</v>
      </c>
      <c r="J22" s="33">
        <f t="shared" si="0"/>
        <v>211571.12499999997</v>
      </c>
      <c r="L22" s="9"/>
    </row>
    <row r="23" spans="1:12" x14ac:dyDescent="0.25">
      <c r="A23" t="s">
        <v>83</v>
      </c>
      <c r="B23" s="8">
        <v>42803</v>
      </c>
      <c r="C23" t="s">
        <v>2984</v>
      </c>
      <c r="D23">
        <v>1</v>
      </c>
      <c r="E23" t="s">
        <v>2948</v>
      </c>
      <c r="F23">
        <v>11136</v>
      </c>
      <c r="G23" s="7" t="s">
        <v>1417</v>
      </c>
      <c r="H23" s="1" t="s">
        <v>2949</v>
      </c>
      <c r="I23" s="9">
        <v>32632.53</v>
      </c>
      <c r="J23" s="33">
        <f t="shared" si="0"/>
        <v>203953.3125</v>
      </c>
      <c r="L23" s="9"/>
    </row>
    <row r="24" spans="1:12" x14ac:dyDescent="0.25">
      <c r="A24" t="s">
        <v>2985</v>
      </c>
      <c r="B24" s="8">
        <v>42803</v>
      </c>
      <c r="C24" t="s">
        <v>2986</v>
      </c>
      <c r="D24">
        <v>1</v>
      </c>
      <c r="E24" t="s">
        <v>2948</v>
      </c>
      <c r="F24">
        <v>11137</v>
      </c>
      <c r="G24" s="7" t="s">
        <v>1417</v>
      </c>
      <c r="H24" s="1" t="s">
        <v>2949</v>
      </c>
      <c r="I24" s="9">
        <v>38090.370000000003</v>
      </c>
      <c r="J24" s="33">
        <f t="shared" si="0"/>
        <v>238064.8125</v>
      </c>
      <c r="L24" s="9"/>
    </row>
    <row r="25" spans="1:12" x14ac:dyDescent="0.25">
      <c r="A25" t="s">
        <v>2987</v>
      </c>
      <c r="B25" s="8">
        <v>42803</v>
      </c>
      <c r="C25" t="s">
        <v>2988</v>
      </c>
      <c r="D25">
        <v>1</v>
      </c>
      <c r="E25" t="s">
        <v>2948</v>
      </c>
      <c r="F25">
        <v>11138</v>
      </c>
      <c r="G25" s="7" t="s">
        <v>1417</v>
      </c>
      <c r="H25" s="1" t="s">
        <v>2949</v>
      </c>
      <c r="I25" s="9">
        <v>58622.05</v>
      </c>
      <c r="J25" s="33">
        <f t="shared" si="0"/>
        <v>366387.8125</v>
      </c>
      <c r="L25" s="9"/>
    </row>
    <row r="26" spans="1:12" x14ac:dyDescent="0.25">
      <c r="A26" t="s">
        <v>2989</v>
      </c>
      <c r="B26" s="8">
        <v>42803</v>
      </c>
      <c r="C26" t="s">
        <v>2990</v>
      </c>
      <c r="D26">
        <v>1</v>
      </c>
      <c r="E26" t="s">
        <v>2948</v>
      </c>
      <c r="F26">
        <v>11139</v>
      </c>
      <c r="G26" s="7" t="s">
        <v>1417</v>
      </c>
      <c r="H26" s="1" t="s">
        <v>2949</v>
      </c>
      <c r="I26" s="9">
        <v>58622.05</v>
      </c>
      <c r="J26" s="33">
        <f t="shared" si="0"/>
        <v>366387.8125</v>
      </c>
      <c r="L26" s="9"/>
    </row>
    <row r="27" spans="1:12" x14ac:dyDescent="0.25">
      <c r="A27" t="s">
        <v>96</v>
      </c>
      <c r="B27" s="8">
        <v>42803</v>
      </c>
      <c r="C27" t="s">
        <v>2991</v>
      </c>
      <c r="D27">
        <v>1</v>
      </c>
      <c r="E27" t="s">
        <v>2948</v>
      </c>
      <c r="F27">
        <v>11140</v>
      </c>
      <c r="G27" s="7" t="s">
        <v>1417</v>
      </c>
      <c r="H27" s="1" t="s">
        <v>2949</v>
      </c>
      <c r="I27" s="9">
        <v>76521.100000000006</v>
      </c>
      <c r="J27" s="33">
        <f t="shared" si="0"/>
        <v>478256.875</v>
      </c>
      <c r="L27" s="9"/>
    </row>
    <row r="28" spans="1:12" x14ac:dyDescent="0.25">
      <c r="A28" t="s">
        <v>2992</v>
      </c>
      <c r="B28" s="8">
        <v>42804</v>
      </c>
      <c r="C28" t="s">
        <v>2993</v>
      </c>
      <c r="D28">
        <v>1</v>
      </c>
      <c r="E28" t="s">
        <v>2948</v>
      </c>
      <c r="F28">
        <v>11141</v>
      </c>
      <c r="G28" s="7" t="s">
        <v>1417</v>
      </c>
      <c r="H28" s="1" t="s">
        <v>2949</v>
      </c>
      <c r="I28" s="9">
        <v>29257.040000000001</v>
      </c>
      <c r="J28" s="33">
        <f t="shared" si="0"/>
        <v>182856.5</v>
      </c>
      <c r="L28" s="9"/>
    </row>
    <row r="29" spans="1:12" x14ac:dyDescent="0.25">
      <c r="A29" t="s">
        <v>2994</v>
      </c>
      <c r="B29" s="8">
        <v>42804</v>
      </c>
      <c r="C29" t="s">
        <v>2995</v>
      </c>
      <c r="D29">
        <v>1</v>
      </c>
      <c r="E29" t="s">
        <v>2948</v>
      </c>
      <c r="F29">
        <v>11142</v>
      </c>
      <c r="G29" s="7" t="s">
        <v>1417</v>
      </c>
      <c r="H29" s="1" t="s">
        <v>2949</v>
      </c>
      <c r="I29" s="9">
        <v>74928.960000000006</v>
      </c>
      <c r="J29" s="33">
        <f t="shared" si="0"/>
        <v>468306.00000000006</v>
      </c>
      <c r="L29" s="9"/>
    </row>
    <row r="30" spans="1:12" x14ac:dyDescent="0.25">
      <c r="A30" t="s">
        <v>2996</v>
      </c>
      <c r="B30" s="8">
        <v>42804</v>
      </c>
      <c r="C30" t="s">
        <v>2997</v>
      </c>
      <c r="D30">
        <v>1</v>
      </c>
      <c r="E30" t="s">
        <v>2948</v>
      </c>
      <c r="F30">
        <v>11143</v>
      </c>
      <c r="G30" s="7" t="s">
        <v>1483</v>
      </c>
      <c r="H30" s="1" t="s">
        <v>3747</v>
      </c>
      <c r="I30" s="9">
        <v>25887.71</v>
      </c>
      <c r="J30" s="33">
        <f t="shared" si="0"/>
        <v>161798.1875</v>
      </c>
      <c r="L30" s="9"/>
    </row>
    <row r="31" spans="1:12" x14ac:dyDescent="0.25">
      <c r="A31" t="s">
        <v>3000</v>
      </c>
      <c r="B31" s="8">
        <v>42804</v>
      </c>
      <c r="C31" t="s">
        <v>2998</v>
      </c>
      <c r="D31">
        <v>1</v>
      </c>
      <c r="E31" t="s">
        <v>2948</v>
      </c>
      <c r="F31">
        <v>11145</v>
      </c>
      <c r="G31" s="7" t="s">
        <v>1417</v>
      </c>
      <c r="H31" s="1" t="s">
        <v>2949</v>
      </c>
      <c r="I31" s="9">
        <v>40868.300000000003</v>
      </c>
      <c r="J31" s="33">
        <f t="shared" si="0"/>
        <v>255426.875</v>
      </c>
      <c r="L31" s="9"/>
    </row>
    <row r="32" spans="1:12" x14ac:dyDescent="0.25">
      <c r="A32" t="s">
        <v>3001</v>
      </c>
      <c r="B32" s="8">
        <v>42804</v>
      </c>
      <c r="C32" t="s">
        <v>3002</v>
      </c>
      <c r="D32">
        <v>1</v>
      </c>
      <c r="E32" t="s">
        <v>2948</v>
      </c>
      <c r="F32">
        <v>11146</v>
      </c>
      <c r="G32" s="7" t="s">
        <v>1417</v>
      </c>
      <c r="H32" s="1" t="s">
        <v>2949</v>
      </c>
      <c r="I32" s="9">
        <v>28306.58</v>
      </c>
      <c r="J32" s="33">
        <f t="shared" si="0"/>
        <v>176916.125</v>
      </c>
      <c r="L32" s="9"/>
    </row>
    <row r="33" spans="1:12" x14ac:dyDescent="0.25">
      <c r="A33" t="s">
        <v>3004</v>
      </c>
      <c r="B33" s="8">
        <v>42804</v>
      </c>
      <c r="C33" t="s">
        <v>3003</v>
      </c>
      <c r="D33">
        <v>1</v>
      </c>
      <c r="E33" t="s">
        <v>2948</v>
      </c>
      <c r="F33">
        <v>11148</v>
      </c>
      <c r="G33" s="7" t="s">
        <v>1417</v>
      </c>
      <c r="H33" s="1" t="s">
        <v>2949</v>
      </c>
      <c r="I33" s="9">
        <v>28306.58</v>
      </c>
      <c r="J33" s="33">
        <f t="shared" si="0"/>
        <v>176916.125</v>
      </c>
      <c r="L33" s="9"/>
    </row>
    <row r="34" spans="1:12" x14ac:dyDescent="0.25">
      <c r="A34" t="s">
        <v>3005</v>
      </c>
      <c r="B34" s="8">
        <v>42805</v>
      </c>
      <c r="C34" t="s">
        <v>3006</v>
      </c>
      <c r="D34">
        <v>1</v>
      </c>
      <c r="E34" t="s">
        <v>2948</v>
      </c>
      <c r="F34">
        <v>11149</v>
      </c>
      <c r="G34" s="7" t="s">
        <v>3755</v>
      </c>
      <c r="H34" s="7" t="s">
        <v>3756</v>
      </c>
      <c r="I34" s="9">
        <v>45443.55</v>
      </c>
      <c r="J34" s="33">
        <f t="shared" si="0"/>
        <v>284022.1875</v>
      </c>
      <c r="L34" s="9"/>
    </row>
    <row r="35" spans="1:12" x14ac:dyDescent="0.25">
      <c r="A35" t="s">
        <v>3007</v>
      </c>
      <c r="B35" s="8">
        <v>42805</v>
      </c>
      <c r="C35" t="s">
        <v>3008</v>
      </c>
      <c r="D35">
        <v>1</v>
      </c>
      <c r="E35" t="s">
        <v>2948</v>
      </c>
      <c r="F35">
        <v>11150</v>
      </c>
      <c r="G35" s="7" t="s">
        <v>1417</v>
      </c>
      <c r="H35" s="1" t="s">
        <v>2999</v>
      </c>
      <c r="I35" s="9">
        <v>60853.86</v>
      </c>
      <c r="J35" s="33">
        <f t="shared" si="0"/>
        <v>380336.625</v>
      </c>
      <c r="L35" s="9"/>
    </row>
    <row r="36" spans="1:12" x14ac:dyDescent="0.25">
      <c r="A36" t="s">
        <v>3011</v>
      </c>
      <c r="B36" s="8">
        <v>42808</v>
      </c>
      <c r="C36" t="s">
        <v>3012</v>
      </c>
      <c r="D36">
        <v>1</v>
      </c>
      <c r="E36" t="s">
        <v>2948</v>
      </c>
      <c r="F36">
        <v>11151</v>
      </c>
      <c r="G36" s="7" t="s">
        <v>1417</v>
      </c>
      <c r="H36" s="1" t="s">
        <v>2949</v>
      </c>
      <c r="I36" s="9">
        <v>25830.83</v>
      </c>
      <c r="J36" s="33">
        <f t="shared" si="0"/>
        <v>161442.6875</v>
      </c>
      <c r="L36" s="9"/>
    </row>
    <row r="37" spans="1:12" x14ac:dyDescent="0.25">
      <c r="A37" t="s">
        <v>3014</v>
      </c>
      <c r="B37" s="8">
        <v>42808</v>
      </c>
      <c r="C37" t="s">
        <v>3013</v>
      </c>
      <c r="D37">
        <v>1</v>
      </c>
      <c r="E37" t="s">
        <v>2948</v>
      </c>
      <c r="F37">
        <v>11153</v>
      </c>
      <c r="G37" s="7" t="s">
        <v>1490</v>
      </c>
      <c r="H37" s="7" t="s">
        <v>1491</v>
      </c>
      <c r="I37" s="9">
        <v>32482.07</v>
      </c>
      <c r="J37" s="33">
        <f t="shared" si="0"/>
        <v>203012.9375</v>
      </c>
      <c r="L37" s="9"/>
    </row>
    <row r="38" spans="1:12" x14ac:dyDescent="0.25">
      <c r="A38" t="s">
        <v>3015</v>
      </c>
      <c r="B38" s="8">
        <v>42808</v>
      </c>
      <c r="C38" t="s">
        <v>3016</v>
      </c>
      <c r="D38">
        <v>1</v>
      </c>
      <c r="E38" t="s">
        <v>2948</v>
      </c>
      <c r="F38">
        <v>11154</v>
      </c>
      <c r="G38" s="7" t="s">
        <v>1477</v>
      </c>
      <c r="H38" s="1" t="s">
        <v>3745</v>
      </c>
      <c r="I38" s="9">
        <v>78881.070000000007</v>
      </c>
      <c r="J38" s="33">
        <f t="shared" si="0"/>
        <v>493006.68750000006</v>
      </c>
      <c r="L38" s="9"/>
    </row>
    <row r="39" spans="1:12" x14ac:dyDescent="0.25">
      <c r="A39" t="s">
        <v>3017</v>
      </c>
      <c r="B39" s="8">
        <v>42808</v>
      </c>
      <c r="C39" t="s">
        <v>3018</v>
      </c>
      <c r="D39">
        <v>1</v>
      </c>
      <c r="E39" t="s">
        <v>2948</v>
      </c>
      <c r="F39">
        <v>11155</v>
      </c>
      <c r="G39" s="7" t="s">
        <v>1417</v>
      </c>
      <c r="H39" s="1" t="s">
        <v>2949</v>
      </c>
      <c r="I39" s="9">
        <v>32425.35</v>
      </c>
      <c r="J39" s="33">
        <f t="shared" si="0"/>
        <v>202658.4375</v>
      </c>
      <c r="L39" s="9"/>
    </row>
    <row r="40" spans="1:12" x14ac:dyDescent="0.25">
      <c r="A40" t="s">
        <v>3019</v>
      </c>
      <c r="B40" s="8">
        <v>42808</v>
      </c>
      <c r="C40" t="s">
        <v>3020</v>
      </c>
      <c r="D40">
        <v>1</v>
      </c>
      <c r="E40" t="s">
        <v>2948</v>
      </c>
      <c r="F40">
        <v>11156</v>
      </c>
      <c r="G40" s="7" t="s">
        <v>1417</v>
      </c>
      <c r="H40" s="1" t="s">
        <v>2949</v>
      </c>
      <c r="I40" s="9">
        <v>28306.58</v>
      </c>
      <c r="J40" s="33">
        <f t="shared" si="0"/>
        <v>176916.125</v>
      </c>
      <c r="L40" s="9"/>
    </row>
    <row r="41" spans="1:12" x14ac:dyDescent="0.25">
      <c r="A41" t="s">
        <v>3021</v>
      </c>
      <c r="B41" s="8">
        <v>42809</v>
      </c>
      <c r="C41" t="s">
        <v>3022</v>
      </c>
      <c r="D41">
        <v>1</v>
      </c>
      <c r="E41" t="s">
        <v>2948</v>
      </c>
      <c r="F41">
        <v>11157</v>
      </c>
      <c r="G41" s="7" t="s">
        <v>2879</v>
      </c>
      <c r="H41" s="1" t="s">
        <v>3023</v>
      </c>
      <c r="I41" s="9">
        <v>32482.07</v>
      </c>
      <c r="J41" s="33">
        <f t="shared" si="0"/>
        <v>203012.9375</v>
      </c>
      <c r="L41" s="9"/>
    </row>
    <row r="42" spans="1:12" x14ac:dyDescent="0.25">
      <c r="A42" t="s">
        <v>3024</v>
      </c>
      <c r="B42" s="8">
        <v>42809</v>
      </c>
      <c r="C42" t="s">
        <v>3025</v>
      </c>
      <c r="D42">
        <v>1</v>
      </c>
      <c r="E42" t="s">
        <v>2948</v>
      </c>
      <c r="F42">
        <v>11158</v>
      </c>
      <c r="G42" s="7" t="s">
        <v>1417</v>
      </c>
      <c r="H42" s="1" t="s">
        <v>2949</v>
      </c>
      <c r="I42" s="9">
        <v>32425.35</v>
      </c>
      <c r="J42" s="33">
        <f t="shared" si="0"/>
        <v>202658.4375</v>
      </c>
      <c r="L42" s="9"/>
    </row>
    <row r="43" spans="1:12" x14ac:dyDescent="0.25">
      <c r="A43" t="s">
        <v>1694</v>
      </c>
      <c r="B43" s="8">
        <v>42809</v>
      </c>
      <c r="C43" t="s">
        <v>3026</v>
      </c>
      <c r="D43">
        <v>1</v>
      </c>
      <c r="E43" t="s">
        <v>2948</v>
      </c>
      <c r="F43">
        <v>11159</v>
      </c>
      <c r="G43" s="7" t="s">
        <v>1417</v>
      </c>
      <c r="H43" s="1" t="s">
        <v>2949</v>
      </c>
      <c r="I43" s="9">
        <v>43063.38</v>
      </c>
      <c r="J43" s="33">
        <f t="shared" si="0"/>
        <v>269146.125</v>
      </c>
      <c r="L43" s="9"/>
    </row>
    <row r="44" spans="1:12" x14ac:dyDescent="0.25">
      <c r="A44" t="s">
        <v>3027</v>
      </c>
      <c r="B44" s="8">
        <v>42809</v>
      </c>
      <c r="C44" t="s">
        <v>3028</v>
      </c>
      <c r="D44">
        <v>1</v>
      </c>
      <c r="E44" t="s">
        <v>2948</v>
      </c>
      <c r="F44">
        <v>11160</v>
      </c>
      <c r="G44" s="7" t="s">
        <v>1417</v>
      </c>
      <c r="H44" s="1" t="s">
        <v>2949</v>
      </c>
      <c r="I44" s="9">
        <v>52361.18</v>
      </c>
      <c r="J44" s="33">
        <f t="shared" si="0"/>
        <v>327257.375</v>
      </c>
      <c r="L44" s="9"/>
    </row>
    <row r="45" spans="1:12" x14ac:dyDescent="0.25">
      <c r="A45" t="s">
        <v>3029</v>
      </c>
      <c r="B45" s="8">
        <v>42809</v>
      </c>
      <c r="C45" t="s">
        <v>3030</v>
      </c>
      <c r="D45">
        <v>1</v>
      </c>
      <c r="E45" t="s">
        <v>2948</v>
      </c>
      <c r="F45">
        <v>11161</v>
      </c>
      <c r="G45" s="7" t="s">
        <v>1417</v>
      </c>
      <c r="H45" s="1" t="s">
        <v>2949</v>
      </c>
      <c r="I45" s="9">
        <v>61908.26</v>
      </c>
      <c r="J45" s="33">
        <f t="shared" si="0"/>
        <v>386926.625</v>
      </c>
      <c r="L45" s="9"/>
    </row>
    <row r="46" spans="1:12" x14ac:dyDescent="0.25">
      <c r="A46" t="s">
        <v>3031</v>
      </c>
      <c r="B46" s="8">
        <v>42809</v>
      </c>
      <c r="C46" t="s">
        <v>3032</v>
      </c>
      <c r="D46">
        <v>1</v>
      </c>
      <c r="E46" t="s">
        <v>2948</v>
      </c>
      <c r="F46">
        <v>11162</v>
      </c>
      <c r="G46" s="7" t="s">
        <v>1417</v>
      </c>
      <c r="H46" s="1" t="s">
        <v>2949</v>
      </c>
      <c r="I46" s="9">
        <v>28306.58</v>
      </c>
      <c r="J46" s="33">
        <f t="shared" si="0"/>
        <v>176916.125</v>
      </c>
      <c r="L46" s="9"/>
    </row>
    <row r="47" spans="1:12" x14ac:dyDescent="0.25">
      <c r="A47" t="s">
        <v>3033</v>
      </c>
      <c r="B47" s="8">
        <v>42809</v>
      </c>
      <c r="C47" t="s">
        <v>3034</v>
      </c>
      <c r="D47">
        <v>1</v>
      </c>
      <c r="E47" t="s">
        <v>2948</v>
      </c>
      <c r="F47">
        <v>11163</v>
      </c>
      <c r="G47" s="7" t="s">
        <v>2884</v>
      </c>
      <c r="H47" s="1" t="s">
        <v>3035</v>
      </c>
      <c r="I47" s="9">
        <v>66680.87</v>
      </c>
      <c r="J47" s="33">
        <f t="shared" si="0"/>
        <v>416755.43749999994</v>
      </c>
      <c r="L47" s="9"/>
    </row>
    <row r="48" spans="1:12" x14ac:dyDescent="0.25">
      <c r="A48" t="s">
        <v>3036</v>
      </c>
      <c r="B48" s="8">
        <v>42811</v>
      </c>
      <c r="C48" t="s">
        <v>3037</v>
      </c>
      <c r="D48">
        <v>1</v>
      </c>
      <c r="E48" t="s">
        <v>2948</v>
      </c>
      <c r="F48">
        <v>11164</v>
      </c>
      <c r="G48" s="7" t="s">
        <v>1482</v>
      </c>
      <c r="H48" s="1" t="s">
        <v>207</v>
      </c>
      <c r="I48" s="9">
        <v>43111.93</v>
      </c>
      <c r="J48" s="33">
        <f t="shared" si="0"/>
        <v>269449.5625</v>
      </c>
      <c r="L48" s="9"/>
    </row>
    <row r="49" spans="1:12" x14ac:dyDescent="0.25">
      <c r="A49" t="s">
        <v>3038</v>
      </c>
      <c r="B49" s="8">
        <v>42811</v>
      </c>
      <c r="C49" t="s">
        <v>3039</v>
      </c>
      <c r="D49">
        <v>1</v>
      </c>
      <c r="E49" t="s">
        <v>2948</v>
      </c>
      <c r="F49">
        <v>11165</v>
      </c>
      <c r="G49" s="7" t="s">
        <v>1417</v>
      </c>
      <c r="H49" s="1" t="s">
        <v>2949</v>
      </c>
      <c r="I49" s="9">
        <v>45386.69</v>
      </c>
      <c r="J49" s="33">
        <f t="shared" si="0"/>
        <v>283666.8125</v>
      </c>
      <c r="L49" s="9"/>
    </row>
    <row r="50" spans="1:12" x14ac:dyDescent="0.25">
      <c r="A50" t="s">
        <v>3040</v>
      </c>
      <c r="B50" s="8">
        <v>42811</v>
      </c>
      <c r="C50" t="s">
        <v>3041</v>
      </c>
      <c r="D50">
        <v>1</v>
      </c>
      <c r="E50" t="s">
        <v>2948</v>
      </c>
      <c r="F50">
        <v>11166</v>
      </c>
      <c r="G50" s="7" t="s">
        <v>1417</v>
      </c>
      <c r="H50" s="1" t="s">
        <v>2949</v>
      </c>
      <c r="I50" s="9">
        <v>52163.29</v>
      </c>
      <c r="J50" s="33">
        <f t="shared" si="0"/>
        <v>326020.5625</v>
      </c>
      <c r="L50" s="9"/>
    </row>
    <row r="51" spans="1:12" x14ac:dyDescent="0.25">
      <c r="A51" t="s">
        <v>3042</v>
      </c>
      <c r="B51" s="8">
        <v>42811</v>
      </c>
      <c r="C51" t="s">
        <v>3043</v>
      </c>
      <c r="D51">
        <v>1</v>
      </c>
      <c r="E51" t="s">
        <v>2948</v>
      </c>
      <c r="F51">
        <v>11167</v>
      </c>
      <c r="G51" s="7" t="s">
        <v>1417</v>
      </c>
      <c r="H51" s="1" t="s">
        <v>2949</v>
      </c>
      <c r="I51" s="9">
        <v>28306.58</v>
      </c>
      <c r="J51" s="33">
        <f t="shared" si="0"/>
        <v>176916.125</v>
      </c>
      <c r="L51" s="9"/>
    </row>
    <row r="52" spans="1:12" x14ac:dyDescent="0.25">
      <c r="A52" t="s">
        <v>3044</v>
      </c>
      <c r="B52" s="8">
        <v>42811</v>
      </c>
      <c r="C52" t="s">
        <v>3045</v>
      </c>
      <c r="D52">
        <v>1</v>
      </c>
      <c r="E52" t="s">
        <v>2948</v>
      </c>
      <c r="F52">
        <v>11168</v>
      </c>
      <c r="G52" s="7" t="s">
        <v>1417</v>
      </c>
      <c r="H52" s="1" t="s">
        <v>2949</v>
      </c>
      <c r="I52" s="9">
        <v>28623.94</v>
      </c>
      <c r="J52" s="33">
        <f t="shared" si="0"/>
        <v>178899.625</v>
      </c>
      <c r="L52" s="9"/>
    </row>
    <row r="53" spans="1:12" x14ac:dyDescent="0.25">
      <c r="A53" t="s">
        <v>3046</v>
      </c>
      <c r="B53" s="8">
        <v>42811</v>
      </c>
      <c r="C53" t="s">
        <v>3047</v>
      </c>
      <c r="D53">
        <v>1</v>
      </c>
      <c r="E53" t="s">
        <v>2948</v>
      </c>
      <c r="F53">
        <v>11169</v>
      </c>
      <c r="G53" s="7" t="s">
        <v>1417</v>
      </c>
      <c r="H53" s="1" t="s">
        <v>2949</v>
      </c>
      <c r="I53" s="9">
        <v>28623.94</v>
      </c>
      <c r="J53" s="33">
        <f t="shared" si="0"/>
        <v>178899.625</v>
      </c>
      <c r="L53" s="9"/>
    </row>
    <row r="54" spans="1:12" x14ac:dyDescent="0.25">
      <c r="A54" t="s">
        <v>3048</v>
      </c>
      <c r="B54" s="8">
        <v>42811</v>
      </c>
      <c r="C54" t="s">
        <v>3049</v>
      </c>
      <c r="D54">
        <v>1</v>
      </c>
      <c r="E54" t="s">
        <v>2948</v>
      </c>
      <c r="F54">
        <v>11170</v>
      </c>
      <c r="G54" s="7" t="s">
        <v>1417</v>
      </c>
      <c r="H54" s="1" t="s">
        <v>2949</v>
      </c>
      <c r="I54" s="9">
        <v>53730.48</v>
      </c>
      <c r="J54" s="33">
        <f t="shared" si="0"/>
        <v>335815.5</v>
      </c>
      <c r="L54" s="9"/>
    </row>
    <row r="55" spans="1:12" x14ac:dyDescent="0.25">
      <c r="A55" t="s">
        <v>3050</v>
      </c>
      <c r="B55" s="8">
        <v>42811</v>
      </c>
      <c r="C55" t="s">
        <v>3051</v>
      </c>
      <c r="D55">
        <v>1</v>
      </c>
      <c r="E55" t="s">
        <v>2948</v>
      </c>
      <c r="F55">
        <v>11171</v>
      </c>
      <c r="G55" s="7" t="s">
        <v>1417</v>
      </c>
      <c r="H55" s="1" t="s">
        <v>2949</v>
      </c>
      <c r="I55" s="9">
        <v>28306.58</v>
      </c>
      <c r="J55" s="33">
        <f t="shared" si="0"/>
        <v>176916.125</v>
      </c>
      <c r="L55" s="9"/>
    </row>
    <row r="56" spans="1:12" x14ac:dyDescent="0.25">
      <c r="A56" t="s">
        <v>212</v>
      </c>
      <c r="B56" s="8">
        <v>42812</v>
      </c>
      <c r="C56" t="s">
        <v>3052</v>
      </c>
      <c r="D56">
        <v>1</v>
      </c>
      <c r="E56" t="s">
        <v>2948</v>
      </c>
      <c r="F56">
        <v>11172</v>
      </c>
      <c r="G56" s="7" t="s">
        <v>3762</v>
      </c>
      <c r="H56" s="1" t="s">
        <v>3748</v>
      </c>
      <c r="I56" s="9">
        <v>31039.43</v>
      </c>
      <c r="J56" s="33">
        <f t="shared" si="0"/>
        <v>193996.4375</v>
      </c>
      <c r="L56" s="9"/>
    </row>
    <row r="57" spans="1:12" x14ac:dyDescent="0.25">
      <c r="A57" t="s">
        <v>3053</v>
      </c>
      <c r="B57" s="8">
        <v>42815</v>
      </c>
      <c r="C57" t="s">
        <v>3054</v>
      </c>
      <c r="D57">
        <v>1</v>
      </c>
      <c r="E57" t="s">
        <v>2948</v>
      </c>
      <c r="F57">
        <v>11173</v>
      </c>
      <c r="G57" s="7" t="s">
        <v>1495</v>
      </c>
      <c r="H57" s="7" t="s">
        <v>2886</v>
      </c>
      <c r="I57" s="9">
        <v>25803.360000000001</v>
      </c>
      <c r="J57" s="33">
        <f t="shared" si="0"/>
        <v>161271</v>
      </c>
      <c r="L57" s="9"/>
    </row>
    <row r="58" spans="1:12" s="1" customFormat="1" x14ac:dyDescent="0.25">
      <c r="A58" s="1" t="s">
        <v>3009</v>
      </c>
      <c r="B58" s="8">
        <v>42807</v>
      </c>
      <c r="C58" s="1" t="s">
        <v>259</v>
      </c>
      <c r="D58" s="1">
        <v>1</v>
      </c>
      <c r="E58" s="1" t="s">
        <v>3010</v>
      </c>
      <c r="G58" s="7" t="s">
        <v>444</v>
      </c>
      <c r="H58" s="7" t="s">
        <v>1528</v>
      </c>
      <c r="I58" s="9">
        <f>48.28+53.52</f>
        <v>101.80000000000001</v>
      </c>
      <c r="J58" s="33">
        <f t="shared" si="0"/>
        <v>636.25000000000011</v>
      </c>
      <c r="L58" s="9"/>
    </row>
    <row r="59" spans="1:12" s="1" customFormat="1" x14ac:dyDescent="0.25">
      <c r="A59" s="1" t="s">
        <v>3009</v>
      </c>
      <c r="B59" s="8">
        <v>42807</v>
      </c>
      <c r="C59" s="1" t="s">
        <v>259</v>
      </c>
      <c r="D59" s="1">
        <v>1</v>
      </c>
      <c r="E59" s="1" t="s">
        <v>3010</v>
      </c>
      <c r="G59" s="7" t="s">
        <v>1520</v>
      </c>
      <c r="H59" s="7" t="s">
        <v>1524</v>
      </c>
      <c r="I59" s="9">
        <f>492.84+12.28+15.86</f>
        <v>520.9799999999999</v>
      </c>
      <c r="J59" s="33">
        <f t="shared" si="0"/>
        <v>3256.1249999999995</v>
      </c>
      <c r="L59" s="9"/>
    </row>
    <row r="60" spans="1:12" s="1" customFormat="1" x14ac:dyDescent="0.25">
      <c r="A60" s="1" t="s">
        <v>3009</v>
      </c>
      <c r="B60" s="8">
        <v>42807</v>
      </c>
      <c r="C60" s="1" t="s">
        <v>259</v>
      </c>
      <c r="D60" s="1">
        <v>1</v>
      </c>
      <c r="E60" s="1" t="s">
        <v>3010</v>
      </c>
      <c r="G60" s="7" t="s">
        <v>3763</v>
      </c>
      <c r="H60" s="7" t="s">
        <v>3764</v>
      </c>
      <c r="I60" s="9">
        <v>17.72</v>
      </c>
      <c r="J60" s="33">
        <f t="shared" si="0"/>
        <v>110.74999999999999</v>
      </c>
      <c r="L60" s="9"/>
    </row>
    <row r="61" spans="1:12" x14ac:dyDescent="0.25">
      <c r="A61" t="s">
        <v>3057</v>
      </c>
      <c r="B61" s="8">
        <v>42815</v>
      </c>
      <c r="C61" t="s">
        <v>3058</v>
      </c>
      <c r="D61">
        <v>1</v>
      </c>
      <c r="E61" t="s">
        <v>2948</v>
      </c>
      <c r="F61">
        <v>11174</v>
      </c>
      <c r="G61" s="7" t="s">
        <v>2879</v>
      </c>
      <c r="H61" s="1" t="s">
        <v>3743</v>
      </c>
      <c r="I61" s="9">
        <v>52220.01</v>
      </c>
      <c r="J61" s="33">
        <f t="shared" si="0"/>
        <v>326375.0625</v>
      </c>
      <c r="L61" s="9"/>
    </row>
    <row r="62" spans="1:12" x14ac:dyDescent="0.25">
      <c r="A62" t="s">
        <v>3059</v>
      </c>
      <c r="B62" s="8">
        <v>42815</v>
      </c>
      <c r="C62" t="s">
        <v>3060</v>
      </c>
      <c r="D62">
        <v>1</v>
      </c>
      <c r="E62" t="s">
        <v>2948</v>
      </c>
      <c r="F62">
        <v>11175</v>
      </c>
      <c r="G62" s="7" t="s">
        <v>1417</v>
      </c>
      <c r="H62" s="1" t="s">
        <v>2949</v>
      </c>
      <c r="I62" s="9">
        <v>30982.560000000001</v>
      </c>
      <c r="J62" s="33">
        <f t="shared" si="0"/>
        <v>193641</v>
      </c>
      <c r="L62" s="9"/>
    </row>
    <row r="63" spans="1:12" x14ac:dyDescent="0.25">
      <c r="A63" t="s">
        <v>3061</v>
      </c>
      <c r="B63" s="8">
        <v>42815</v>
      </c>
      <c r="C63" t="s">
        <v>3062</v>
      </c>
      <c r="D63">
        <v>1</v>
      </c>
      <c r="E63" t="s">
        <v>2948</v>
      </c>
      <c r="F63">
        <v>11176</v>
      </c>
      <c r="G63" s="7" t="s">
        <v>1472</v>
      </c>
      <c r="H63" s="7" t="s">
        <v>3757</v>
      </c>
      <c r="I63" s="9">
        <v>25803.360000000001</v>
      </c>
      <c r="J63" s="33">
        <f t="shared" si="0"/>
        <v>161271</v>
      </c>
      <c r="L63" s="9"/>
    </row>
    <row r="64" spans="1:12" x14ac:dyDescent="0.25">
      <c r="A64" t="s">
        <v>3063</v>
      </c>
      <c r="B64" s="8">
        <v>42815</v>
      </c>
      <c r="C64" t="s">
        <v>3064</v>
      </c>
      <c r="D64">
        <v>1</v>
      </c>
      <c r="E64" t="s">
        <v>2948</v>
      </c>
      <c r="F64">
        <v>11177</v>
      </c>
      <c r="G64" s="7" t="s">
        <v>1417</v>
      </c>
      <c r="H64" s="1" t="s">
        <v>2949</v>
      </c>
      <c r="I64" s="9">
        <v>32853.230000000003</v>
      </c>
      <c r="J64" s="33">
        <f t="shared" si="0"/>
        <v>205332.68750000003</v>
      </c>
      <c r="L64" s="9"/>
    </row>
    <row r="65" spans="1:12" x14ac:dyDescent="0.25">
      <c r="A65" t="s">
        <v>3065</v>
      </c>
      <c r="B65" s="8">
        <v>42815</v>
      </c>
      <c r="C65" t="s">
        <v>3066</v>
      </c>
      <c r="D65">
        <v>1</v>
      </c>
      <c r="E65" t="s">
        <v>2948</v>
      </c>
      <c r="F65">
        <v>11178</v>
      </c>
      <c r="G65" s="7" t="s">
        <v>1417</v>
      </c>
      <c r="H65" s="1" t="s">
        <v>2949</v>
      </c>
      <c r="I65" s="9">
        <v>40868.300000000003</v>
      </c>
      <c r="J65" s="33">
        <f t="shared" si="0"/>
        <v>255426.875</v>
      </c>
      <c r="L65" s="9"/>
    </row>
    <row r="66" spans="1:12" x14ac:dyDescent="0.25">
      <c r="A66" t="s">
        <v>3068</v>
      </c>
      <c r="B66" s="8">
        <v>42816</v>
      </c>
      <c r="C66" t="s">
        <v>3069</v>
      </c>
      <c r="D66">
        <v>1</v>
      </c>
      <c r="E66" t="s">
        <v>2948</v>
      </c>
      <c r="F66">
        <v>11180</v>
      </c>
      <c r="G66" s="7" t="s">
        <v>1483</v>
      </c>
      <c r="H66" s="1" t="s">
        <v>3747</v>
      </c>
      <c r="I66" s="9">
        <v>28363.46</v>
      </c>
      <c r="J66" s="33">
        <f t="shared" si="0"/>
        <v>177271.625</v>
      </c>
      <c r="L66" s="9"/>
    </row>
    <row r="67" spans="1:12" x14ac:dyDescent="0.25">
      <c r="A67" t="s">
        <v>3070</v>
      </c>
      <c r="B67" s="8">
        <v>42816</v>
      </c>
      <c r="C67" t="s">
        <v>3071</v>
      </c>
      <c r="D67">
        <v>1</v>
      </c>
      <c r="E67" t="s">
        <v>2948</v>
      </c>
      <c r="F67">
        <v>11181</v>
      </c>
      <c r="G67" s="7" t="s">
        <v>1417</v>
      </c>
      <c r="H67" s="1" t="s">
        <v>2949</v>
      </c>
      <c r="I67" s="9">
        <v>25746.5</v>
      </c>
      <c r="J67" s="33">
        <f t="shared" si="0"/>
        <v>160915.625</v>
      </c>
      <c r="L67" s="9"/>
    </row>
    <row r="68" spans="1:12" x14ac:dyDescent="0.25">
      <c r="A68" t="s">
        <v>3072</v>
      </c>
      <c r="B68" s="8">
        <v>42816</v>
      </c>
      <c r="C68" t="s">
        <v>3073</v>
      </c>
      <c r="D68">
        <v>1</v>
      </c>
      <c r="E68" t="s">
        <v>2948</v>
      </c>
      <c r="F68">
        <v>11182</v>
      </c>
      <c r="G68" s="7" t="s">
        <v>3753</v>
      </c>
      <c r="H68" s="1" t="s">
        <v>3074</v>
      </c>
      <c r="I68" s="9">
        <v>32482.07</v>
      </c>
      <c r="J68" s="33">
        <f t="shared" si="0"/>
        <v>203012.9375</v>
      </c>
      <c r="L68" s="9"/>
    </row>
    <row r="69" spans="1:12" x14ac:dyDescent="0.25">
      <c r="A69" t="s">
        <v>3075</v>
      </c>
      <c r="B69" s="8">
        <v>42817</v>
      </c>
      <c r="C69" t="s">
        <v>3067</v>
      </c>
      <c r="D69">
        <v>1</v>
      </c>
      <c r="E69" t="s">
        <v>2948</v>
      </c>
      <c r="F69">
        <v>11183</v>
      </c>
      <c r="G69" s="7" t="s">
        <v>1479</v>
      </c>
      <c r="H69" s="1" t="s">
        <v>3076</v>
      </c>
      <c r="I69" s="9">
        <v>36934.300000000003</v>
      </c>
      <c r="J69" s="33">
        <f t="shared" si="0"/>
        <v>230839.375</v>
      </c>
      <c r="L69" s="9"/>
    </row>
    <row r="70" spans="1:12" x14ac:dyDescent="0.25">
      <c r="A70" t="s">
        <v>3077</v>
      </c>
      <c r="B70" s="8">
        <v>42817</v>
      </c>
      <c r="C70" t="s">
        <v>3078</v>
      </c>
      <c r="D70">
        <v>1</v>
      </c>
      <c r="E70" t="s">
        <v>2948</v>
      </c>
      <c r="F70">
        <v>11184</v>
      </c>
      <c r="G70" s="7" t="s">
        <v>1473</v>
      </c>
      <c r="H70" s="1" t="s">
        <v>3079</v>
      </c>
      <c r="I70" s="9">
        <v>43112.09</v>
      </c>
      <c r="J70" s="33">
        <f t="shared" si="0"/>
        <v>269450.5625</v>
      </c>
      <c r="L70" s="9"/>
    </row>
    <row r="71" spans="1:12" x14ac:dyDescent="0.25">
      <c r="A71" t="s">
        <v>3080</v>
      </c>
      <c r="B71" s="8">
        <v>42817</v>
      </c>
      <c r="C71" t="s">
        <v>3081</v>
      </c>
      <c r="D71">
        <v>1</v>
      </c>
      <c r="E71" t="s">
        <v>2948</v>
      </c>
      <c r="F71">
        <v>11185</v>
      </c>
      <c r="G71" s="7" t="s">
        <v>1469</v>
      </c>
      <c r="H71" s="1" t="s">
        <v>3749</v>
      </c>
      <c r="I71" s="9">
        <v>34969.82</v>
      </c>
      <c r="J71" s="33">
        <f t="shared" ref="J71:J134" si="1">+I71/0.16</f>
        <v>218561.375</v>
      </c>
      <c r="L71" s="9"/>
    </row>
    <row r="72" spans="1:12" x14ac:dyDescent="0.25">
      <c r="A72" t="s">
        <v>3082</v>
      </c>
      <c r="B72" s="8">
        <v>42817</v>
      </c>
      <c r="C72" t="s">
        <v>3083</v>
      </c>
      <c r="D72">
        <v>1</v>
      </c>
      <c r="E72" t="s">
        <v>2948</v>
      </c>
      <c r="F72">
        <v>11186</v>
      </c>
      <c r="G72" s="7" t="s">
        <v>1486</v>
      </c>
      <c r="H72" s="1" t="s">
        <v>3750</v>
      </c>
      <c r="I72" s="9">
        <v>43120.26</v>
      </c>
      <c r="J72" s="33">
        <f t="shared" si="1"/>
        <v>269501.625</v>
      </c>
      <c r="L72" s="9"/>
    </row>
    <row r="73" spans="1:12" x14ac:dyDescent="0.25">
      <c r="A73" t="s">
        <v>3084</v>
      </c>
      <c r="B73" s="8">
        <v>42817</v>
      </c>
      <c r="C73" t="s">
        <v>3085</v>
      </c>
      <c r="D73">
        <v>1</v>
      </c>
      <c r="E73" t="s">
        <v>2948</v>
      </c>
      <c r="F73">
        <v>11187</v>
      </c>
      <c r="G73" s="7" t="s">
        <v>1467</v>
      </c>
      <c r="H73" s="1" t="s">
        <v>3086</v>
      </c>
      <c r="I73" s="9">
        <v>53787.199999999997</v>
      </c>
      <c r="J73" s="33">
        <f t="shared" si="1"/>
        <v>336170</v>
      </c>
      <c r="L73" s="9"/>
    </row>
    <row r="74" spans="1:12" x14ac:dyDescent="0.25">
      <c r="A74" t="s">
        <v>3087</v>
      </c>
      <c r="B74" s="8">
        <v>42818</v>
      </c>
      <c r="C74" t="s">
        <v>3088</v>
      </c>
      <c r="D74">
        <v>1</v>
      </c>
      <c r="E74" t="s">
        <v>2948</v>
      </c>
      <c r="F74">
        <v>11188</v>
      </c>
      <c r="G74" s="7" t="s">
        <v>1417</v>
      </c>
      <c r="H74" s="1" t="s">
        <v>2949</v>
      </c>
      <c r="I74" s="9">
        <v>29257.040000000001</v>
      </c>
      <c r="J74" s="33">
        <f t="shared" si="1"/>
        <v>182856.5</v>
      </c>
      <c r="L74" s="9"/>
    </row>
    <row r="75" spans="1:12" x14ac:dyDescent="0.25">
      <c r="A75" t="s">
        <v>1764</v>
      </c>
      <c r="B75" s="8">
        <v>42818</v>
      </c>
      <c r="C75" t="s">
        <v>3089</v>
      </c>
      <c r="D75">
        <v>1</v>
      </c>
      <c r="E75" t="s">
        <v>2948</v>
      </c>
      <c r="F75">
        <v>11189</v>
      </c>
      <c r="G75" s="7" t="s">
        <v>1473</v>
      </c>
      <c r="H75" s="1" t="s">
        <v>3090</v>
      </c>
      <c r="I75" s="9">
        <v>53773.31</v>
      </c>
      <c r="J75" s="33">
        <f t="shared" si="1"/>
        <v>336083.1875</v>
      </c>
      <c r="L75" s="9"/>
    </row>
    <row r="76" spans="1:12" x14ac:dyDescent="0.25">
      <c r="A76" t="s">
        <v>3091</v>
      </c>
      <c r="B76" s="8">
        <v>42818</v>
      </c>
      <c r="C76" t="s">
        <v>3092</v>
      </c>
      <c r="D76">
        <v>1</v>
      </c>
      <c r="E76" t="s">
        <v>2948</v>
      </c>
      <c r="F76">
        <v>11190</v>
      </c>
      <c r="G76" s="7" t="s">
        <v>3755</v>
      </c>
      <c r="H76" s="7" t="s">
        <v>3756</v>
      </c>
      <c r="I76" s="9">
        <v>53787.34</v>
      </c>
      <c r="J76" s="33">
        <f t="shared" si="1"/>
        <v>336170.875</v>
      </c>
      <c r="L76" s="9"/>
    </row>
    <row r="77" spans="1:12" s="1" customFormat="1" x14ac:dyDescent="0.25">
      <c r="A77" s="1" t="s">
        <v>3055</v>
      </c>
      <c r="B77" s="8">
        <v>42815</v>
      </c>
      <c r="C77" s="1" t="s">
        <v>3056</v>
      </c>
      <c r="D77" s="1">
        <v>1</v>
      </c>
      <c r="E77" s="1" t="s">
        <v>3010</v>
      </c>
      <c r="G77" s="7" t="s">
        <v>333</v>
      </c>
      <c r="H77" s="7" t="s">
        <v>1535</v>
      </c>
      <c r="I77" s="9">
        <f>65.65+8.28+5.51</f>
        <v>79.440000000000012</v>
      </c>
      <c r="J77" s="33">
        <f t="shared" si="1"/>
        <v>496.50000000000006</v>
      </c>
      <c r="L77" s="9"/>
    </row>
    <row r="78" spans="1:12" s="1" customFormat="1" x14ac:dyDescent="0.25">
      <c r="A78" s="1" t="s">
        <v>3055</v>
      </c>
      <c r="B78" s="8">
        <v>42815</v>
      </c>
      <c r="C78" s="1" t="s">
        <v>3056</v>
      </c>
      <c r="D78" s="1">
        <v>1</v>
      </c>
      <c r="E78" s="1" t="s">
        <v>3010</v>
      </c>
      <c r="G78" s="7" t="s">
        <v>411</v>
      </c>
      <c r="H78" s="7" t="s">
        <v>3765</v>
      </c>
      <c r="I78" s="9">
        <v>62.62</v>
      </c>
      <c r="J78" s="33">
        <f t="shared" si="1"/>
        <v>391.375</v>
      </c>
      <c r="L78" s="9"/>
    </row>
    <row r="79" spans="1:12" x14ac:dyDescent="0.25">
      <c r="A79" t="s">
        <v>404</v>
      </c>
      <c r="B79" s="8">
        <v>42819</v>
      </c>
      <c r="C79" t="s">
        <v>3094</v>
      </c>
      <c r="D79">
        <v>1</v>
      </c>
      <c r="E79" t="s">
        <v>2948</v>
      </c>
      <c r="F79">
        <v>11191</v>
      </c>
      <c r="G79" s="7" t="s">
        <v>1465</v>
      </c>
      <c r="H79" s="1" t="s">
        <v>3751</v>
      </c>
      <c r="I79" s="9">
        <v>29313.919999999998</v>
      </c>
      <c r="J79" s="33">
        <f t="shared" si="1"/>
        <v>183211.99999999997</v>
      </c>
      <c r="L79" s="9"/>
    </row>
    <row r="80" spans="1:12" x14ac:dyDescent="0.25">
      <c r="A80" t="s">
        <v>412</v>
      </c>
      <c r="B80" s="8">
        <v>42819</v>
      </c>
      <c r="C80" t="s">
        <v>3095</v>
      </c>
      <c r="D80">
        <v>1</v>
      </c>
      <c r="E80" t="s">
        <v>2948</v>
      </c>
      <c r="F80">
        <v>11192</v>
      </c>
      <c r="G80" s="7" t="s">
        <v>1477</v>
      </c>
      <c r="H80" s="1" t="s">
        <v>3744</v>
      </c>
      <c r="I80" s="9">
        <v>53787.360000000001</v>
      </c>
      <c r="J80" s="33">
        <f t="shared" si="1"/>
        <v>336171</v>
      </c>
      <c r="L80" s="9"/>
    </row>
    <row r="81" spans="1:12" x14ac:dyDescent="0.25">
      <c r="A81" t="s">
        <v>3097</v>
      </c>
      <c r="B81" s="8">
        <v>42819</v>
      </c>
      <c r="C81" t="s">
        <v>3096</v>
      </c>
      <c r="D81">
        <v>1</v>
      </c>
      <c r="E81" t="s">
        <v>2948</v>
      </c>
      <c r="F81">
        <v>11194</v>
      </c>
      <c r="G81" s="7" t="s">
        <v>1417</v>
      </c>
      <c r="H81" s="1" t="s">
        <v>2949</v>
      </c>
      <c r="I81" s="9">
        <v>62548.27</v>
      </c>
      <c r="J81" s="33">
        <f t="shared" si="1"/>
        <v>390926.6875</v>
      </c>
      <c r="L81" s="9"/>
    </row>
    <row r="82" spans="1:12" x14ac:dyDescent="0.25">
      <c r="A82" t="s">
        <v>3098</v>
      </c>
      <c r="B82" s="8">
        <v>42821</v>
      </c>
      <c r="C82" t="s">
        <v>3099</v>
      </c>
      <c r="D82">
        <v>1</v>
      </c>
      <c r="E82" t="s">
        <v>2948</v>
      </c>
      <c r="F82">
        <v>11195</v>
      </c>
      <c r="G82" s="7" t="s">
        <v>1495</v>
      </c>
      <c r="H82" s="7" t="s">
        <v>2886</v>
      </c>
      <c r="I82" s="9">
        <v>40925.019999999997</v>
      </c>
      <c r="J82" s="33">
        <f t="shared" si="1"/>
        <v>255781.37499999997</v>
      </c>
      <c r="L82" s="9"/>
    </row>
    <row r="83" spans="1:12" x14ac:dyDescent="0.25">
      <c r="A83" t="s">
        <v>3100</v>
      </c>
      <c r="B83" s="8">
        <v>42821</v>
      </c>
      <c r="C83" t="s">
        <v>3101</v>
      </c>
      <c r="D83">
        <v>1</v>
      </c>
      <c r="E83" t="s">
        <v>2948</v>
      </c>
      <c r="F83">
        <v>11196</v>
      </c>
      <c r="G83" s="7" t="s">
        <v>1417</v>
      </c>
      <c r="H83" s="1" t="s">
        <v>2949</v>
      </c>
      <c r="I83" s="9">
        <v>52163.29</v>
      </c>
      <c r="J83" s="33">
        <f t="shared" si="1"/>
        <v>326020.5625</v>
      </c>
      <c r="L83" s="9"/>
    </row>
    <row r="84" spans="1:12" x14ac:dyDescent="0.25">
      <c r="A84" t="s">
        <v>3102</v>
      </c>
      <c r="B84" s="8">
        <v>42821</v>
      </c>
      <c r="C84" t="s">
        <v>3103</v>
      </c>
      <c r="D84">
        <v>1</v>
      </c>
      <c r="E84" t="s">
        <v>2948</v>
      </c>
      <c r="F84">
        <v>11197</v>
      </c>
      <c r="G84" s="7" t="s">
        <v>1417</v>
      </c>
      <c r="H84" s="1" t="s">
        <v>2949</v>
      </c>
      <c r="I84" s="9">
        <v>28306.58</v>
      </c>
      <c r="J84" s="33">
        <f t="shared" si="1"/>
        <v>176916.125</v>
      </c>
      <c r="L84" s="9"/>
    </row>
    <row r="85" spans="1:12" x14ac:dyDescent="0.25">
      <c r="A85" t="s">
        <v>3104</v>
      </c>
      <c r="B85" s="8">
        <v>42821</v>
      </c>
      <c r="C85" t="s">
        <v>3105</v>
      </c>
      <c r="D85">
        <v>1</v>
      </c>
      <c r="E85" t="s">
        <v>2948</v>
      </c>
      <c r="F85">
        <v>11198</v>
      </c>
      <c r="G85" s="7" t="s">
        <v>1417</v>
      </c>
      <c r="H85" s="1" t="s">
        <v>2949</v>
      </c>
      <c r="I85" s="9">
        <v>28306.58</v>
      </c>
      <c r="J85" s="33">
        <f t="shared" si="1"/>
        <v>176916.125</v>
      </c>
      <c r="L85" s="9"/>
    </row>
    <row r="86" spans="1:12" x14ac:dyDescent="0.25">
      <c r="A86" t="s">
        <v>3106</v>
      </c>
      <c r="B86" s="8">
        <v>42821</v>
      </c>
      <c r="C86" t="s">
        <v>3107</v>
      </c>
      <c r="D86">
        <v>1</v>
      </c>
      <c r="E86" t="s">
        <v>2948</v>
      </c>
      <c r="F86">
        <v>11199</v>
      </c>
      <c r="G86" s="7" t="s">
        <v>1417</v>
      </c>
      <c r="H86" s="1" t="s">
        <v>2949</v>
      </c>
      <c r="I86" s="9">
        <v>28306.58</v>
      </c>
      <c r="J86" s="33">
        <f t="shared" si="1"/>
        <v>176916.125</v>
      </c>
      <c r="L86" s="9"/>
    </row>
    <row r="87" spans="1:12" x14ac:dyDescent="0.25">
      <c r="A87" t="s">
        <v>3108</v>
      </c>
      <c r="B87" s="8">
        <v>42821</v>
      </c>
      <c r="C87" t="s">
        <v>3109</v>
      </c>
      <c r="D87">
        <v>1</v>
      </c>
      <c r="E87" t="s">
        <v>2948</v>
      </c>
      <c r="F87">
        <v>11200</v>
      </c>
      <c r="G87" s="7" t="s">
        <v>1417</v>
      </c>
      <c r="H87" s="1" t="s">
        <v>2999</v>
      </c>
      <c r="I87" s="9">
        <v>29097.040000000001</v>
      </c>
      <c r="J87" s="33">
        <f t="shared" si="1"/>
        <v>181856.5</v>
      </c>
      <c r="L87" s="9"/>
    </row>
    <row r="88" spans="1:12" x14ac:dyDescent="0.25">
      <c r="A88" t="s">
        <v>3110</v>
      </c>
      <c r="B88" s="8">
        <v>42821</v>
      </c>
      <c r="C88" t="s">
        <v>3111</v>
      </c>
      <c r="D88">
        <v>1</v>
      </c>
      <c r="E88" t="s">
        <v>2948</v>
      </c>
      <c r="F88">
        <v>11201</v>
      </c>
      <c r="G88" s="7" t="s">
        <v>1417</v>
      </c>
      <c r="H88" s="1" t="s">
        <v>2949</v>
      </c>
      <c r="I88" s="9">
        <v>29257.040000000001</v>
      </c>
      <c r="J88" s="33">
        <f t="shared" si="1"/>
        <v>182856.5</v>
      </c>
      <c r="L88" s="9"/>
    </row>
    <row r="89" spans="1:12" x14ac:dyDescent="0.25">
      <c r="A89" t="s">
        <v>3112</v>
      </c>
      <c r="B89" s="8">
        <v>42821</v>
      </c>
      <c r="C89" t="s">
        <v>3113</v>
      </c>
      <c r="D89">
        <v>1</v>
      </c>
      <c r="E89" t="s">
        <v>2948</v>
      </c>
      <c r="F89">
        <v>11202</v>
      </c>
      <c r="G89" s="7" t="s">
        <v>1417</v>
      </c>
      <c r="H89" s="1" t="s">
        <v>2949</v>
      </c>
      <c r="I89" s="9">
        <v>32745.32</v>
      </c>
      <c r="J89" s="33">
        <f t="shared" si="1"/>
        <v>204658.25</v>
      </c>
      <c r="L89" s="9"/>
    </row>
    <row r="90" spans="1:12" x14ac:dyDescent="0.25">
      <c r="A90" t="s">
        <v>3114</v>
      </c>
      <c r="B90" s="8">
        <v>42821</v>
      </c>
      <c r="C90" t="s">
        <v>3115</v>
      </c>
      <c r="D90">
        <v>1</v>
      </c>
      <c r="E90" t="s">
        <v>2948</v>
      </c>
      <c r="F90">
        <v>11203</v>
      </c>
      <c r="G90" s="7" t="s">
        <v>1417</v>
      </c>
      <c r="H90" s="1" t="s">
        <v>2949</v>
      </c>
      <c r="I90" s="9">
        <v>40868.300000000003</v>
      </c>
      <c r="J90" s="33">
        <f t="shared" si="1"/>
        <v>255426.875</v>
      </c>
      <c r="L90" s="9"/>
    </row>
    <row r="91" spans="1:12" x14ac:dyDescent="0.25">
      <c r="A91" t="s">
        <v>3116</v>
      </c>
      <c r="B91" s="8">
        <v>42821</v>
      </c>
      <c r="C91" t="s">
        <v>3117</v>
      </c>
      <c r="D91">
        <v>1</v>
      </c>
      <c r="E91" t="s">
        <v>2948</v>
      </c>
      <c r="F91">
        <v>11204</v>
      </c>
      <c r="G91" s="7" t="s">
        <v>1417</v>
      </c>
      <c r="H91" s="1" t="s">
        <v>2949</v>
      </c>
      <c r="I91" s="9">
        <v>40868.300000000003</v>
      </c>
      <c r="J91" s="33">
        <f t="shared" si="1"/>
        <v>255426.875</v>
      </c>
      <c r="L91" s="9"/>
    </row>
    <row r="92" spans="1:12" x14ac:dyDescent="0.25">
      <c r="A92" t="s">
        <v>3118</v>
      </c>
      <c r="B92" s="8">
        <v>42821</v>
      </c>
      <c r="C92" t="s">
        <v>3119</v>
      </c>
      <c r="D92">
        <v>1</v>
      </c>
      <c r="E92" t="s">
        <v>2948</v>
      </c>
      <c r="F92">
        <v>11205</v>
      </c>
      <c r="G92" s="7" t="s">
        <v>1417</v>
      </c>
      <c r="H92" s="1" t="s">
        <v>2949</v>
      </c>
      <c r="I92" s="9">
        <v>40868.300000000003</v>
      </c>
      <c r="J92" s="33">
        <f t="shared" si="1"/>
        <v>255426.875</v>
      </c>
      <c r="L92" s="9"/>
    </row>
    <row r="93" spans="1:12" x14ac:dyDescent="0.25">
      <c r="A93" t="s">
        <v>3120</v>
      </c>
      <c r="B93" s="8">
        <v>42821</v>
      </c>
      <c r="C93" t="s">
        <v>3121</v>
      </c>
      <c r="D93">
        <v>1</v>
      </c>
      <c r="E93" t="s">
        <v>2948</v>
      </c>
      <c r="F93">
        <v>11206</v>
      </c>
      <c r="G93" s="7" t="s">
        <v>1417</v>
      </c>
      <c r="H93" s="1" t="s">
        <v>2949</v>
      </c>
      <c r="I93" s="9">
        <v>28306.58</v>
      </c>
      <c r="J93" s="33">
        <f t="shared" si="1"/>
        <v>176916.125</v>
      </c>
      <c r="L93" s="9"/>
    </row>
    <row r="94" spans="1:12" x14ac:dyDescent="0.25">
      <c r="A94" t="s">
        <v>464</v>
      </c>
      <c r="B94" s="8">
        <v>42821</v>
      </c>
      <c r="C94" t="s">
        <v>3122</v>
      </c>
      <c r="D94">
        <v>1</v>
      </c>
      <c r="E94" t="s">
        <v>2948</v>
      </c>
      <c r="F94">
        <v>11207</v>
      </c>
      <c r="G94" s="7" t="s">
        <v>1417</v>
      </c>
      <c r="H94" s="1" t="s">
        <v>2949</v>
      </c>
      <c r="I94" s="9">
        <v>32853.230000000003</v>
      </c>
      <c r="J94" s="33">
        <f t="shared" si="1"/>
        <v>205332.68750000003</v>
      </c>
      <c r="L94" s="9"/>
    </row>
    <row r="95" spans="1:12" x14ac:dyDescent="0.25">
      <c r="A95" t="s">
        <v>3123</v>
      </c>
      <c r="B95" s="8">
        <v>42821</v>
      </c>
      <c r="C95" t="s">
        <v>3124</v>
      </c>
      <c r="D95">
        <v>1</v>
      </c>
      <c r="E95" t="s">
        <v>2948</v>
      </c>
      <c r="F95">
        <v>11208</v>
      </c>
      <c r="G95" s="7" t="s">
        <v>1417</v>
      </c>
      <c r="H95" s="1" t="s">
        <v>2949</v>
      </c>
      <c r="I95" s="9">
        <v>32632.53</v>
      </c>
      <c r="J95" s="33">
        <f t="shared" si="1"/>
        <v>203953.3125</v>
      </c>
      <c r="L95" s="9"/>
    </row>
    <row r="96" spans="1:12" x14ac:dyDescent="0.25">
      <c r="A96" t="s">
        <v>3125</v>
      </c>
      <c r="B96" s="8">
        <v>42821</v>
      </c>
      <c r="C96" t="s">
        <v>3126</v>
      </c>
      <c r="D96">
        <v>1</v>
      </c>
      <c r="E96" t="s">
        <v>2948</v>
      </c>
      <c r="F96">
        <v>11209</v>
      </c>
      <c r="G96" s="7" t="s">
        <v>1417</v>
      </c>
      <c r="H96" s="1" t="s">
        <v>2949</v>
      </c>
      <c r="I96" s="9">
        <v>40868.300000000003</v>
      </c>
      <c r="J96" s="33">
        <f t="shared" si="1"/>
        <v>255426.875</v>
      </c>
      <c r="L96" s="9"/>
    </row>
    <row r="97" spans="1:12" x14ac:dyDescent="0.25">
      <c r="A97" t="s">
        <v>471</v>
      </c>
      <c r="B97" s="8">
        <v>42821</v>
      </c>
      <c r="C97" t="s">
        <v>3127</v>
      </c>
      <c r="D97">
        <v>1</v>
      </c>
      <c r="E97" t="s">
        <v>2948</v>
      </c>
      <c r="F97">
        <v>11210</v>
      </c>
      <c r="G97" s="7" t="s">
        <v>1417</v>
      </c>
      <c r="H97" s="1" t="s">
        <v>2949</v>
      </c>
      <c r="I97" s="9">
        <v>40868.300000000003</v>
      </c>
      <c r="J97" s="33">
        <f t="shared" si="1"/>
        <v>255426.875</v>
      </c>
      <c r="L97" s="9"/>
    </row>
    <row r="98" spans="1:12" x14ac:dyDescent="0.25">
      <c r="A98" t="s">
        <v>3128</v>
      </c>
      <c r="B98" s="8">
        <v>42821</v>
      </c>
      <c r="C98" t="s">
        <v>3129</v>
      </c>
      <c r="D98">
        <v>1</v>
      </c>
      <c r="E98" t="s">
        <v>2948</v>
      </c>
      <c r="F98">
        <v>11211</v>
      </c>
      <c r="G98" s="7" t="s">
        <v>1417</v>
      </c>
      <c r="H98" s="1" t="s">
        <v>2949</v>
      </c>
      <c r="I98" s="9">
        <v>46267.72</v>
      </c>
      <c r="J98" s="33">
        <f t="shared" si="1"/>
        <v>289173.25</v>
      </c>
      <c r="L98" s="9"/>
    </row>
    <row r="99" spans="1:12" x14ac:dyDescent="0.25">
      <c r="A99" t="s">
        <v>1907</v>
      </c>
      <c r="B99" s="8">
        <v>42821</v>
      </c>
      <c r="C99" t="s">
        <v>3130</v>
      </c>
      <c r="D99">
        <v>1</v>
      </c>
      <c r="E99" t="s">
        <v>2948</v>
      </c>
      <c r="F99">
        <v>11212</v>
      </c>
      <c r="G99" s="7" t="s">
        <v>1417</v>
      </c>
      <c r="H99" s="1" t="s">
        <v>2949</v>
      </c>
      <c r="I99" s="9">
        <v>29619.83</v>
      </c>
      <c r="J99" s="33">
        <f t="shared" si="1"/>
        <v>185123.9375</v>
      </c>
      <c r="L99" s="9"/>
    </row>
    <row r="100" spans="1:12" x14ac:dyDescent="0.25">
      <c r="A100" t="s">
        <v>3131</v>
      </c>
      <c r="B100" s="8">
        <v>42821</v>
      </c>
      <c r="C100" t="s">
        <v>3132</v>
      </c>
      <c r="D100">
        <v>1</v>
      </c>
      <c r="E100" t="s">
        <v>2948</v>
      </c>
      <c r="F100">
        <v>11213</v>
      </c>
      <c r="G100" s="7" t="s">
        <v>1417</v>
      </c>
      <c r="H100" s="1" t="s">
        <v>2949</v>
      </c>
      <c r="I100" s="9">
        <v>36877.589999999997</v>
      </c>
      <c r="J100" s="33">
        <f t="shared" si="1"/>
        <v>230484.93749999997</v>
      </c>
      <c r="L100" s="9"/>
    </row>
    <row r="101" spans="1:12" x14ac:dyDescent="0.25">
      <c r="A101" t="s">
        <v>3133</v>
      </c>
      <c r="B101" s="8">
        <v>42821</v>
      </c>
      <c r="C101" t="s">
        <v>3134</v>
      </c>
      <c r="D101">
        <v>1</v>
      </c>
      <c r="E101" t="s">
        <v>2948</v>
      </c>
      <c r="F101">
        <v>11214</v>
      </c>
      <c r="G101" s="7" t="s">
        <v>1417</v>
      </c>
      <c r="H101" s="1" t="s">
        <v>2949</v>
      </c>
      <c r="I101" s="9">
        <v>57123.98</v>
      </c>
      <c r="J101" s="33">
        <f t="shared" si="1"/>
        <v>357024.875</v>
      </c>
      <c r="L101" s="9"/>
    </row>
    <row r="102" spans="1:12" x14ac:dyDescent="0.25">
      <c r="A102" t="s">
        <v>3135</v>
      </c>
      <c r="B102" s="8">
        <v>42821</v>
      </c>
      <c r="C102" t="s">
        <v>3136</v>
      </c>
      <c r="D102">
        <v>1</v>
      </c>
      <c r="E102" t="s">
        <v>2948</v>
      </c>
      <c r="F102">
        <v>11215</v>
      </c>
      <c r="G102" s="7" t="s">
        <v>1417</v>
      </c>
      <c r="H102" s="1" t="s">
        <v>2949</v>
      </c>
      <c r="I102" s="9">
        <v>70327.64</v>
      </c>
      <c r="J102" s="33">
        <f t="shared" si="1"/>
        <v>439547.75</v>
      </c>
      <c r="L102" s="9"/>
    </row>
    <row r="103" spans="1:12" x14ac:dyDescent="0.25">
      <c r="A103" t="s">
        <v>3137</v>
      </c>
      <c r="B103" s="8">
        <v>42821</v>
      </c>
      <c r="C103" t="s">
        <v>3138</v>
      </c>
      <c r="D103">
        <v>1</v>
      </c>
      <c r="E103" t="s">
        <v>2948</v>
      </c>
      <c r="F103">
        <v>11216</v>
      </c>
      <c r="G103" s="7" t="s">
        <v>1417</v>
      </c>
      <c r="H103" s="1" t="s">
        <v>2949</v>
      </c>
      <c r="I103" s="9">
        <v>45386.69</v>
      </c>
      <c r="J103" s="33">
        <f t="shared" si="1"/>
        <v>283666.8125</v>
      </c>
      <c r="L103" s="9"/>
    </row>
    <row r="104" spans="1:12" x14ac:dyDescent="0.25">
      <c r="A104" t="s">
        <v>3140</v>
      </c>
      <c r="B104" s="8">
        <v>42821</v>
      </c>
      <c r="C104" t="s">
        <v>3141</v>
      </c>
      <c r="D104">
        <v>1</v>
      </c>
      <c r="E104" t="s">
        <v>2948</v>
      </c>
      <c r="F104">
        <v>11218</v>
      </c>
      <c r="G104" s="7" t="s">
        <v>1417</v>
      </c>
      <c r="H104" s="1" t="s">
        <v>2949</v>
      </c>
      <c r="I104" s="9">
        <v>52163.29</v>
      </c>
      <c r="J104" s="33">
        <f t="shared" si="1"/>
        <v>326020.5625</v>
      </c>
      <c r="L104" s="9"/>
    </row>
    <row r="105" spans="1:12" x14ac:dyDescent="0.25">
      <c r="A105" t="s">
        <v>480</v>
      </c>
      <c r="B105" s="8">
        <v>42821</v>
      </c>
      <c r="C105" t="s">
        <v>3142</v>
      </c>
      <c r="D105">
        <v>1</v>
      </c>
      <c r="E105" t="s">
        <v>2948</v>
      </c>
      <c r="F105">
        <v>11219</v>
      </c>
      <c r="G105" s="7" t="s">
        <v>1417</v>
      </c>
      <c r="H105" s="1" t="s">
        <v>2949</v>
      </c>
      <c r="I105" s="9">
        <v>29257.040000000001</v>
      </c>
      <c r="J105" s="33">
        <f t="shared" si="1"/>
        <v>182856.5</v>
      </c>
      <c r="L105" s="9"/>
    </row>
    <row r="106" spans="1:12" x14ac:dyDescent="0.25">
      <c r="A106" t="s">
        <v>484</v>
      </c>
      <c r="B106" s="8">
        <v>42821</v>
      </c>
      <c r="C106" t="s">
        <v>3143</v>
      </c>
      <c r="D106">
        <v>1</v>
      </c>
      <c r="E106" t="s">
        <v>2948</v>
      </c>
      <c r="F106">
        <v>11220</v>
      </c>
      <c r="G106" s="7" t="s">
        <v>1417</v>
      </c>
      <c r="H106" s="1" t="s">
        <v>2949</v>
      </c>
      <c r="I106" s="9">
        <v>29257.040000000001</v>
      </c>
      <c r="J106" s="33">
        <f t="shared" si="1"/>
        <v>182856.5</v>
      </c>
      <c r="L106" s="9"/>
    </row>
    <row r="107" spans="1:12" x14ac:dyDescent="0.25">
      <c r="A107" t="s">
        <v>1940</v>
      </c>
      <c r="B107" s="8">
        <v>42822</v>
      </c>
      <c r="C107" t="s">
        <v>3144</v>
      </c>
      <c r="D107">
        <v>1</v>
      </c>
      <c r="E107" t="s">
        <v>2948</v>
      </c>
      <c r="F107">
        <v>11221</v>
      </c>
      <c r="G107" s="7" t="s">
        <v>3755</v>
      </c>
      <c r="H107" s="7" t="s">
        <v>3756</v>
      </c>
      <c r="I107" s="9">
        <v>38147.230000000003</v>
      </c>
      <c r="J107" s="33">
        <f t="shared" si="1"/>
        <v>238420.18750000003</v>
      </c>
      <c r="L107" s="9"/>
    </row>
    <row r="108" spans="1:12" x14ac:dyDescent="0.25">
      <c r="A108" t="s">
        <v>3145</v>
      </c>
      <c r="B108" s="8">
        <v>42822</v>
      </c>
      <c r="C108">
        <v>2603491</v>
      </c>
      <c r="D108">
        <v>1</v>
      </c>
      <c r="E108" t="s">
        <v>2971</v>
      </c>
      <c r="F108" t="s">
        <v>3146</v>
      </c>
      <c r="G108" s="7" t="s">
        <v>1417</v>
      </c>
      <c r="H108" s="7" t="s">
        <v>2911</v>
      </c>
      <c r="I108" s="9">
        <v>2857.67</v>
      </c>
      <c r="J108" s="33">
        <f t="shared" si="1"/>
        <v>17860.4375</v>
      </c>
      <c r="L108" s="9"/>
    </row>
    <row r="109" spans="1:12" x14ac:dyDescent="0.25">
      <c r="A109" t="s">
        <v>3148</v>
      </c>
      <c r="B109" s="8">
        <v>42822</v>
      </c>
      <c r="C109" t="s">
        <v>3147</v>
      </c>
      <c r="D109">
        <v>1</v>
      </c>
      <c r="E109" t="s">
        <v>2948</v>
      </c>
      <c r="F109">
        <v>11223</v>
      </c>
      <c r="G109" s="7" t="s">
        <v>1417</v>
      </c>
      <c r="H109" s="1" t="s">
        <v>2999</v>
      </c>
      <c r="I109" s="9">
        <v>72562.710000000006</v>
      </c>
      <c r="J109" s="33">
        <f t="shared" si="1"/>
        <v>453516.93750000006</v>
      </c>
      <c r="L109" s="9"/>
    </row>
    <row r="110" spans="1:12" x14ac:dyDescent="0.25">
      <c r="A110" t="s">
        <v>3149</v>
      </c>
      <c r="B110" s="8">
        <v>42823</v>
      </c>
      <c r="C110" t="s">
        <v>3150</v>
      </c>
      <c r="D110">
        <v>1</v>
      </c>
      <c r="E110" t="s">
        <v>2948</v>
      </c>
      <c r="F110">
        <v>11224</v>
      </c>
      <c r="G110" s="7" t="s">
        <v>1467</v>
      </c>
      <c r="H110" s="1" t="s">
        <v>3151</v>
      </c>
      <c r="I110" s="9">
        <v>53787.199999999997</v>
      </c>
      <c r="J110" s="33">
        <f t="shared" si="1"/>
        <v>336170</v>
      </c>
      <c r="L110" s="9"/>
    </row>
    <row r="111" spans="1:12" x14ac:dyDescent="0.25">
      <c r="A111" t="s">
        <v>504</v>
      </c>
      <c r="B111" s="8">
        <v>42823</v>
      </c>
      <c r="C111" t="s">
        <v>3139</v>
      </c>
      <c r="D111">
        <v>1</v>
      </c>
      <c r="E111" t="s">
        <v>2948</v>
      </c>
      <c r="F111">
        <v>11225</v>
      </c>
      <c r="G111" s="7" t="s">
        <v>1417</v>
      </c>
      <c r="H111" s="1" t="s">
        <v>2949</v>
      </c>
      <c r="I111" s="9">
        <v>52163.29</v>
      </c>
      <c r="J111" s="33">
        <f t="shared" si="1"/>
        <v>326020.5625</v>
      </c>
      <c r="L111" s="9"/>
    </row>
    <row r="112" spans="1:12" s="1" customFormat="1" x14ac:dyDescent="0.25">
      <c r="A112" s="1" t="s">
        <v>3093</v>
      </c>
      <c r="B112" s="8">
        <v>42819</v>
      </c>
      <c r="C112" s="1" t="s">
        <v>259</v>
      </c>
      <c r="D112" s="1">
        <v>1</v>
      </c>
      <c r="E112" s="1" t="s">
        <v>3010</v>
      </c>
      <c r="G112" s="7" t="s">
        <v>1529</v>
      </c>
      <c r="H112" s="7" t="s">
        <v>3766</v>
      </c>
      <c r="I112" s="9">
        <v>26.35</v>
      </c>
      <c r="J112" s="33">
        <f t="shared" si="1"/>
        <v>164.6875</v>
      </c>
      <c r="L112" s="9"/>
    </row>
    <row r="113" spans="1:12" s="1" customFormat="1" x14ac:dyDescent="0.25">
      <c r="A113" s="1" t="s">
        <v>3093</v>
      </c>
      <c r="B113" s="8">
        <v>42819</v>
      </c>
      <c r="C113" s="1" t="s">
        <v>259</v>
      </c>
      <c r="D113" s="1">
        <v>1</v>
      </c>
      <c r="E113" s="1" t="s">
        <v>3010</v>
      </c>
      <c r="G113" s="7" t="s">
        <v>1520</v>
      </c>
      <c r="H113" s="7" t="s">
        <v>1524</v>
      </c>
      <c r="I113" s="9">
        <f>22.07+24.28+295.6</f>
        <v>341.95000000000005</v>
      </c>
      <c r="J113" s="33">
        <f t="shared" si="1"/>
        <v>2137.1875000000005</v>
      </c>
      <c r="L113" s="9"/>
    </row>
    <row r="114" spans="1:12" s="1" customFormat="1" x14ac:dyDescent="0.25">
      <c r="A114" s="1" t="s">
        <v>3093</v>
      </c>
      <c r="B114" s="8">
        <v>42819</v>
      </c>
      <c r="C114" s="1" t="s">
        <v>259</v>
      </c>
      <c r="D114" s="1">
        <v>1</v>
      </c>
      <c r="E114" s="1" t="s">
        <v>3010</v>
      </c>
      <c r="G114" s="7" t="s">
        <v>444</v>
      </c>
      <c r="H114" s="7" t="s">
        <v>1528</v>
      </c>
      <c r="I114" s="9">
        <v>101.8</v>
      </c>
      <c r="J114" s="33">
        <f t="shared" si="1"/>
        <v>636.25</v>
      </c>
      <c r="L114" s="9"/>
    </row>
    <row r="115" spans="1:12" x14ac:dyDescent="0.25">
      <c r="A115" t="s">
        <v>3153</v>
      </c>
      <c r="B115" s="8">
        <v>42824</v>
      </c>
      <c r="C115" t="s">
        <v>3154</v>
      </c>
      <c r="D115">
        <v>1</v>
      </c>
      <c r="E115" t="s">
        <v>2948</v>
      </c>
      <c r="F115">
        <v>11226</v>
      </c>
      <c r="G115" s="7" t="s">
        <v>1417</v>
      </c>
      <c r="H115" s="1" t="s">
        <v>2949</v>
      </c>
      <c r="I115" s="9">
        <v>32745.32</v>
      </c>
      <c r="J115" s="33">
        <f t="shared" si="1"/>
        <v>204658.25</v>
      </c>
      <c r="L115" s="9"/>
    </row>
    <row r="116" spans="1:12" x14ac:dyDescent="0.25">
      <c r="A116" t="s">
        <v>3155</v>
      </c>
      <c r="B116" s="8">
        <v>42824</v>
      </c>
      <c r="C116" t="s">
        <v>3156</v>
      </c>
      <c r="D116">
        <v>1</v>
      </c>
      <c r="E116" t="s">
        <v>2948</v>
      </c>
      <c r="F116">
        <v>11227</v>
      </c>
      <c r="G116" s="7" t="s">
        <v>1417</v>
      </c>
      <c r="H116" s="1" t="s">
        <v>2949</v>
      </c>
      <c r="I116" s="9">
        <v>66624.009999999995</v>
      </c>
      <c r="J116" s="33">
        <f t="shared" si="1"/>
        <v>416400.06249999994</v>
      </c>
      <c r="L116" s="9"/>
    </row>
    <row r="117" spans="1:12" x14ac:dyDescent="0.25">
      <c r="A117" t="s">
        <v>3157</v>
      </c>
      <c r="B117" s="8">
        <v>42824</v>
      </c>
      <c r="C117" t="s">
        <v>3158</v>
      </c>
      <c r="D117">
        <v>1</v>
      </c>
      <c r="E117" t="s">
        <v>2948</v>
      </c>
      <c r="F117">
        <v>11228</v>
      </c>
      <c r="G117" s="7" t="s">
        <v>1417</v>
      </c>
      <c r="H117" s="1" t="s">
        <v>2949</v>
      </c>
      <c r="I117" s="9">
        <v>32745.32</v>
      </c>
      <c r="J117" s="33">
        <f t="shared" si="1"/>
        <v>204658.25</v>
      </c>
      <c r="L117" s="9"/>
    </row>
    <row r="118" spans="1:12" x14ac:dyDescent="0.25">
      <c r="A118" t="s">
        <v>512</v>
      </c>
      <c r="B118" s="8">
        <v>42824</v>
      </c>
      <c r="C118" t="s">
        <v>3159</v>
      </c>
      <c r="D118">
        <v>1</v>
      </c>
      <c r="E118" t="s">
        <v>3010</v>
      </c>
      <c r="F118">
        <v>32471</v>
      </c>
      <c r="G118" s="1" t="s">
        <v>3183</v>
      </c>
      <c r="H118" s="1" t="s">
        <v>3183</v>
      </c>
      <c r="I118" s="1">
        <v>4.1399999999999997</v>
      </c>
      <c r="J118" s="33">
        <f t="shared" si="1"/>
        <v>25.874999999999996</v>
      </c>
      <c r="L118" s="9"/>
    </row>
    <row r="119" spans="1:12" x14ac:dyDescent="0.25">
      <c r="A119" t="s">
        <v>512</v>
      </c>
      <c r="B119" s="8">
        <v>42824</v>
      </c>
      <c r="C119" t="s">
        <v>3159</v>
      </c>
      <c r="D119">
        <v>1</v>
      </c>
      <c r="E119" t="s">
        <v>3010</v>
      </c>
      <c r="F119">
        <v>32471</v>
      </c>
      <c r="G119" s="1" t="s">
        <v>794</v>
      </c>
      <c r="H119" s="1" t="s">
        <v>794</v>
      </c>
      <c r="I119" s="1">
        <v>8</v>
      </c>
      <c r="J119" s="33">
        <f t="shared" si="1"/>
        <v>50</v>
      </c>
      <c r="L119" s="9"/>
    </row>
    <row r="120" spans="1:12" x14ac:dyDescent="0.25">
      <c r="A120" t="s">
        <v>512</v>
      </c>
      <c r="B120" s="8">
        <v>42824</v>
      </c>
      <c r="C120" t="s">
        <v>3159</v>
      </c>
      <c r="D120">
        <v>1</v>
      </c>
      <c r="E120" t="s">
        <v>3010</v>
      </c>
      <c r="F120">
        <v>32471</v>
      </c>
      <c r="G120" s="1" t="s">
        <v>794</v>
      </c>
      <c r="H120" s="1" t="s">
        <v>794</v>
      </c>
      <c r="I120" s="1">
        <v>57.11</v>
      </c>
      <c r="J120" s="33">
        <f t="shared" si="1"/>
        <v>356.9375</v>
      </c>
      <c r="L120" s="9"/>
    </row>
    <row r="121" spans="1:12" x14ac:dyDescent="0.25">
      <c r="A121" t="s">
        <v>512</v>
      </c>
      <c r="B121" s="8">
        <v>42824</v>
      </c>
      <c r="C121" t="s">
        <v>3159</v>
      </c>
      <c r="D121">
        <v>1</v>
      </c>
      <c r="E121" t="s">
        <v>3010</v>
      </c>
      <c r="F121">
        <v>32471</v>
      </c>
      <c r="G121" s="1" t="s">
        <v>3185</v>
      </c>
      <c r="H121" s="1" t="s">
        <v>3185</v>
      </c>
      <c r="I121" s="1">
        <v>49.75</v>
      </c>
      <c r="J121" s="33">
        <f t="shared" si="1"/>
        <v>310.9375</v>
      </c>
      <c r="L121" s="9"/>
    </row>
    <row r="122" spans="1:12" x14ac:dyDescent="0.25">
      <c r="A122" t="s">
        <v>512</v>
      </c>
      <c r="B122" s="8">
        <v>42824</v>
      </c>
      <c r="C122" t="s">
        <v>3159</v>
      </c>
      <c r="D122">
        <v>1</v>
      </c>
      <c r="E122" t="s">
        <v>3010</v>
      </c>
      <c r="F122">
        <v>32471</v>
      </c>
      <c r="G122" s="1" t="s">
        <v>919</v>
      </c>
      <c r="H122" s="1" t="s">
        <v>919</v>
      </c>
      <c r="I122" s="1">
        <v>8.2799999999999994</v>
      </c>
      <c r="J122" s="33">
        <f t="shared" si="1"/>
        <v>51.749999999999993</v>
      </c>
      <c r="L122" s="9"/>
    </row>
    <row r="123" spans="1:12" x14ac:dyDescent="0.25">
      <c r="A123" t="s">
        <v>512</v>
      </c>
      <c r="B123" s="8">
        <v>42824</v>
      </c>
      <c r="C123" t="s">
        <v>3159</v>
      </c>
      <c r="D123">
        <v>1</v>
      </c>
      <c r="E123" t="s">
        <v>3010</v>
      </c>
      <c r="F123">
        <v>32471</v>
      </c>
      <c r="G123" s="1" t="s">
        <v>907</v>
      </c>
      <c r="H123" s="1" t="s">
        <v>907</v>
      </c>
      <c r="I123" s="1">
        <v>249.66</v>
      </c>
      <c r="J123" s="33">
        <f t="shared" si="1"/>
        <v>1560.375</v>
      </c>
      <c r="L123" s="9"/>
    </row>
    <row r="124" spans="1:12" x14ac:dyDescent="0.25">
      <c r="A124" t="s">
        <v>3160</v>
      </c>
      <c r="B124" s="8">
        <v>42824</v>
      </c>
      <c r="C124" t="s">
        <v>3161</v>
      </c>
      <c r="D124">
        <v>1</v>
      </c>
      <c r="E124" t="s">
        <v>3010</v>
      </c>
      <c r="F124">
        <v>32472</v>
      </c>
      <c r="G124" s="1" t="s">
        <v>876</v>
      </c>
      <c r="H124" s="1" t="s">
        <v>876</v>
      </c>
      <c r="I124" s="1">
        <v>18.07</v>
      </c>
      <c r="J124" s="33">
        <f t="shared" si="1"/>
        <v>112.9375</v>
      </c>
      <c r="L124" s="9"/>
    </row>
    <row r="125" spans="1:12" x14ac:dyDescent="0.25">
      <c r="A125" t="s">
        <v>3160</v>
      </c>
      <c r="B125" s="8">
        <v>42824</v>
      </c>
      <c r="C125" t="s">
        <v>3161</v>
      </c>
      <c r="D125">
        <v>1</v>
      </c>
      <c r="E125" t="s">
        <v>3010</v>
      </c>
      <c r="F125">
        <v>32472</v>
      </c>
      <c r="G125" s="1" t="s">
        <v>906</v>
      </c>
      <c r="H125" s="1" t="s">
        <v>906</v>
      </c>
      <c r="I125" s="1">
        <v>3.31</v>
      </c>
      <c r="J125" s="33">
        <f t="shared" si="1"/>
        <v>20.6875</v>
      </c>
      <c r="L125" s="9"/>
    </row>
    <row r="126" spans="1:12" x14ac:dyDescent="0.25">
      <c r="A126" t="s">
        <v>3160</v>
      </c>
      <c r="B126" s="8">
        <v>42824</v>
      </c>
      <c r="C126" t="s">
        <v>3161</v>
      </c>
      <c r="D126">
        <v>1</v>
      </c>
      <c r="E126" t="s">
        <v>3010</v>
      </c>
      <c r="F126">
        <v>32472</v>
      </c>
      <c r="G126" s="1" t="s">
        <v>794</v>
      </c>
      <c r="H126" s="1" t="s">
        <v>794</v>
      </c>
      <c r="I126" s="1">
        <v>4.97</v>
      </c>
      <c r="J126" s="33">
        <f t="shared" si="1"/>
        <v>31.062499999999996</v>
      </c>
      <c r="L126" s="9"/>
    </row>
    <row r="127" spans="1:12" x14ac:dyDescent="0.25">
      <c r="A127" t="s">
        <v>3160</v>
      </c>
      <c r="B127" s="8">
        <v>42824</v>
      </c>
      <c r="C127" t="s">
        <v>3161</v>
      </c>
      <c r="D127">
        <v>1</v>
      </c>
      <c r="E127" t="s">
        <v>3010</v>
      </c>
      <c r="F127">
        <v>32472</v>
      </c>
      <c r="G127" s="1" t="s">
        <v>794</v>
      </c>
      <c r="H127" s="1" t="s">
        <v>794</v>
      </c>
      <c r="I127" s="1">
        <v>7.72</v>
      </c>
      <c r="J127" s="33">
        <f t="shared" si="1"/>
        <v>48.25</v>
      </c>
      <c r="L127" s="9"/>
    </row>
    <row r="128" spans="1:12" x14ac:dyDescent="0.25">
      <c r="A128" t="s">
        <v>3160</v>
      </c>
      <c r="B128" s="8">
        <v>42824</v>
      </c>
      <c r="C128" t="s">
        <v>3161</v>
      </c>
      <c r="D128">
        <v>1</v>
      </c>
      <c r="E128" t="s">
        <v>3010</v>
      </c>
      <c r="F128">
        <v>32472</v>
      </c>
      <c r="G128" s="1" t="s">
        <v>3162</v>
      </c>
      <c r="H128" s="1" t="s">
        <v>3162</v>
      </c>
      <c r="I128" s="1">
        <v>150.86000000000001</v>
      </c>
      <c r="J128" s="33">
        <f t="shared" si="1"/>
        <v>942.87500000000011</v>
      </c>
      <c r="L128" s="9"/>
    </row>
    <row r="129" spans="1:12" x14ac:dyDescent="0.25">
      <c r="A129" t="s">
        <v>3160</v>
      </c>
      <c r="B129" s="8">
        <v>42824</v>
      </c>
      <c r="C129" t="s">
        <v>3161</v>
      </c>
      <c r="D129">
        <v>1</v>
      </c>
      <c r="E129" t="s">
        <v>3010</v>
      </c>
      <c r="F129">
        <v>32472</v>
      </c>
      <c r="G129" s="1" t="s">
        <v>919</v>
      </c>
      <c r="H129" s="1" t="s">
        <v>919</v>
      </c>
      <c r="I129" s="1">
        <v>8.2799999999999994</v>
      </c>
      <c r="J129" s="33">
        <f t="shared" si="1"/>
        <v>51.749999999999993</v>
      </c>
      <c r="L129" s="9"/>
    </row>
    <row r="130" spans="1:12" x14ac:dyDescent="0.25">
      <c r="A130" t="s">
        <v>3160</v>
      </c>
      <c r="B130" s="8">
        <v>42824</v>
      </c>
      <c r="C130" t="s">
        <v>3161</v>
      </c>
      <c r="D130">
        <v>1</v>
      </c>
      <c r="E130" t="s">
        <v>3010</v>
      </c>
      <c r="F130">
        <v>32472</v>
      </c>
      <c r="G130" s="1" t="s">
        <v>907</v>
      </c>
      <c r="H130" s="1" t="s">
        <v>907</v>
      </c>
      <c r="I130" s="1">
        <v>135.16999999999999</v>
      </c>
      <c r="J130" s="33">
        <f t="shared" si="1"/>
        <v>844.81249999999989</v>
      </c>
      <c r="L130" s="9"/>
    </row>
    <row r="131" spans="1:12" x14ac:dyDescent="0.25">
      <c r="A131" t="s">
        <v>3160</v>
      </c>
      <c r="B131" s="8">
        <v>42824</v>
      </c>
      <c r="C131" t="s">
        <v>3161</v>
      </c>
      <c r="D131">
        <v>1</v>
      </c>
      <c r="E131" t="s">
        <v>3010</v>
      </c>
      <c r="F131">
        <v>32472</v>
      </c>
      <c r="G131" s="1" t="s">
        <v>1504</v>
      </c>
      <c r="H131" s="1" t="s">
        <v>1504</v>
      </c>
      <c r="I131" s="1">
        <v>67.3</v>
      </c>
      <c r="J131" s="33">
        <f t="shared" si="1"/>
        <v>420.625</v>
      </c>
      <c r="L131" s="9"/>
    </row>
    <row r="132" spans="1:12" x14ac:dyDescent="0.25">
      <c r="A132" t="s">
        <v>3163</v>
      </c>
      <c r="B132" s="8">
        <v>42824</v>
      </c>
      <c r="C132" t="s">
        <v>3164</v>
      </c>
      <c r="D132">
        <v>1</v>
      </c>
      <c r="E132" t="s">
        <v>3010</v>
      </c>
      <c r="F132">
        <v>32473</v>
      </c>
      <c r="G132" s="1" t="s">
        <v>824</v>
      </c>
      <c r="H132" s="1" t="s">
        <v>824</v>
      </c>
      <c r="I132" s="1">
        <v>53.9</v>
      </c>
      <c r="J132" s="33">
        <f t="shared" si="1"/>
        <v>336.875</v>
      </c>
      <c r="L132" s="9"/>
    </row>
    <row r="133" spans="1:12" x14ac:dyDescent="0.25">
      <c r="A133" t="s">
        <v>3163</v>
      </c>
      <c r="B133" s="8">
        <v>42824</v>
      </c>
      <c r="C133" t="s">
        <v>3164</v>
      </c>
      <c r="D133">
        <v>1</v>
      </c>
      <c r="E133" t="s">
        <v>3010</v>
      </c>
      <c r="F133">
        <v>32473</v>
      </c>
      <c r="G133" s="1" t="s">
        <v>444</v>
      </c>
      <c r="H133" s="1" t="s">
        <v>444</v>
      </c>
      <c r="I133" s="1">
        <v>66.900000000000006</v>
      </c>
      <c r="J133" s="33">
        <f t="shared" si="1"/>
        <v>418.125</v>
      </c>
      <c r="L133" s="9"/>
    </row>
    <row r="134" spans="1:12" x14ac:dyDescent="0.25">
      <c r="A134" t="s">
        <v>3163</v>
      </c>
      <c r="B134" s="8">
        <v>42824</v>
      </c>
      <c r="C134" t="s">
        <v>3164</v>
      </c>
      <c r="D134">
        <v>1</v>
      </c>
      <c r="E134" t="s">
        <v>3010</v>
      </c>
      <c r="F134">
        <v>32473</v>
      </c>
      <c r="G134" s="1" t="s">
        <v>794</v>
      </c>
      <c r="H134" s="1" t="s">
        <v>794</v>
      </c>
      <c r="I134" s="1">
        <v>9.3800000000000008</v>
      </c>
      <c r="J134" s="33">
        <f t="shared" si="1"/>
        <v>58.625000000000007</v>
      </c>
      <c r="L134" s="9"/>
    </row>
    <row r="135" spans="1:12" x14ac:dyDescent="0.25">
      <c r="A135" t="s">
        <v>3163</v>
      </c>
      <c r="B135" s="8">
        <v>42824</v>
      </c>
      <c r="C135" t="s">
        <v>3164</v>
      </c>
      <c r="D135">
        <v>1</v>
      </c>
      <c r="E135" t="s">
        <v>3010</v>
      </c>
      <c r="F135">
        <v>32473</v>
      </c>
      <c r="G135" s="1" t="s">
        <v>989</v>
      </c>
      <c r="H135" s="1" t="s">
        <v>989</v>
      </c>
      <c r="I135" s="1">
        <v>15.45</v>
      </c>
      <c r="J135" s="33">
        <f t="shared" ref="J135:J198" si="2">+I135/0.16</f>
        <v>96.5625</v>
      </c>
      <c r="L135" s="9"/>
    </row>
    <row r="136" spans="1:12" x14ac:dyDescent="0.25">
      <c r="A136" t="s">
        <v>3163</v>
      </c>
      <c r="B136" s="8">
        <v>42824</v>
      </c>
      <c r="C136" t="s">
        <v>3164</v>
      </c>
      <c r="D136">
        <v>1</v>
      </c>
      <c r="E136" t="s">
        <v>3010</v>
      </c>
      <c r="F136">
        <v>32473</v>
      </c>
      <c r="G136" s="1" t="s">
        <v>815</v>
      </c>
      <c r="H136" s="1" t="s">
        <v>815</v>
      </c>
      <c r="I136" s="1">
        <v>65.930000000000007</v>
      </c>
      <c r="J136" s="33">
        <f t="shared" si="2"/>
        <v>412.06250000000006</v>
      </c>
      <c r="L136" s="9"/>
    </row>
    <row r="137" spans="1:12" x14ac:dyDescent="0.25">
      <c r="A137" t="s">
        <v>3163</v>
      </c>
      <c r="B137" s="8">
        <v>42824</v>
      </c>
      <c r="C137" t="s">
        <v>3164</v>
      </c>
      <c r="D137">
        <v>1</v>
      </c>
      <c r="E137" t="s">
        <v>3010</v>
      </c>
      <c r="F137">
        <v>32473</v>
      </c>
      <c r="G137" s="1" t="s">
        <v>3165</v>
      </c>
      <c r="H137" s="1" t="s">
        <v>3165</v>
      </c>
      <c r="I137" s="1">
        <v>168.8</v>
      </c>
      <c r="J137" s="33">
        <f t="shared" si="2"/>
        <v>1055</v>
      </c>
      <c r="L137" s="9"/>
    </row>
    <row r="138" spans="1:12" x14ac:dyDescent="0.25">
      <c r="A138" t="s">
        <v>3163</v>
      </c>
      <c r="B138" s="8">
        <v>42824</v>
      </c>
      <c r="C138" t="s">
        <v>3164</v>
      </c>
      <c r="D138">
        <v>1</v>
      </c>
      <c r="E138" t="s">
        <v>3010</v>
      </c>
      <c r="F138">
        <v>32473</v>
      </c>
      <c r="G138" s="1" t="s">
        <v>2343</v>
      </c>
      <c r="H138" s="1" t="s">
        <v>2343</v>
      </c>
      <c r="I138" s="1">
        <v>18.760000000000002</v>
      </c>
      <c r="J138" s="33">
        <f t="shared" si="2"/>
        <v>117.25000000000001</v>
      </c>
      <c r="L138" s="9"/>
    </row>
    <row r="139" spans="1:12" x14ac:dyDescent="0.25">
      <c r="A139" t="s">
        <v>3166</v>
      </c>
      <c r="B139" s="8">
        <v>42824</v>
      </c>
      <c r="C139" t="s">
        <v>3167</v>
      </c>
      <c r="D139">
        <v>1</v>
      </c>
      <c r="E139" t="s">
        <v>3010</v>
      </c>
      <c r="F139">
        <v>32474</v>
      </c>
      <c r="G139" s="1" t="s">
        <v>444</v>
      </c>
      <c r="H139" s="1" t="s">
        <v>444</v>
      </c>
      <c r="I139" s="1">
        <v>43.31</v>
      </c>
      <c r="J139" s="33">
        <f t="shared" si="2"/>
        <v>270.6875</v>
      </c>
      <c r="L139" s="9"/>
    </row>
    <row r="140" spans="1:12" x14ac:dyDescent="0.25">
      <c r="A140" t="s">
        <v>3166</v>
      </c>
      <c r="B140" s="8">
        <v>42824</v>
      </c>
      <c r="C140" t="s">
        <v>3167</v>
      </c>
      <c r="D140">
        <v>1</v>
      </c>
      <c r="E140" t="s">
        <v>3010</v>
      </c>
      <c r="F140">
        <v>32474</v>
      </c>
      <c r="G140" s="1" t="s">
        <v>794</v>
      </c>
      <c r="H140" s="1" t="s">
        <v>794</v>
      </c>
      <c r="I140" s="1">
        <v>29.8</v>
      </c>
      <c r="J140" s="33">
        <f t="shared" si="2"/>
        <v>186.25</v>
      </c>
      <c r="L140" s="9"/>
    </row>
    <row r="141" spans="1:12" x14ac:dyDescent="0.25">
      <c r="A141" t="s">
        <v>3168</v>
      </c>
      <c r="B141" s="8">
        <v>42824</v>
      </c>
      <c r="C141" t="s">
        <v>3169</v>
      </c>
      <c r="D141">
        <v>1</v>
      </c>
      <c r="E141" t="s">
        <v>3010</v>
      </c>
      <c r="F141">
        <v>32475</v>
      </c>
      <c r="G141" s="1" t="s">
        <v>444</v>
      </c>
      <c r="H141" s="1" t="s">
        <v>444</v>
      </c>
      <c r="I141" s="1">
        <v>55.86</v>
      </c>
      <c r="J141" s="33">
        <f t="shared" si="2"/>
        <v>349.125</v>
      </c>
      <c r="L141" s="9"/>
    </row>
    <row r="142" spans="1:12" x14ac:dyDescent="0.25">
      <c r="A142" t="s">
        <v>3168</v>
      </c>
      <c r="B142" s="8">
        <v>42824</v>
      </c>
      <c r="C142" t="s">
        <v>3169</v>
      </c>
      <c r="D142">
        <v>1</v>
      </c>
      <c r="E142" t="s">
        <v>3010</v>
      </c>
      <c r="F142">
        <v>32475</v>
      </c>
      <c r="G142" s="1" t="s">
        <v>2907</v>
      </c>
      <c r="H142" s="1" t="s">
        <v>2907</v>
      </c>
      <c r="I142" s="1">
        <v>29.38</v>
      </c>
      <c r="J142" s="33">
        <f t="shared" si="2"/>
        <v>183.625</v>
      </c>
      <c r="L142" s="9"/>
    </row>
    <row r="143" spans="1:12" x14ac:dyDescent="0.25">
      <c r="A143" t="s">
        <v>3168</v>
      </c>
      <c r="B143" s="8">
        <v>42824</v>
      </c>
      <c r="C143" t="s">
        <v>3169</v>
      </c>
      <c r="D143">
        <v>1</v>
      </c>
      <c r="E143" t="s">
        <v>3010</v>
      </c>
      <c r="F143">
        <v>32475</v>
      </c>
      <c r="G143" s="1" t="s">
        <v>794</v>
      </c>
      <c r="H143" s="1" t="s">
        <v>794</v>
      </c>
      <c r="I143" s="1">
        <v>19.59</v>
      </c>
      <c r="J143" s="33">
        <f t="shared" si="2"/>
        <v>122.4375</v>
      </c>
      <c r="L143" s="9"/>
    </row>
    <row r="144" spans="1:12" x14ac:dyDescent="0.25">
      <c r="A144" t="s">
        <v>2027</v>
      </c>
      <c r="B144" s="8">
        <v>42824</v>
      </c>
      <c r="C144" t="s">
        <v>3170</v>
      </c>
      <c r="D144">
        <v>1</v>
      </c>
      <c r="E144" t="s">
        <v>3010</v>
      </c>
      <c r="F144">
        <v>32477</v>
      </c>
      <c r="G144" s="1" t="s">
        <v>804</v>
      </c>
      <c r="H144" s="1" t="s">
        <v>804</v>
      </c>
      <c r="I144" s="1">
        <v>20</v>
      </c>
      <c r="J144" s="33">
        <f t="shared" si="2"/>
        <v>125</v>
      </c>
      <c r="L144" s="9"/>
    </row>
    <row r="145" spans="1:12" x14ac:dyDescent="0.25">
      <c r="A145" t="s">
        <v>2027</v>
      </c>
      <c r="B145" s="8">
        <v>42824</v>
      </c>
      <c r="C145" t="s">
        <v>3170</v>
      </c>
      <c r="D145">
        <v>1</v>
      </c>
      <c r="E145" t="s">
        <v>3010</v>
      </c>
      <c r="F145">
        <v>32477</v>
      </c>
      <c r="G145" s="1" t="s">
        <v>850</v>
      </c>
      <c r="H145" s="1" t="s">
        <v>850</v>
      </c>
      <c r="I145" s="1">
        <v>49.11</v>
      </c>
      <c r="J145" s="33">
        <f t="shared" si="2"/>
        <v>306.9375</v>
      </c>
      <c r="L145" s="9"/>
    </row>
    <row r="146" spans="1:12" x14ac:dyDescent="0.25">
      <c r="A146" t="s">
        <v>2027</v>
      </c>
      <c r="B146" s="8">
        <v>42824</v>
      </c>
      <c r="C146" t="s">
        <v>3170</v>
      </c>
      <c r="D146">
        <v>1</v>
      </c>
      <c r="E146" t="s">
        <v>3010</v>
      </c>
      <c r="F146">
        <v>32477</v>
      </c>
      <c r="G146" s="1" t="s">
        <v>444</v>
      </c>
      <c r="H146" s="1" t="s">
        <v>444</v>
      </c>
      <c r="I146" s="1">
        <v>8.2799999999999994</v>
      </c>
      <c r="J146" s="33">
        <f t="shared" si="2"/>
        <v>51.749999999999993</v>
      </c>
      <c r="L146" s="9"/>
    </row>
    <row r="147" spans="1:12" x14ac:dyDescent="0.25">
      <c r="A147" t="s">
        <v>2027</v>
      </c>
      <c r="B147" s="8">
        <v>42824</v>
      </c>
      <c r="C147" t="s">
        <v>3170</v>
      </c>
      <c r="D147">
        <v>1</v>
      </c>
      <c r="E147" t="s">
        <v>3010</v>
      </c>
      <c r="F147">
        <v>32477</v>
      </c>
      <c r="G147" s="1" t="s">
        <v>794</v>
      </c>
      <c r="H147" s="1" t="s">
        <v>794</v>
      </c>
      <c r="I147" s="1">
        <v>10.210000000000001</v>
      </c>
      <c r="J147" s="33">
        <f t="shared" si="2"/>
        <v>63.812500000000007</v>
      </c>
      <c r="L147" s="9"/>
    </row>
    <row r="148" spans="1:12" x14ac:dyDescent="0.25">
      <c r="A148" t="s">
        <v>3171</v>
      </c>
      <c r="B148" s="8">
        <v>42824</v>
      </c>
      <c r="C148" t="s">
        <v>3172</v>
      </c>
      <c r="D148">
        <v>1</v>
      </c>
      <c r="E148" t="s">
        <v>2948</v>
      </c>
      <c r="F148">
        <v>11230</v>
      </c>
      <c r="G148" s="7" t="s">
        <v>1417</v>
      </c>
      <c r="H148" s="1" t="s">
        <v>2949</v>
      </c>
      <c r="I148" s="9">
        <v>25458.42</v>
      </c>
      <c r="J148" s="33">
        <f t="shared" si="2"/>
        <v>159115.125</v>
      </c>
      <c r="L148" s="9"/>
    </row>
    <row r="149" spans="1:12" x14ac:dyDescent="0.25">
      <c r="A149" t="s">
        <v>515</v>
      </c>
      <c r="B149" s="8">
        <v>42824</v>
      </c>
      <c r="C149" t="s">
        <v>3173</v>
      </c>
      <c r="D149">
        <v>1</v>
      </c>
      <c r="E149" t="s">
        <v>3010</v>
      </c>
      <c r="F149">
        <v>32478</v>
      </c>
      <c r="G149" s="1" t="s">
        <v>794</v>
      </c>
      <c r="H149" s="1" t="s">
        <v>794</v>
      </c>
      <c r="I149" s="1">
        <v>10.210000000000001</v>
      </c>
      <c r="J149" s="33">
        <f t="shared" si="2"/>
        <v>63.812500000000007</v>
      </c>
      <c r="L149" s="9"/>
    </row>
    <row r="150" spans="1:12" x14ac:dyDescent="0.25">
      <c r="A150" t="s">
        <v>515</v>
      </c>
      <c r="B150" s="8">
        <v>42824</v>
      </c>
      <c r="C150" t="s">
        <v>3173</v>
      </c>
      <c r="D150">
        <v>1</v>
      </c>
      <c r="E150" t="s">
        <v>3010</v>
      </c>
      <c r="F150">
        <v>32478</v>
      </c>
      <c r="G150" s="1" t="s">
        <v>794</v>
      </c>
      <c r="H150" s="1" t="s">
        <v>794</v>
      </c>
      <c r="I150" s="1">
        <v>19.59</v>
      </c>
      <c r="J150" s="33">
        <f t="shared" si="2"/>
        <v>122.4375</v>
      </c>
      <c r="L150" s="9"/>
    </row>
    <row r="151" spans="1:12" x14ac:dyDescent="0.25">
      <c r="A151" t="s">
        <v>515</v>
      </c>
      <c r="B151" s="8">
        <v>42824</v>
      </c>
      <c r="C151" t="s">
        <v>3173</v>
      </c>
      <c r="D151">
        <v>1</v>
      </c>
      <c r="E151" t="s">
        <v>3010</v>
      </c>
      <c r="F151">
        <v>32478</v>
      </c>
      <c r="G151" s="1" t="s">
        <v>794</v>
      </c>
      <c r="H151" s="1" t="s">
        <v>794</v>
      </c>
      <c r="I151" s="1">
        <v>29.8</v>
      </c>
      <c r="J151" s="33">
        <f t="shared" si="2"/>
        <v>186.25</v>
      </c>
      <c r="L151" s="9"/>
    </row>
    <row r="152" spans="1:12" x14ac:dyDescent="0.25">
      <c r="A152" t="s">
        <v>515</v>
      </c>
      <c r="B152" s="8">
        <v>42824</v>
      </c>
      <c r="C152" t="s">
        <v>3173</v>
      </c>
      <c r="D152">
        <v>1</v>
      </c>
      <c r="E152" t="s">
        <v>3010</v>
      </c>
      <c r="F152">
        <v>32478</v>
      </c>
      <c r="G152" s="1" t="s">
        <v>3174</v>
      </c>
      <c r="H152" s="1" t="s">
        <v>3174</v>
      </c>
      <c r="I152" s="1">
        <v>29.79</v>
      </c>
      <c r="J152" s="33">
        <f t="shared" si="2"/>
        <v>186.1875</v>
      </c>
      <c r="L152" s="9"/>
    </row>
    <row r="153" spans="1:12" x14ac:dyDescent="0.25">
      <c r="A153" t="s">
        <v>3175</v>
      </c>
      <c r="B153" s="8">
        <v>42824</v>
      </c>
      <c r="C153" t="s">
        <v>3176</v>
      </c>
      <c r="D153">
        <v>1</v>
      </c>
      <c r="E153" t="s">
        <v>3010</v>
      </c>
      <c r="F153">
        <v>32479</v>
      </c>
      <c r="G153" s="1" t="s">
        <v>444</v>
      </c>
      <c r="H153" s="1" t="s">
        <v>444</v>
      </c>
      <c r="I153" s="1">
        <v>55.86</v>
      </c>
      <c r="J153" s="33">
        <f t="shared" si="2"/>
        <v>349.125</v>
      </c>
      <c r="L153" s="9"/>
    </row>
    <row r="154" spans="1:12" x14ac:dyDescent="0.25">
      <c r="A154" t="s">
        <v>3175</v>
      </c>
      <c r="B154" s="8">
        <v>42824</v>
      </c>
      <c r="C154" t="s">
        <v>3176</v>
      </c>
      <c r="D154">
        <v>1</v>
      </c>
      <c r="E154" t="s">
        <v>3010</v>
      </c>
      <c r="F154">
        <v>32479</v>
      </c>
      <c r="G154" s="1" t="s">
        <v>794</v>
      </c>
      <c r="H154" s="1" t="s">
        <v>794</v>
      </c>
      <c r="I154" s="1">
        <v>29.8</v>
      </c>
      <c r="J154" s="33">
        <f t="shared" si="2"/>
        <v>186.25</v>
      </c>
      <c r="L154" s="9"/>
    </row>
    <row r="155" spans="1:12" x14ac:dyDescent="0.25">
      <c r="A155" t="s">
        <v>3177</v>
      </c>
      <c r="B155" s="8">
        <v>42824</v>
      </c>
      <c r="C155" t="s">
        <v>3178</v>
      </c>
      <c r="D155">
        <v>1</v>
      </c>
      <c r="E155" t="s">
        <v>3010</v>
      </c>
      <c r="F155">
        <v>32480</v>
      </c>
      <c r="G155" s="1" t="s">
        <v>444</v>
      </c>
      <c r="H155" s="1" t="s">
        <v>444</v>
      </c>
      <c r="I155" s="1">
        <v>55.86</v>
      </c>
      <c r="J155" s="33">
        <f t="shared" si="2"/>
        <v>349.125</v>
      </c>
      <c r="L155" s="9"/>
    </row>
    <row r="156" spans="1:12" x14ac:dyDescent="0.25">
      <c r="A156" t="s">
        <v>3177</v>
      </c>
      <c r="B156" s="8">
        <v>42824</v>
      </c>
      <c r="C156" t="s">
        <v>3178</v>
      </c>
      <c r="D156">
        <v>1</v>
      </c>
      <c r="E156" t="s">
        <v>3010</v>
      </c>
      <c r="F156">
        <v>32480</v>
      </c>
      <c r="G156" s="1" t="s">
        <v>794</v>
      </c>
      <c r="H156" s="1" t="s">
        <v>794</v>
      </c>
      <c r="I156" s="1">
        <v>29.8</v>
      </c>
      <c r="J156" s="33">
        <f t="shared" si="2"/>
        <v>186.25</v>
      </c>
      <c r="L156" s="9"/>
    </row>
    <row r="157" spans="1:12" x14ac:dyDescent="0.25">
      <c r="A157" t="s">
        <v>3179</v>
      </c>
      <c r="B157" s="8">
        <v>42824</v>
      </c>
      <c r="C157" t="s">
        <v>3180</v>
      </c>
      <c r="D157">
        <v>1</v>
      </c>
      <c r="E157" t="s">
        <v>3010</v>
      </c>
      <c r="F157">
        <v>32481</v>
      </c>
      <c r="G157" s="1" t="s">
        <v>444</v>
      </c>
      <c r="H157" s="1" t="s">
        <v>444</v>
      </c>
      <c r="I157" s="1">
        <v>9.93</v>
      </c>
      <c r="J157" s="33">
        <f t="shared" si="2"/>
        <v>62.0625</v>
      </c>
      <c r="L157" s="9"/>
    </row>
    <row r="158" spans="1:12" x14ac:dyDescent="0.25">
      <c r="A158" t="s">
        <v>3179</v>
      </c>
      <c r="B158" s="8">
        <v>42824</v>
      </c>
      <c r="C158" t="s">
        <v>3180</v>
      </c>
      <c r="D158">
        <v>1</v>
      </c>
      <c r="E158" t="s">
        <v>3010</v>
      </c>
      <c r="F158">
        <v>32481</v>
      </c>
      <c r="G158" s="1" t="s">
        <v>794</v>
      </c>
      <c r="H158" s="1" t="s">
        <v>794</v>
      </c>
      <c r="I158" s="1">
        <v>9.3800000000000008</v>
      </c>
      <c r="J158" s="33">
        <f t="shared" si="2"/>
        <v>58.625000000000007</v>
      </c>
      <c r="L158" s="9"/>
    </row>
    <row r="159" spans="1:12" x14ac:dyDescent="0.25">
      <c r="A159" t="s">
        <v>3181</v>
      </c>
      <c r="B159" s="8">
        <v>42824</v>
      </c>
      <c r="C159" t="s">
        <v>3182</v>
      </c>
      <c r="D159">
        <v>1</v>
      </c>
      <c r="E159" t="s">
        <v>3010</v>
      </c>
      <c r="F159">
        <v>32482</v>
      </c>
      <c r="G159" s="1" t="s">
        <v>876</v>
      </c>
      <c r="H159" s="1" t="s">
        <v>876</v>
      </c>
      <c r="I159" s="1">
        <v>20.83</v>
      </c>
      <c r="J159" s="33">
        <f t="shared" si="2"/>
        <v>130.1875</v>
      </c>
      <c r="L159" s="9"/>
    </row>
    <row r="160" spans="1:12" x14ac:dyDescent="0.25">
      <c r="A160" t="s">
        <v>3181</v>
      </c>
      <c r="B160" s="8">
        <v>42824</v>
      </c>
      <c r="C160" t="s">
        <v>3182</v>
      </c>
      <c r="D160">
        <v>1</v>
      </c>
      <c r="E160" t="s">
        <v>3010</v>
      </c>
      <c r="F160">
        <v>32482</v>
      </c>
      <c r="G160" s="1" t="s">
        <v>444</v>
      </c>
      <c r="H160" s="1" t="s">
        <v>444</v>
      </c>
      <c r="I160" s="1">
        <v>249.66</v>
      </c>
      <c r="J160" s="33">
        <f t="shared" si="2"/>
        <v>1560.375</v>
      </c>
      <c r="L160" s="9"/>
    </row>
    <row r="161" spans="1:12" x14ac:dyDescent="0.25">
      <c r="A161" t="s">
        <v>3181</v>
      </c>
      <c r="B161" s="8">
        <v>42824</v>
      </c>
      <c r="C161" t="s">
        <v>3182</v>
      </c>
      <c r="D161">
        <v>1</v>
      </c>
      <c r="E161" t="s">
        <v>3010</v>
      </c>
      <c r="F161">
        <v>32482</v>
      </c>
      <c r="G161" s="1" t="s">
        <v>3183</v>
      </c>
      <c r="H161" s="1" t="s">
        <v>3183</v>
      </c>
      <c r="I161" s="1">
        <v>4.1399999999999997</v>
      </c>
      <c r="J161" s="33">
        <f t="shared" si="2"/>
        <v>25.874999999999996</v>
      </c>
      <c r="L161" s="9"/>
    </row>
    <row r="162" spans="1:12" x14ac:dyDescent="0.25">
      <c r="A162" t="s">
        <v>3181</v>
      </c>
      <c r="B162" s="8">
        <v>42824</v>
      </c>
      <c r="C162" t="s">
        <v>3182</v>
      </c>
      <c r="D162">
        <v>1</v>
      </c>
      <c r="E162" t="s">
        <v>3010</v>
      </c>
      <c r="F162">
        <v>32482</v>
      </c>
      <c r="G162" s="1" t="s">
        <v>906</v>
      </c>
      <c r="H162" s="1" t="s">
        <v>906</v>
      </c>
      <c r="I162" s="1">
        <v>3.31</v>
      </c>
      <c r="J162" s="33">
        <f t="shared" si="2"/>
        <v>20.6875</v>
      </c>
      <c r="L162" s="9"/>
    </row>
    <row r="163" spans="1:12" x14ac:dyDescent="0.25">
      <c r="A163" t="s">
        <v>3181</v>
      </c>
      <c r="B163" s="8">
        <v>42824</v>
      </c>
      <c r="C163" t="s">
        <v>3182</v>
      </c>
      <c r="D163">
        <v>1</v>
      </c>
      <c r="E163" t="s">
        <v>3010</v>
      </c>
      <c r="F163">
        <v>32482</v>
      </c>
      <c r="G163" s="1" t="s">
        <v>794</v>
      </c>
      <c r="H163" s="1" t="s">
        <v>794</v>
      </c>
      <c r="I163" s="1">
        <v>8</v>
      </c>
      <c r="J163" s="33">
        <f t="shared" si="2"/>
        <v>50</v>
      </c>
      <c r="L163" s="9"/>
    </row>
    <row r="164" spans="1:12" x14ac:dyDescent="0.25">
      <c r="A164" t="s">
        <v>3181</v>
      </c>
      <c r="B164" s="8">
        <v>42824</v>
      </c>
      <c r="C164" t="s">
        <v>3182</v>
      </c>
      <c r="D164">
        <v>1</v>
      </c>
      <c r="E164" t="s">
        <v>3010</v>
      </c>
      <c r="F164">
        <v>32482</v>
      </c>
      <c r="G164" s="1" t="s">
        <v>794</v>
      </c>
      <c r="H164" s="1" t="s">
        <v>794</v>
      </c>
      <c r="I164" s="1">
        <v>57.11</v>
      </c>
      <c r="J164" s="33">
        <f t="shared" si="2"/>
        <v>356.9375</v>
      </c>
      <c r="L164" s="9"/>
    </row>
    <row r="165" spans="1:12" x14ac:dyDescent="0.25">
      <c r="A165" t="s">
        <v>3181</v>
      </c>
      <c r="B165" s="8">
        <v>42824</v>
      </c>
      <c r="C165" t="s">
        <v>3182</v>
      </c>
      <c r="D165">
        <v>1</v>
      </c>
      <c r="E165" t="s">
        <v>3010</v>
      </c>
      <c r="F165">
        <v>32482</v>
      </c>
      <c r="G165" s="1" t="s">
        <v>3184</v>
      </c>
      <c r="H165" s="1" t="s">
        <v>3184</v>
      </c>
      <c r="I165" s="1">
        <v>92.4</v>
      </c>
      <c r="J165" s="33">
        <f t="shared" si="2"/>
        <v>577.5</v>
      </c>
      <c r="L165" s="9"/>
    </row>
    <row r="166" spans="1:12" x14ac:dyDescent="0.25">
      <c r="A166" t="s">
        <v>3181</v>
      </c>
      <c r="B166" s="8">
        <v>42824</v>
      </c>
      <c r="C166" t="s">
        <v>3182</v>
      </c>
      <c r="D166">
        <v>1</v>
      </c>
      <c r="E166" t="s">
        <v>3010</v>
      </c>
      <c r="F166">
        <v>32482</v>
      </c>
      <c r="G166" s="1" t="s">
        <v>3185</v>
      </c>
      <c r="H166" s="1" t="s">
        <v>3185</v>
      </c>
      <c r="I166" s="1">
        <v>49.75</v>
      </c>
      <c r="J166" s="33">
        <f t="shared" si="2"/>
        <v>310.9375</v>
      </c>
      <c r="L166" s="9"/>
    </row>
    <row r="167" spans="1:12" x14ac:dyDescent="0.25">
      <c r="A167" t="s">
        <v>3181</v>
      </c>
      <c r="B167" s="8">
        <v>42824</v>
      </c>
      <c r="C167" t="s">
        <v>3182</v>
      </c>
      <c r="D167">
        <v>1</v>
      </c>
      <c r="E167" t="s">
        <v>3010</v>
      </c>
      <c r="F167">
        <v>32482</v>
      </c>
      <c r="G167" s="1" t="s">
        <v>3186</v>
      </c>
      <c r="H167" s="1" t="s">
        <v>3186</v>
      </c>
      <c r="I167" s="1">
        <v>13.6</v>
      </c>
      <c r="J167" s="33">
        <f t="shared" si="2"/>
        <v>85</v>
      </c>
      <c r="L167" s="9"/>
    </row>
    <row r="168" spans="1:12" x14ac:dyDescent="0.25">
      <c r="A168" t="s">
        <v>3181</v>
      </c>
      <c r="B168" s="8">
        <v>42824</v>
      </c>
      <c r="C168" t="s">
        <v>3182</v>
      </c>
      <c r="D168">
        <v>1</v>
      </c>
      <c r="E168" t="s">
        <v>3010</v>
      </c>
      <c r="F168">
        <v>32482</v>
      </c>
      <c r="G168" s="1" t="s">
        <v>978</v>
      </c>
      <c r="H168" s="1" t="s">
        <v>978</v>
      </c>
      <c r="I168" s="1">
        <v>78.099999999999994</v>
      </c>
      <c r="J168" s="33">
        <f t="shared" si="2"/>
        <v>488.12499999999994</v>
      </c>
      <c r="L168" s="9"/>
    </row>
    <row r="169" spans="1:12" x14ac:dyDescent="0.25">
      <c r="A169" t="s">
        <v>3181</v>
      </c>
      <c r="B169" s="8">
        <v>42824</v>
      </c>
      <c r="C169" t="s">
        <v>3182</v>
      </c>
      <c r="D169">
        <v>1</v>
      </c>
      <c r="E169" t="s">
        <v>3010</v>
      </c>
      <c r="F169">
        <v>32482</v>
      </c>
      <c r="G169" s="1" t="s">
        <v>919</v>
      </c>
      <c r="H169" s="1" t="s">
        <v>919</v>
      </c>
      <c r="I169" s="1">
        <v>8.2799999999999994</v>
      </c>
      <c r="J169" s="33">
        <f t="shared" si="2"/>
        <v>51.749999999999993</v>
      </c>
      <c r="L169" s="9"/>
    </row>
    <row r="170" spans="1:12" x14ac:dyDescent="0.25">
      <c r="A170" t="s">
        <v>3181</v>
      </c>
      <c r="B170" s="8">
        <v>42824</v>
      </c>
      <c r="C170" t="s">
        <v>3182</v>
      </c>
      <c r="D170">
        <v>1</v>
      </c>
      <c r="E170" t="s">
        <v>3010</v>
      </c>
      <c r="F170">
        <v>32482</v>
      </c>
      <c r="G170" s="1" t="s">
        <v>858</v>
      </c>
      <c r="H170" s="1" t="s">
        <v>858</v>
      </c>
      <c r="I170" s="1">
        <v>12.8</v>
      </c>
      <c r="J170" s="33">
        <f t="shared" si="2"/>
        <v>80</v>
      </c>
      <c r="L170" s="9"/>
    </row>
    <row r="171" spans="1:12" x14ac:dyDescent="0.25">
      <c r="A171" t="s">
        <v>3181</v>
      </c>
      <c r="B171" s="8">
        <v>42824</v>
      </c>
      <c r="C171" t="s">
        <v>3182</v>
      </c>
      <c r="D171">
        <v>1</v>
      </c>
      <c r="E171" t="s">
        <v>3010</v>
      </c>
      <c r="F171">
        <v>32482</v>
      </c>
      <c r="G171" s="1" t="s">
        <v>858</v>
      </c>
      <c r="H171" s="1" t="s">
        <v>858</v>
      </c>
      <c r="I171" s="1">
        <v>86.53</v>
      </c>
      <c r="J171" s="33">
        <f t="shared" si="2"/>
        <v>540.8125</v>
      </c>
      <c r="L171" s="9"/>
    </row>
    <row r="172" spans="1:12" x14ac:dyDescent="0.25">
      <c r="A172" t="s">
        <v>3181</v>
      </c>
      <c r="B172" s="8">
        <v>42824</v>
      </c>
      <c r="C172" t="s">
        <v>3182</v>
      </c>
      <c r="D172">
        <v>1</v>
      </c>
      <c r="E172" t="s">
        <v>3010</v>
      </c>
      <c r="F172">
        <v>32482</v>
      </c>
      <c r="G172" s="1" t="s">
        <v>3187</v>
      </c>
      <c r="H172" s="1" t="s">
        <v>3187</v>
      </c>
      <c r="I172" s="1">
        <v>69.53</v>
      </c>
      <c r="J172" s="33">
        <f t="shared" si="2"/>
        <v>434.5625</v>
      </c>
      <c r="L172" s="9"/>
    </row>
    <row r="173" spans="1:12" x14ac:dyDescent="0.25">
      <c r="A173" t="s">
        <v>2045</v>
      </c>
      <c r="B173" s="8">
        <v>42824</v>
      </c>
      <c r="C173" t="s">
        <v>3188</v>
      </c>
      <c r="D173">
        <v>1</v>
      </c>
      <c r="E173" t="s">
        <v>3010</v>
      </c>
      <c r="F173">
        <v>32483</v>
      </c>
      <c r="G173" s="1" t="s">
        <v>444</v>
      </c>
      <c r="H173" s="1" t="s">
        <v>444</v>
      </c>
      <c r="I173" s="1">
        <v>55.86</v>
      </c>
      <c r="J173" s="33">
        <f t="shared" si="2"/>
        <v>349.125</v>
      </c>
      <c r="L173" s="9"/>
    </row>
    <row r="174" spans="1:12" x14ac:dyDescent="0.25">
      <c r="A174" t="s">
        <v>2045</v>
      </c>
      <c r="B174" s="8">
        <v>42824</v>
      </c>
      <c r="C174" t="s">
        <v>3188</v>
      </c>
      <c r="D174">
        <v>1</v>
      </c>
      <c r="E174" t="s">
        <v>3010</v>
      </c>
      <c r="F174">
        <v>32483</v>
      </c>
      <c r="G174" s="1" t="s">
        <v>794</v>
      </c>
      <c r="H174" s="1" t="s">
        <v>794</v>
      </c>
      <c r="I174" s="1">
        <v>29.8</v>
      </c>
      <c r="J174" s="33">
        <f t="shared" si="2"/>
        <v>186.25</v>
      </c>
      <c r="L174" s="9"/>
    </row>
    <row r="175" spans="1:12" x14ac:dyDescent="0.25">
      <c r="A175" t="s">
        <v>3189</v>
      </c>
      <c r="B175" s="8">
        <v>42824</v>
      </c>
      <c r="C175" t="s">
        <v>3190</v>
      </c>
      <c r="D175">
        <v>1</v>
      </c>
      <c r="E175" t="s">
        <v>3010</v>
      </c>
      <c r="F175">
        <v>32484</v>
      </c>
      <c r="G175" s="1" t="s">
        <v>444</v>
      </c>
      <c r="H175" s="1" t="s">
        <v>444</v>
      </c>
      <c r="I175" s="1">
        <v>43.31</v>
      </c>
      <c r="J175" s="33">
        <f t="shared" si="2"/>
        <v>270.6875</v>
      </c>
      <c r="L175" s="9"/>
    </row>
    <row r="176" spans="1:12" x14ac:dyDescent="0.25">
      <c r="A176" t="s">
        <v>3189</v>
      </c>
      <c r="B176" s="8">
        <v>42824</v>
      </c>
      <c r="C176" t="s">
        <v>3190</v>
      </c>
      <c r="D176">
        <v>1</v>
      </c>
      <c r="E176" t="s">
        <v>3010</v>
      </c>
      <c r="F176">
        <v>32484</v>
      </c>
      <c r="G176" s="1" t="s">
        <v>794</v>
      </c>
      <c r="H176" s="1" t="s">
        <v>794</v>
      </c>
      <c r="I176" s="1">
        <v>29.8</v>
      </c>
      <c r="J176" s="33">
        <f t="shared" si="2"/>
        <v>186.25</v>
      </c>
      <c r="L176" s="9"/>
    </row>
    <row r="177" spans="1:12" x14ac:dyDescent="0.25">
      <c r="A177" t="s">
        <v>3191</v>
      </c>
      <c r="B177" s="8">
        <v>42825</v>
      </c>
      <c r="C177" t="s">
        <v>3192</v>
      </c>
      <c r="D177">
        <v>1</v>
      </c>
      <c r="E177" t="s">
        <v>2948</v>
      </c>
      <c r="F177">
        <v>11231</v>
      </c>
      <c r="G177" s="7" t="s">
        <v>1417</v>
      </c>
      <c r="H177" s="1" t="s">
        <v>2949</v>
      </c>
      <c r="I177" s="9">
        <v>32745.32</v>
      </c>
      <c r="J177" s="33">
        <f t="shared" si="2"/>
        <v>204658.25</v>
      </c>
      <c r="L177" s="9"/>
    </row>
    <row r="178" spans="1:12" x14ac:dyDescent="0.25">
      <c r="A178" t="s">
        <v>3193</v>
      </c>
      <c r="B178" s="8">
        <v>42825</v>
      </c>
      <c r="C178" t="s">
        <v>3194</v>
      </c>
      <c r="D178">
        <v>1</v>
      </c>
      <c r="E178" t="s">
        <v>2948</v>
      </c>
      <c r="F178">
        <v>11232</v>
      </c>
      <c r="G178" s="7" t="s">
        <v>1417</v>
      </c>
      <c r="H178" s="1" t="s">
        <v>2949</v>
      </c>
      <c r="I178" s="9">
        <v>72955.649999999994</v>
      </c>
      <c r="J178" s="33">
        <f t="shared" si="2"/>
        <v>455972.81249999994</v>
      </c>
      <c r="L178" s="9"/>
    </row>
    <row r="179" spans="1:12" x14ac:dyDescent="0.25">
      <c r="A179" t="s">
        <v>3195</v>
      </c>
      <c r="B179" s="8">
        <v>42825</v>
      </c>
      <c r="C179" t="s">
        <v>3196</v>
      </c>
      <c r="D179">
        <v>1</v>
      </c>
      <c r="E179" t="s">
        <v>3010</v>
      </c>
      <c r="F179">
        <v>32489</v>
      </c>
      <c r="G179" s="1" t="s">
        <v>1426</v>
      </c>
      <c r="H179" s="1" t="s">
        <v>1426</v>
      </c>
      <c r="I179" s="1">
        <v>40</v>
      </c>
      <c r="J179" s="33">
        <f t="shared" si="2"/>
        <v>250</v>
      </c>
      <c r="L179" s="9"/>
    </row>
    <row r="180" spans="1:12" x14ac:dyDescent="0.25">
      <c r="A180" t="s">
        <v>520</v>
      </c>
      <c r="B180" s="8">
        <v>42825</v>
      </c>
      <c r="C180" t="s">
        <v>3197</v>
      </c>
      <c r="D180">
        <v>1</v>
      </c>
      <c r="E180" t="s">
        <v>3198</v>
      </c>
      <c r="F180">
        <v>15409</v>
      </c>
      <c r="G180" s="7" t="s">
        <v>1499</v>
      </c>
      <c r="H180" s="1" t="s">
        <v>2944</v>
      </c>
      <c r="I180" s="1">
        <v>163.86</v>
      </c>
      <c r="J180" s="33">
        <f t="shared" si="2"/>
        <v>1024.125</v>
      </c>
      <c r="L180" s="9"/>
    </row>
    <row r="181" spans="1:12" x14ac:dyDescent="0.25">
      <c r="A181" t="s">
        <v>3199</v>
      </c>
      <c r="B181" s="8">
        <v>42825</v>
      </c>
      <c r="C181" t="s">
        <v>3200</v>
      </c>
      <c r="D181">
        <v>1</v>
      </c>
      <c r="E181" t="s">
        <v>2948</v>
      </c>
      <c r="F181">
        <v>11233</v>
      </c>
      <c r="G181" s="7" t="s">
        <v>1417</v>
      </c>
      <c r="H181" s="1" t="s">
        <v>2949</v>
      </c>
      <c r="I181" s="9">
        <v>72955.649999999994</v>
      </c>
      <c r="J181" s="33">
        <f t="shared" si="2"/>
        <v>455972.81249999994</v>
      </c>
      <c r="L181" s="9"/>
    </row>
    <row r="182" spans="1:12" x14ac:dyDescent="0.25">
      <c r="A182" t="s">
        <v>3201</v>
      </c>
      <c r="B182" s="8">
        <v>42825</v>
      </c>
      <c r="C182" t="s">
        <v>3202</v>
      </c>
      <c r="D182">
        <v>1</v>
      </c>
      <c r="E182" t="s">
        <v>3010</v>
      </c>
      <c r="F182">
        <v>32490</v>
      </c>
      <c r="G182" s="1" t="s">
        <v>1426</v>
      </c>
      <c r="H182" s="1" t="s">
        <v>1426</v>
      </c>
      <c r="I182" s="1">
        <v>56</v>
      </c>
      <c r="J182" s="33">
        <f t="shared" si="2"/>
        <v>350</v>
      </c>
      <c r="L182" s="9"/>
    </row>
    <row r="183" spans="1:12" x14ac:dyDescent="0.25">
      <c r="A183" t="s">
        <v>2062</v>
      </c>
      <c r="B183" s="8">
        <v>42825</v>
      </c>
      <c r="C183" t="s">
        <v>3203</v>
      </c>
      <c r="D183">
        <v>1</v>
      </c>
      <c r="E183" t="s">
        <v>3198</v>
      </c>
      <c r="F183">
        <v>15410</v>
      </c>
      <c r="G183" s="7" t="s">
        <v>1499</v>
      </c>
      <c r="H183" s="1" t="s">
        <v>2944</v>
      </c>
      <c r="I183" s="1">
        <v>571.38</v>
      </c>
      <c r="J183" s="33">
        <f t="shared" si="2"/>
        <v>3571.125</v>
      </c>
      <c r="L183" s="9"/>
    </row>
    <row r="184" spans="1:12" x14ac:dyDescent="0.25">
      <c r="A184" t="s">
        <v>2065</v>
      </c>
      <c r="B184" s="8">
        <v>42825</v>
      </c>
      <c r="C184" t="s">
        <v>3204</v>
      </c>
      <c r="D184">
        <v>1</v>
      </c>
      <c r="E184" t="s">
        <v>3010</v>
      </c>
      <c r="F184">
        <v>32491</v>
      </c>
      <c r="G184" s="1" t="s">
        <v>1426</v>
      </c>
      <c r="H184" s="1" t="s">
        <v>1426</v>
      </c>
      <c r="I184" s="1">
        <v>56</v>
      </c>
      <c r="J184" s="33">
        <f t="shared" si="2"/>
        <v>350</v>
      </c>
      <c r="L184" s="9"/>
    </row>
    <row r="185" spans="1:12" x14ac:dyDescent="0.25">
      <c r="A185" t="s">
        <v>2068</v>
      </c>
      <c r="B185" s="8">
        <v>42825</v>
      </c>
      <c r="C185" t="s">
        <v>3205</v>
      </c>
      <c r="D185">
        <v>1</v>
      </c>
      <c r="E185" t="s">
        <v>3198</v>
      </c>
      <c r="F185">
        <v>15411</v>
      </c>
      <c r="G185" s="7" t="s">
        <v>1499</v>
      </c>
      <c r="H185" s="1" t="s">
        <v>2944</v>
      </c>
      <c r="I185" s="1">
        <v>254.02</v>
      </c>
      <c r="J185" s="33">
        <f t="shared" si="2"/>
        <v>1587.625</v>
      </c>
      <c r="L185" s="9"/>
    </row>
    <row r="186" spans="1:12" x14ac:dyDescent="0.25">
      <c r="A186" t="s">
        <v>2071</v>
      </c>
      <c r="B186" s="8">
        <v>42825</v>
      </c>
      <c r="C186" t="s">
        <v>3206</v>
      </c>
      <c r="D186">
        <v>1</v>
      </c>
      <c r="E186" t="s">
        <v>3010</v>
      </c>
      <c r="F186">
        <v>32492</v>
      </c>
      <c r="G186" s="1" t="s">
        <v>1426</v>
      </c>
      <c r="H186" s="1" t="s">
        <v>1426</v>
      </c>
      <c r="I186" s="1">
        <v>56</v>
      </c>
      <c r="J186" s="33">
        <f t="shared" si="2"/>
        <v>350</v>
      </c>
      <c r="L186" s="9"/>
    </row>
    <row r="187" spans="1:12" x14ac:dyDescent="0.25">
      <c r="A187" t="s">
        <v>2074</v>
      </c>
      <c r="B187" s="8">
        <v>42825</v>
      </c>
      <c r="C187" t="s">
        <v>3207</v>
      </c>
      <c r="D187">
        <v>1</v>
      </c>
      <c r="E187" t="s">
        <v>3198</v>
      </c>
      <c r="F187">
        <v>15412</v>
      </c>
      <c r="G187" s="7" t="s">
        <v>1499</v>
      </c>
      <c r="H187" s="1" t="s">
        <v>2944</v>
      </c>
      <c r="I187" s="1">
        <v>75.52</v>
      </c>
      <c r="J187" s="33">
        <f t="shared" si="2"/>
        <v>471.99999999999994</v>
      </c>
      <c r="L187" s="9"/>
    </row>
    <row r="188" spans="1:12" x14ac:dyDescent="0.25">
      <c r="A188" t="s">
        <v>3208</v>
      </c>
      <c r="B188" s="8">
        <v>42825</v>
      </c>
      <c r="C188" t="s">
        <v>3209</v>
      </c>
      <c r="D188">
        <v>1</v>
      </c>
      <c r="E188" t="s">
        <v>3010</v>
      </c>
      <c r="F188">
        <v>32493</v>
      </c>
      <c r="G188" s="1" t="s">
        <v>1426</v>
      </c>
      <c r="H188" s="1" t="s">
        <v>1426</v>
      </c>
      <c r="I188" s="1">
        <v>56</v>
      </c>
      <c r="J188" s="33">
        <f t="shared" si="2"/>
        <v>350</v>
      </c>
      <c r="L188" s="9"/>
    </row>
    <row r="189" spans="1:12" x14ac:dyDescent="0.25">
      <c r="A189" t="s">
        <v>2077</v>
      </c>
      <c r="B189" s="8">
        <v>42825</v>
      </c>
      <c r="C189" t="s">
        <v>3210</v>
      </c>
      <c r="D189">
        <v>1</v>
      </c>
      <c r="E189" t="s">
        <v>3010</v>
      </c>
      <c r="F189">
        <v>32494</v>
      </c>
      <c r="G189" s="1" t="s">
        <v>305</v>
      </c>
      <c r="H189" s="1" t="s">
        <v>305</v>
      </c>
      <c r="I189" s="1">
        <v>40</v>
      </c>
      <c r="J189" s="33">
        <f t="shared" si="2"/>
        <v>250</v>
      </c>
      <c r="L189" s="9"/>
    </row>
    <row r="190" spans="1:12" x14ac:dyDescent="0.25">
      <c r="A190" t="s">
        <v>3211</v>
      </c>
      <c r="B190" s="8">
        <v>42825</v>
      </c>
      <c r="C190" t="s">
        <v>3212</v>
      </c>
      <c r="D190">
        <v>1</v>
      </c>
      <c r="E190" t="s">
        <v>3198</v>
      </c>
      <c r="F190">
        <v>15413</v>
      </c>
      <c r="G190" s="7" t="s">
        <v>1499</v>
      </c>
      <c r="H190" s="1" t="s">
        <v>2944</v>
      </c>
      <c r="I190" s="1">
        <v>110.27</v>
      </c>
      <c r="J190" s="33">
        <f t="shared" si="2"/>
        <v>689.1875</v>
      </c>
      <c r="L190" s="9"/>
    </row>
    <row r="191" spans="1:12" x14ac:dyDescent="0.25">
      <c r="A191" t="s">
        <v>3213</v>
      </c>
      <c r="B191" s="8">
        <v>42825</v>
      </c>
      <c r="C191" t="s">
        <v>3214</v>
      </c>
      <c r="D191">
        <v>1</v>
      </c>
      <c r="E191" t="s">
        <v>3010</v>
      </c>
      <c r="F191">
        <v>32495</v>
      </c>
      <c r="G191" s="1" t="s">
        <v>305</v>
      </c>
      <c r="H191" s="1" t="s">
        <v>305</v>
      </c>
      <c r="I191" s="1">
        <v>40</v>
      </c>
      <c r="J191" s="33">
        <f t="shared" si="2"/>
        <v>250</v>
      </c>
      <c r="L191" s="9"/>
    </row>
    <row r="192" spans="1:12" x14ac:dyDescent="0.25">
      <c r="A192" t="s">
        <v>3215</v>
      </c>
      <c r="B192" s="8">
        <v>42825</v>
      </c>
      <c r="C192" t="s">
        <v>3216</v>
      </c>
      <c r="D192">
        <v>1</v>
      </c>
      <c r="E192" t="s">
        <v>3010</v>
      </c>
      <c r="F192">
        <v>32496</v>
      </c>
      <c r="G192" s="1" t="s">
        <v>313</v>
      </c>
      <c r="H192" s="1" t="s">
        <v>313</v>
      </c>
      <c r="I192" s="1">
        <v>36</v>
      </c>
      <c r="J192" s="33">
        <f t="shared" si="2"/>
        <v>225</v>
      </c>
      <c r="L192" s="9"/>
    </row>
    <row r="193" spans="1:12" x14ac:dyDescent="0.25">
      <c r="A193" t="s">
        <v>3217</v>
      </c>
      <c r="B193" s="8">
        <v>42825</v>
      </c>
      <c r="C193" t="s">
        <v>3218</v>
      </c>
      <c r="D193">
        <v>1</v>
      </c>
      <c r="E193" t="s">
        <v>3010</v>
      </c>
      <c r="F193">
        <v>32497</v>
      </c>
      <c r="G193" s="1" t="s">
        <v>850</v>
      </c>
      <c r="H193" s="1" t="s">
        <v>850</v>
      </c>
      <c r="I193" s="1">
        <v>53.38</v>
      </c>
      <c r="J193" s="33">
        <f t="shared" si="2"/>
        <v>333.625</v>
      </c>
      <c r="L193" s="9"/>
    </row>
    <row r="194" spans="1:12" x14ac:dyDescent="0.25">
      <c r="A194" t="s">
        <v>3217</v>
      </c>
      <c r="B194" s="8">
        <v>42825</v>
      </c>
      <c r="C194" t="s">
        <v>3218</v>
      </c>
      <c r="D194">
        <v>1</v>
      </c>
      <c r="E194" t="s">
        <v>3010</v>
      </c>
      <c r="F194">
        <v>32497</v>
      </c>
      <c r="G194" s="1" t="s">
        <v>444</v>
      </c>
      <c r="H194" s="1" t="s">
        <v>444</v>
      </c>
      <c r="I194" s="1">
        <v>9.93</v>
      </c>
      <c r="J194" s="33">
        <f t="shared" si="2"/>
        <v>62.0625</v>
      </c>
      <c r="L194" s="9"/>
    </row>
    <row r="195" spans="1:12" x14ac:dyDescent="0.25">
      <c r="A195" t="s">
        <v>3219</v>
      </c>
      <c r="B195" s="8">
        <v>42825</v>
      </c>
      <c r="C195" t="s">
        <v>3220</v>
      </c>
      <c r="D195">
        <v>1</v>
      </c>
      <c r="E195" t="s">
        <v>2948</v>
      </c>
      <c r="F195">
        <v>11234</v>
      </c>
      <c r="G195" s="7" t="s">
        <v>1417</v>
      </c>
      <c r="H195" s="1" t="s">
        <v>2949</v>
      </c>
      <c r="I195" s="9">
        <v>72955.649999999994</v>
      </c>
      <c r="J195" s="33">
        <f t="shared" si="2"/>
        <v>455972.81249999994</v>
      </c>
      <c r="L195" s="9"/>
    </row>
    <row r="196" spans="1:12" x14ac:dyDescent="0.25">
      <c r="A196" t="s">
        <v>3221</v>
      </c>
      <c r="B196" s="8">
        <v>42825</v>
      </c>
      <c r="C196" t="s">
        <v>3222</v>
      </c>
      <c r="D196">
        <v>1</v>
      </c>
      <c r="E196" t="s">
        <v>3010</v>
      </c>
      <c r="F196">
        <v>32500</v>
      </c>
      <c r="G196" s="1" t="s">
        <v>352</v>
      </c>
      <c r="H196" s="1" t="s">
        <v>352</v>
      </c>
      <c r="I196" s="1">
        <v>74.510000000000005</v>
      </c>
      <c r="J196" s="33">
        <f t="shared" si="2"/>
        <v>465.6875</v>
      </c>
      <c r="L196" s="9"/>
    </row>
    <row r="197" spans="1:12" x14ac:dyDescent="0.25">
      <c r="A197" t="s">
        <v>2080</v>
      </c>
      <c r="B197" s="8">
        <v>42825</v>
      </c>
      <c r="C197" t="s">
        <v>3223</v>
      </c>
      <c r="D197">
        <v>1</v>
      </c>
      <c r="E197" t="s">
        <v>3010</v>
      </c>
      <c r="F197">
        <v>32501</v>
      </c>
      <c r="G197" s="1" t="s">
        <v>426</v>
      </c>
      <c r="H197" s="1" t="s">
        <v>426</v>
      </c>
      <c r="I197" s="1">
        <v>233.3</v>
      </c>
      <c r="J197" s="33">
        <f t="shared" si="2"/>
        <v>1458.125</v>
      </c>
      <c r="L197" s="9"/>
    </row>
    <row r="198" spans="1:12" x14ac:dyDescent="0.25">
      <c r="A198" t="s">
        <v>2083</v>
      </c>
      <c r="B198" s="8">
        <v>42825</v>
      </c>
      <c r="C198" t="s">
        <v>3224</v>
      </c>
      <c r="D198">
        <v>1</v>
      </c>
      <c r="E198" t="s">
        <v>3010</v>
      </c>
      <c r="F198">
        <v>32502</v>
      </c>
      <c r="G198" s="1" t="s">
        <v>426</v>
      </c>
      <c r="H198" s="1" t="s">
        <v>426</v>
      </c>
      <c r="I198" s="1">
        <v>8.76</v>
      </c>
      <c r="J198" s="33">
        <f t="shared" si="2"/>
        <v>54.75</v>
      </c>
      <c r="L198" s="9"/>
    </row>
    <row r="199" spans="1:12" x14ac:dyDescent="0.25">
      <c r="A199" t="s">
        <v>3225</v>
      </c>
      <c r="B199" s="8">
        <v>42825</v>
      </c>
      <c r="C199" t="s">
        <v>3226</v>
      </c>
      <c r="D199">
        <v>1</v>
      </c>
      <c r="E199" t="s">
        <v>3010</v>
      </c>
      <c r="F199">
        <v>32503</v>
      </c>
      <c r="G199" s="1" t="s">
        <v>305</v>
      </c>
      <c r="H199" s="1" t="s">
        <v>305</v>
      </c>
      <c r="I199" s="1">
        <v>14.83</v>
      </c>
      <c r="J199" s="33">
        <f t="shared" ref="J199:J262" si="3">+I199/0.16</f>
        <v>92.6875</v>
      </c>
      <c r="L199" s="9"/>
    </row>
    <row r="200" spans="1:12" x14ac:dyDescent="0.25">
      <c r="A200" t="s">
        <v>2089</v>
      </c>
      <c r="B200" s="8">
        <v>42825</v>
      </c>
      <c r="C200" t="s">
        <v>3227</v>
      </c>
      <c r="D200">
        <v>1</v>
      </c>
      <c r="E200" t="s">
        <v>3010</v>
      </c>
      <c r="F200">
        <v>32505</v>
      </c>
      <c r="G200" s="1" t="s">
        <v>356</v>
      </c>
      <c r="H200" s="1" t="s">
        <v>356</v>
      </c>
      <c r="I200" s="1">
        <v>32.14</v>
      </c>
      <c r="J200" s="33">
        <f t="shared" si="3"/>
        <v>200.875</v>
      </c>
      <c r="L200" s="9"/>
    </row>
    <row r="201" spans="1:12" x14ac:dyDescent="0.25">
      <c r="A201" t="s">
        <v>3228</v>
      </c>
      <c r="B201" s="8">
        <v>42825</v>
      </c>
      <c r="C201" t="s">
        <v>3229</v>
      </c>
      <c r="D201">
        <v>1</v>
      </c>
      <c r="E201" t="s">
        <v>3010</v>
      </c>
      <c r="F201">
        <v>32506</v>
      </c>
      <c r="G201" s="1" t="s">
        <v>356</v>
      </c>
      <c r="H201" s="1" t="s">
        <v>356</v>
      </c>
      <c r="I201" s="1">
        <v>66.209999999999994</v>
      </c>
      <c r="J201" s="33">
        <f t="shared" si="3"/>
        <v>413.81249999999994</v>
      </c>
      <c r="L201" s="9"/>
    </row>
    <row r="202" spans="1:12" x14ac:dyDescent="0.25">
      <c r="A202" t="s">
        <v>2092</v>
      </c>
      <c r="B202" s="8">
        <v>42825</v>
      </c>
      <c r="C202" t="s">
        <v>3230</v>
      </c>
      <c r="D202">
        <v>1</v>
      </c>
      <c r="E202" t="s">
        <v>3010</v>
      </c>
      <c r="F202">
        <v>32507</v>
      </c>
      <c r="G202" s="1" t="s">
        <v>415</v>
      </c>
      <c r="H202" s="1" t="s">
        <v>415</v>
      </c>
      <c r="I202" s="1">
        <v>4.55</v>
      </c>
      <c r="J202" s="33">
        <f t="shared" si="3"/>
        <v>28.4375</v>
      </c>
      <c r="L202" s="9"/>
    </row>
    <row r="203" spans="1:12" x14ac:dyDescent="0.25">
      <c r="A203" t="s">
        <v>3231</v>
      </c>
      <c r="B203" s="8">
        <v>42825</v>
      </c>
      <c r="C203" t="s">
        <v>3232</v>
      </c>
      <c r="D203">
        <v>1</v>
      </c>
      <c r="E203" t="s">
        <v>3010</v>
      </c>
      <c r="F203">
        <v>32508</v>
      </c>
      <c r="G203" s="1" t="s">
        <v>753</v>
      </c>
      <c r="H203" s="1" t="s">
        <v>753</v>
      </c>
      <c r="I203" s="1">
        <v>21.1</v>
      </c>
      <c r="J203" s="33">
        <f t="shared" si="3"/>
        <v>131.875</v>
      </c>
      <c r="L203" s="9"/>
    </row>
    <row r="204" spans="1:12" x14ac:dyDescent="0.25">
      <c r="A204" t="s">
        <v>3233</v>
      </c>
      <c r="B204" s="8">
        <v>42825</v>
      </c>
      <c r="C204" t="s">
        <v>3234</v>
      </c>
      <c r="D204">
        <v>1</v>
      </c>
      <c r="E204" t="s">
        <v>3010</v>
      </c>
      <c r="F204">
        <v>32509</v>
      </c>
      <c r="G204" s="1" t="s">
        <v>309</v>
      </c>
      <c r="H204" s="1" t="s">
        <v>309</v>
      </c>
      <c r="I204" s="1">
        <v>19.3</v>
      </c>
      <c r="J204" s="33">
        <f t="shared" si="3"/>
        <v>120.625</v>
      </c>
      <c r="L204" s="9"/>
    </row>
    <row r="205" spans="1:12" x14ac:dyDescent="0.25">
      <c r="A205" t="s">
        <v>3235</v>
      </c>
      <c r="B205" s="8">
        <v>42825</v>
      </c>
      <c r="C205" t="s">
        <v>3236</v>
      </c>
      <c r="D205">
        <v>1</v>
      </c>
      <c r="E205" t="s">
        <v>3010</v>
      </c>
      <c r="F205">
        <v>32510</v>
      </c>
      <c r="G205" s="1" t="s">
        <v>3237</v>
      </c>
      <c r="H205" s="1" t="s">
        <v>3237</v>
      </c>
      <c r="I205" s="1">
        <v>89.66</v>
      </c>
      <c r="J205" s="33">
        <f t="shared" si="3"/>
        <v>560.375</v>
      </c>
      <c r="L205" s="9"/>
    </row>
    <row r="206" spans="1:12" x14ac:dyDescent="0.25">
      <c r="A206" t="s">
        <v>3238</v>
      </c>
      <c r="B206" s="8">
        <v>42825</v>
      </c>
      <c r="C206" t="s">
        <v>3239</v>
      </c>
      <c r="D206">
        <v>1</v>
      </c>
      <c r="E206" t="s">
        <v>3010</v>
      </c>
      <c r="F206">
        <v>32511</v>
      </c>
      <c r="G206" s="1" t="s">
        <v>3237</v>
      </c>
      <c r="H206" s="1" t="s">
        <v>3237</v>
      </c>
      <c r="I206" s="1">
        <v>268.97000000000003</v>
      </c>
      <c r="J206" s="33">
        <f t="shared" si="3"/>
        <v>1681.0625000000002</v>
      </c>
      <c r="L206" s="9"/>
    </row>
    <row r="207" spans="1:12" x14ac:dyDescent="0.25">
      <c r="A207" t="s">
        <v>523</v>
      </c>
      <c r="B207" s="8">
        <v>42825</v>
      </c>
      <c r="C207" t="s">
        <v>3240</v>
      </c>
      <c r="D207">
        <v>1</v>
      </c>
      <c r="E207" t="s">
        <v>3010</v>
      </c>
      <c r="F207">
        <v>32512</v>
      </c>
      <c r="G207" s="1" t="s">
        <v>329</v>
      </c>
      <c r="H207" s="1" t="s">
        <v>329</v>
      </c>
      <c r="I207" s="1">
        <v>55.86</v>
      </c>
      <c r="J207" s="33">
        <f t="shared" si="3"/>
        <v>349.125</v>
      </c>
      <c r="L207" s="9"/>
    </row>
    <row r="208" spans="1:12" s="1" customFormat="1" x14ac:dyDescent="0.25">
      <c r="A208" s="1" t="s">
        <v>3152</v>
      </c>
      <c r="B208" s="8">
        <v>42823</v>
      </c>
      <c r="C208" s="1" t="s">
        <v>259</v>
      </c>
      <c r="D208" s="1">
        <v>1</v>
      </c>
      <c r="E208" s="1" t="s">
        <v>3010</v>
      </c>
      <c r="G208" s="7" t="s">
        <v>444</v>
      </c>
      <c r="H208" s="7" t="s">
        <v>1528</v>
      </c>
      <c r="I208" s="9">
        <v>107.04</v>
      </c>
      <c r="J208" s="33">
        <f t="shared" si="3"/>
        <v>669</v>
      </c>
      <c r="L208" s="9"/>
    </row>
    <row r="209" spans="1:12" s="1" customFormat="1" x14ac:dyDescent="0.25">
      <c r="A209" s="1" t="s">
        <v>3152</v>
      </c>
      <c r="B209" s="8">
        <v>42823</v>
      </c>
      <c r="C209" s="1" t="s">
        <v>259</v>
      </c>
      <c r="D209" s="1">
        <v>1</v>
      </c>
      <c r="E209" s="1" t="s">
        <v>3010</v>
      </c>
      <c r="G209" s="7" t="s">
        <v>1520</v>
      </c>
      <c r="H209" s="7" t="s">
        <v>1524</v>
      </c>
      <c r="I209" s="9">
        <f>309.82+33.24</f>
        <v>343.06</v>
      </c>
      <c r="J209" s="33">
        <f t="shared" si="3"/>
        <v>2144.125</v>
      </c>
      <c r="L209" s="9"/>
    </row>
    <row r="210" spans="1:12" s="1" customFormat="1" x14ac:dyDescent="0.25">
      <c r="A210" s="1" t="s">
        <v>3152</v>
      </c>
      <c r="B210" s="8">
        <v>42823</v>
      </c>
      <c r="C210" s="1" t="s">
        <v>259</v>
      </c>
      <c r="D210" s="1">
        <v>1</v>
      </c>
      <c r="E210" s="1" t="s">
        <v>3010</v>
      </c>
      <c r="G210" s="7" t="s">
        <v>1529</v>
      </c>
      <c r="H210" s="7" t="s">
        <v>3766</v>
      </c>
      <c r="I210" s="9">
        <v>26.62</v>
      </c>
      <c r="J210" s="33">
        <f t="shared" si="3"/>
        <v>166.375</v>
      </c>
      <c r="L210" s="9"/>
    </row>
    <row r="211" spans="1:12" s="1" customFormat="1" x14ac:dyDescent="0.25">
      <c r="A211" s="1" t="s">
        <v>3152</v>
      </c>
      <c r="B211" s="8">
        <v>42823</v>
      </c>
      <c r="C211" s="1" t="s">
        <v>259</v>
      </c>
      <c r="D211" s="1">
        <v>1</v>
      </c>
      <c r="E211" s="1" t="s">
        <v>3010</v>
      </c>
      <c r="G211" s="7" t="s">
        <v>3767</v>
      </c>
      <c r="H211" s="7" t="s">
        <v>3768</v>
      </c>
      <c r="I211" s="9">
        <v>22.9</v>
      </c>
      <c r="J211" s="33">
        <f t="shared" si="3"/>
        <v>143.125</v>
      </c>
      <c r="L211" s="9"/>
    </row>
    <row r="212" spans="1:12" x14ac:dyDescent="0.25">
      <c r="A212" t="s">
        <v>2095</v>
      </c>
      <c r="B212" s="8">
        <v>42825</v>
      </c>
      <c r="C212" t="s">
        <v>3241</v>
      </c>
      <c r="D212">
        <v>1</v>
      </c>
      <c r="E212" t="s">
        <v>3010</v>
      </c>
      <c r="F212">
        <v>32513</v>
      </c>
      <c r="G212" s="1" t="s">
        <v>333</v>
      </c>
      <c r="H212" s="1" t="s">
        <v>333</v>
      </c>
      <c r="I212" s="1">
        <v>23.66</v>
      </c>
      <c r="J212" s="33">
        <f t="shared" si="3"/>
        <v>147.875</v>
      </c>
      <c r="L212" s="9"/>
    </row>
    <row r="213" spans="1:12" x14ac:dyDescent="0.25">
      <c r="A213" t="s">
        <v>2116</v>
      </c>
      <c r="B213" s="8">
        <v>42825</v>
      </c>
      <c r="C213" t="s">
        <v>3242</v>
      </c>
      <c r="D213">
        <v>1</v>
      </c>
      <c r="E213" t="s">
        <v>3010</v>
      </c>
      <c r="F213">
        <v>32516</v>
      </c>
      <c r="G213" s="1" t="s">
        <v>321</v>
      </c>
      <c r="H213" s="1" t="s">
        <v>321</v>
      </c>
      <c r="I213" s="1">
        <v>19.309999999999999</v>
      </c>
      <c r="J213" s="33">
        <f t="shared" si="3"/>
        <v>120.68749999999999</v>
      </c>
      <c r="L213" s="9"/>
    </row>
    <row r="214" spans="1:12" x14ac:dyDescent="0.25">
      <c r="A214" t="s">
        <v>2119</v>
      </c>
      <c r="B214" s="8">
        <v>42825</v>
      </c>
      <c r="C214" t="s">
        <v>3243</v>
      </c>
      <c r="D214">
        <v>1</v>
      </c>
      <c r="E214" t="s">
        <v>3010</v>
      </c>
      <c r="F214">
        <v>32517</v>
      </c>
      <c r="G214" s="1" t="s">
        <v>3244</v>
      </c>
      <c r="H214" s="1" t="s">
        <v>3244</v>
      </c>
      <c r="I214" s="1">
        <v>16</v>
      </c>
      <c r="J214" s="33">
        <f t="shared" si="3"/>
        <v>100</v>
      </c>
      <c r="L214" s="9"/>
    </row>
    <row r="215" spans="1:12" x14ac:dyDescent="0.25">
      <c r="A215" t="s">
        <v>2128</v>
      </c>
      <c r="B215" s="8">
        <v>42825</v>
      </c>
      <c r="C215" t="s">
        <v>3245</v>
      </c>
      <c r="D215">
        <v>1</v>
      </c>
      <c r="E215" t="s">
        <v>3010</v>
      </c>
      <c r="F215">
        <v>32518</v>
      </c>
      <c r="G215" s="7" t="s">
        <v>3270</v>
      </c>
      <c r="H215" s="7" t="s">
        <v>3270</v>
      </c>
      <c r="I215" s="1">
        <v>82.76</v>
      </c>
      <c r="J215" s="33">
        <f t="shared" si="3"/>
        <v>517.25</v>
      </c>
      <c r="L215" s="9"/>
    </row>
    <row r="216" spans="1:12" x14ac:dyDescent="0.25">
      <c r="A216" t="s">
        <v>2134</v>
      </c>
      <c r="B216" s="8">
        <v>42825</v>
      </c>
      <c r="C216" t="s">
        <v>3247</v>
      </c>
      <c r="D216">
        <v>1</v>
      </c>
      <c r="E216" t="s">
        <v>3010</v>
      </c>
      <c r="F216">
        <v>32519</v>
      </c>
      <c r="G216" s="1" t="s">
        <v>1779</v>
      </c>
      <c r="H216" s="1" t="s">
        <v>1779</v>
      </c>
      <c r="I216" s="1">
        <v>62.07</v>
      </c>
      <c r="J216" s="33">
        <f t="shared" si="3"/>
        <v>387.9375</v>
      </c>
      <c r="L216" s="9"/>
    </row>
    <row r="217" spans="1:12" x14ac:dyDescent="0.25">
      <c r="A217" t="s">
        <v>2178</v>
      </c>
      <c r="B217" s="8">
        <v>42825</v>
      </c>
      <c r="C217" t="s">
        <v>3248</v>
      </c>
      <c r="D217">
        <v>1</v>
      </c>
      <c r="E217" t="s">
        <v>3010</v>
      </c>
      <c r="F217">
        <v>32521</v>
      </c>
      <c r="G217" s="1" t="s">
        <v>313</v>
      </c>
      <c r="H217" s="1" t="s">
        <v>313</v>
      </c>
      <c r="I217" s="1">
        <v>187.59</v>
      </c>
      <c r="J217" s="33">
        <f t="shared" si="3"/>
        <v>1172.4375</v>
      </c>
      <c r="L217" s="9"/>
    </row>
    <row r="218" spans="1:12" x14ac:dyDescent="0.25">
      <c r="A218" t="s">
        <v>2184</v>
      </c>
      <c r="B218" s="8">
        <v>42825</v>
      </c>
      <c r="C218" t="s">
        <v>3249</v>
      </c>
      <c r="D218">
        <v>1</v>
      </c>
      <c r="E218" t="s">
        <v>3010</v>
      </c>
      <c r="F218">
        <v>32522</v>
      </c>
      <c r="G218" s="1" t="s">
        <v>309</v>
      </c>
      <c r="H218" s="1" t="s">
        <v>309</v>
      </c>
      <c r="I218" s="1">
        <v>118.75</v>
      </c>
      <c r="J218" s="33">
        <f t="shared" si="3"/>
        <v>742.1875</v>
      </c>
      <c r="L218" s="9"/>
    </row>
    <row r="219" spans="1:12" x14ac:dyDescent="0.25">
      <c r="A219" t="s">
        <v>530</v>
      </c>
      <c r="B219" s="8">
        <v>42825</v>
      </c>
      <c r="C219" t="s">
        <v>3250</v>
      </c>
      <c r="D219">
        <v>1</v>
      </c>
      <c r="E219" t="s">
        <v>3010</v>
      </c>
      <c r="F219">
        <v>32523</v>
      </c>
      <c r="G219" s="59" t="s">
        <v>3251</v>
      </c>
      <c r="H219" s="1" t="s">
        <v>3251</v>
      </c>
      <c r="I219" s="1">
        <v>102.4</v>
      </c>
      <c r="J219" s="33">
        <f t="shared" si="3"/>
        <v>640</v>
      </c>
      <c r="L219" s="9"/>
    </row>
    <row r="220" spans="1:12" x14ac:dyDescent="0.25">
      <c r="A220" t="s">
        <v>2201</v>
      </c>
      <c r="B220" s="8">
        <v>42825</v>
      </c>
      <c r="C220" t="s">
        <v>3252</v>
      </c>
      <c r="D220">
        <v>1</v>
      </c>
      <c r="E220" t="s">
        <v>3010</v>
      </c>
      <c r="F220">
        <v>32524</v>
      </c>
      <c r="G220" s="1" t="s">
        <v>313</v>
      </c>
      <c r="H220" s="1" t="s">
        <v>313</v>
      </c>
      <c r="I220" s="1">
        <v>103.72</v>
      </c>
      <c r="J220" s="33">
        <f t="shared" si="3"/>
        <v>648.25</v>
      </c>
      <c r="L220" s="9"/>
    </row>
    <row r="221" spans="1:12" x14ac:dyDescent="0.25">
      <c r="A221" t="s">
        <v>2207</v>
      </c>
      <c r="B221" s="8">
        <v>42825</v>
      </c>
      <c r="C221" t="s">
        <v>3253</v>
      </c>
      <c r="D221">
        <v>1</v>
      </c>
      <c r="E221" t="s">
        <v>3010</v>
      </c>
      <c r="F221">
        <v>32525</v>
      </c>
      <c r="G221" s="1" t="s">
        <v>313</v>
      </c>
      <c r="H221" s="1" t="s">
        <v>313</v>
      </c>
      <c r="I221" s="1">
        <v>257.38</v>
      </c>
      <c r="J221" s="33">
        <f t="shared" si="3"/>
        <v>1608.625</v>
      </c>
      <c r="L221" s="9"/>
    </row>
    <row r="222" spans="1:12" x14ac:dyDescent="0.25">
      <c r="A222" t="s">
        <v>3254</v>
      </c>
      <c r="B222" s="8">
        <v>42825</v>
      </c>
      <c r="C222" t="s">
        <v>3255</v>
      </c>
      <c r="D222">
        <v>1</v>
      </c>
      <c r="E222" t="s">
        <v>3010</v>
      </c>
      <c r="F222">
        <v>32527</v>
      </c>
      <c r="G222" s="1" t="s">
        <v>309</v>
      </c>
      <c r="H222" s="1" t="s">
        <v>309</v>
      </c>
      <c r="I222" s="1">
        <v>246.27</v>
      </c>
      <c r="J222" s="33">
        <f t="shared" si="3"/>
        <v>1539.1875</v>
      </c>
      <c r="L222" s="9"/>
    </row>
    <row r="223" spans="1:12" x14ac:dyDescent="0.25">
      <c r="A223" t="s">
        <v>3256</v>
      </c>
      <c r="B223" s="8">
        <v>42825</v>
      </c>
      <c r="C223" t="s">
        <v>3257</v>
      </c>
      <c r="D223">
        <v>1</v>
      </c>
      <c r="E223" t="s">
        <v>3010</v>
      </c>
      <c r="F223">
        <v>32528</v>
      </c>
      <c r="G223" s="59" t="s">
        <v>3251</v>
      </c>
      <c r="H223" s="59" t="s">
        <v>3251</v>
      </c>
      <c r="I223" s="1">
        <v>26.19</v>
      </c>
      <c r="J223" s="33">
        <f t="shared" si="3"/>
        <v>163.6875</v>
      </c>
      <c r="L223" s="9"/>
    </row>
    <row r="224" spans="1:12" x14ac:dyDescent="0.25">
      <c r="A224" t="s">
        <v>3259</v>
      </c>
      <c r="B224" s="8">
        <v>42825</v>
      </c>
      <c r="C224" t="s">
        <v>3260</v>
      </c>
      <c r="D224">
        <v>1</v>
      </c>
      <c r="E224" t="s">
        <v>3010</v>
      </c>
      <c r="F224">
        <v>32529</v>
      </c>
      <c r="G224" s="1" t="s">
        <v>313</v>
      </c>
      <c r="H224" s="1" t="s">
        <v>313</v>
      </c>
      <c r="I224" s="1">
        <v>62.34</v>
      </c>
      <c r="J224" s="33">
        <f t="shared" si="3"/>
        <v>389.625</v>
      </c>
      <c r="L224" s="9"/>
    </row>
    <row r="225" spans="1:12" x14ac:dyDescent="0.25">
      <c r="A225" t="s">
        <v>2234</v>
      </c>
      <c r="B225" s="8">
        <v>42825</v>
      </c>
      <c r="C225" t="s">
        <v>3261</v>
      </c>
      <c r="D225">
        <v>1</v>
      </c>
      <c r="E225" t="s">
        <v>3010</v>
      </c>
      <c r="F225">
        <v>32530</v>
      </c>
      <c r="G225" s="1" t="s">
        <v>313</v>
      </c>
      <c r="H225" s="1" t="s">
        <v>313</v>
      </c>
      <c r="I225" s="1">
        <v>214.48</v>
      </c>
      <c r="J225" s="33">
        <f t="shared" si="3"/>
        <v>1340.5</v>
      </c>
      <c r="L225" s="9"/>
    </row>
    <row r="226" spans="1:12" x14ac:dyDescent="0.25">
      <c r="A226" t="s">
        <v>3262</v>
      </c>
      <c r="B226" s="8">
        <v>42825</v>
      </c>
      <c r="C226" t="s">
        <v>3263</v>
      </c>
      <c r="D226">
        <v>1</v>
      </c>
      <c r="E226" t="s">
        <v>3010</v>
      </c>
      <c r="F226">
        <v>32532</v>
      </c>
      <c r="G226" s="1" t="s">
        <v>309</v>
      </c>
      <c r="H226" s="1" t="s">
        <v>309</v>
      </c>
      <c r="I226" s="1">
        <v>246.27</v>
      </c>
      <c r="J226" s="33">
        <f t="shared" si="3"/>
        <v>1539.1875</v>
      </c>
      <c r="L226" s="9"/>
    </row>
    <row r="227" spans="1:12" x14ac:dyDescent="0.25">
      <c r="A227" t="s">
        <v>3264</v>
      </c>
      <c r="B227" s="8">
        <v>42825</v>
      </c>
      <c r="C227" t="s">
        <v>3265</v>
      </c>
      <c r="D227">
        <v>1</v>
      </c>
      <c r="E227" t="s">
        <v>3010</v>
      </c>
      <c r="F227">
        <v>32533</v>
      </c>
      <c r="G227" s="1" t="s">
        <v>463</v>
      </c>
      <c r="H227" s="1" t="s">
        <v>463</v>
      </c>
      <c r="I227" s="1">
        <v>158.09</v>
      </c>
      <c r="J227" s="33">
        <f t="shared" si="3"/>
        <v>988.0625</v>
      </c>
      <c r="L227" s="9"/>
    </row>
    <row r="228" spans="1:12" x14ac:dyDescent="0.25">
      <c r="A228" t="s">
        <v>2239</v>
      </c>
      <c r="B228" s="8">
        <v>42825</v>
      </c>
      <c r="C228" t="s">
        <v>3266</v>
      </c>
      <c r="D228">
        <v>1</v>
      </c>
      <c r="E228" t="s">
        <v>3010</v>
      </c>
      <c r="F228">
        <v>32534</v>
      </c>
      <c r="G228" s="1" t="s">
        <v>3267</v>
      </c>
      <c r="H228" s="1" t="s">
        <v>3267</v>
      </c>
      <c r="I228" s="1">
        <v>77.040000000000006</v>
      </c>
      <c r="J228" s="33">
        <f t="shared" si="3"/>
        <v>481.50000000000006</v>
      </c>
      <c r="L228" s="9"/>
    </row>
    <row r="229" spans="1:12" x14ac:dyDescent="0.25">
      <c r="A229" t="s">
        <v>2244</v>
      </c>
      <c r="B229" s="8">
        <v>42825</v>
      </c>
      <c r="C229" t="s">
        <v>3268</v>
      </c>
      <c r="D229">
        <v>1</v>
      </c>
      <c r="E229" t="s">
        <v>3010</v>
      </c>
      <c r="F229">
        <v>32535</v>
      </c>
      <c r="G229" s="1" t="s">
        <v>3267</v>
      </c>
      <c r="H229" s="1" t="s">
        <v>3267</v>
      </c>
      <c r="I229" s="1">
        <v>228.24</v>
      </c>
      <c r="J229" s="33">
        <f t="shared" si="3"/>
        <v>1426.5</v>
      </c>
      <c r="L229" s="9"/>
    </row>
    <row r="230" spans="1:12" x14ac:dyDescent="0.25">
      <c r="A230" t="s">
        <v>2248</v>
      </c>
      <c r="B230" s="8">
        <v>42825</v>
      </c>
      <c r="C230" t="s">
        <v>3269</v>
      </c>
      <c r="D230">
        <v>1</v>
      </c>
      <c r="E230" t="s">
        <v>3010</v>
      </c>
      <c r="F230">
        <v>32536</v>
      </c>
      <c r="G230" s="7" t="s">
        <v>3270</v>
      </c>
      <c r="H230" s="1" t="s">
        <v>3270</v>
      </c>
      <c r="I230" s="1">
        <v>82.76</v>
      </c>
      <c r="J230" s="33">
        <f t="shared" si="3"/>
        <v>517.25</v>
      </c>
      <c r="L230" s="9"/>
    </row>
    <row r="231" spans="1:12" x14ac:dyDescent="0.25">
      <c r="A231" t="s">
        <v>2255</v>
      </c>
      <c r="B231" s="8">
        <v>42825</v>
      </c>
      <c r="C231" t="s">
        <v>3271</v>
      </c>
      <c r="D231">
        <v>1</v>
      </c>
      <c r="E231" t="s">
        <v>3010</v>
      </c>
      <c r="F231">
        <v>32537</v>
      </c>
      <c r="G231" s="1" t="s">
        <v>3270</v>
      </c>
      <c r="H231" s="1" t="s">
        <v>3270</v>
      </c>
      <c r="I231" s="1">
        <v>248.28</v>
      </c>
      <c r="J231" s="33">
        <f t="shared" si="3"/>
        <v>1551.75</v>
      </c>
      <c r="L231" s="9"/>
    </row>
    <row r="232" spans="1:12" x14ac:dyDescent="0.25">
      <c r="A232" t="s">
        <v>2302</v>
      </c>
      <c r="B232" s="8">
        <v>42825</v>
      </c>
      <c r="C232" t="s">
        <v>3272</v>
      </c>
      <c r="D232">
        <v>1</v>
      </c>
      <c r="E232" t="s">
        <v>2948</v>
      </c>
      <c r="F232">
        <v>11235</v>
      </c>
      <c r="G232" s="7" t="s">
        <v>1417</v>
      </c>
      <c r="H232" s="1" t="s">
        <v>2949</v>
      </c>
      <c r="I232" s="9">
        <v>29257.040000000001</v>
      </c>
      <c r="J232" s="33">
        <f t="shared" si="3"/>
        <v>182856.5</v>
      </c>
      <c r="L232" s="9"/>
    </row>
    <row r="233" spans="1:12" x14ac:dyDescent="0.25">
      <c r="A233" t="s">
        <v>2305</v>
      </c>
      <c r="B233" s="8">
        <v>42825</v>
      </c>
      <c r="C233" t="s">
        <v>3273</v>
      </c>
      <c r="D233">
        <v>1</v>
      </c>
      <c r="E233" t="s">
        <v>2948</v>
      </c>
      <c r="F233">
        <v>11236</v>
      </c>
      <c r="G233" s="7" t="s">
        <v>1417</v>
      </c>
      <c r="H233" s="1" t="s">
        <v>2949</v>
      </c>
      <c r="I233" s="9">
        <v>29257.040000000001</v>
      </c>
      <c r="J233" s="33">
        <f t="shared" si="3"/>
        <v>182856.5</v>
      </c>
      <c r="L233" s="9"/>
    </row>
    <row r="234" spans="1:12" x14ac:dyDescent="0.25">
      <c r="A234" t="s">
        <v>2322</v>
      </c>
      <c r="B234" s="8">
        <v>42825</v>
      </c>
      <c r="C234" t="s">
        <v>3274</v>
      </c>
      <c r="D234">
        <v>1</v>
      </c>
      <c r="E234" t="s">
        <v>2948</v>
      </c>
      <c r="F234">
        <v>11237</v>
      </c>
      <c r="G234" s="7" t="s">
        <v>1417</v>
      </c>
      <c r="H234" s="1" t="s">
        <v>2949</v>
      </c>
      <c r="I234" s="9">
        <v>32745.32</v>
      </c>
      <c r="J234" s="33">
        <f t="shared" si="3"/>
        <v>204658.25</v>
      </c>
      <c r="L234" s="9"/>
    </row>
    <row r="235" spans="1:12" x14ac:dyDescent="0.25">
      <c r="A235" t="s">
        <v>2424</v>
      </c>
      <c r="B235" s="8">
        <v>42825</v>
      </c>
      <c r="C235" t="s">
        <v>3275</v>
      </c>
      <c r="D235">
        <v>1</v>
      </c>
      <c r="E235" t="s">
        <v>2948</v>
      </c>
      <c r="F235">
        <v>11238</v>
      </c>
      <c r="G235" s="7" t="s">
        <v>1490</v>
      </c>
      <c r="H235" s="7" t="s">
        <v>1491</v>
      </c>
      <c r="I235" s="9">
        <v>29676.55</v>
      </c>
      <c r="J235" s="33">
        <f t="shared" si="3"/>
        <v>185478.4375</v>
      </c>
      <c r="L235" s="9"/>
    </row>
    <row r="236" spans="1:12" x14ac:dyDescent="0.25">
      <c r="A236" t="s">
        <v>3276</v>
      </c>
      <c r="B236" s="8">
        <v>42825</v>
      </c>
      <c r="C236" t="s">
        <v>3277</v>
      </c>
      <c r="D236">
        <v>1</v>
      </c>
      <c r="E236" t="s">
        <v>2948</v>
      </c>
      <c r="F236">
        <v>11239</v>
      </c>
      <c r="G236" s="7" t="s">
        <v>2879</v>
      </c>
      <c r="H236" s="1" t="s">
        <v>3278</v>
      </c>
      <c r="I236" s="9">
        <v>53773.15</v>
      </c>
      <c r="J236" s="33">
        <f t="shared" si="3"/>
        <v>336082.1875</v>
      </c>
      <c r="L236" s="9"/>
    </row>
    <row r="237" spans="1:12" x14ac:dyDescent="0.25">
      <c r="A237" t="s">
        <v>3279</v>
      </c>
      <c r="B237" s="8">
        <v>42825</v>
      </c>
      <c r="C237" t="s">
        <v>3280</v>
      </c>
      <c r="D237">
        <v>1</v>
      </c>
      <c r="E237" t="s">
        <v>2948</v>
      </c>
      <c r="F237">
        <v>11240</v>
      </c>
      <c r="G237" s="7" t="s">
        <v>3758</v>
      </c>
      <c r="H237" s="1" t="s">
        <v>3752</v>
      </c>
      <c r="I237" s="9">
        <v>25803.38</v>
      </c>
      <c r="J237" s="33">
        <f t="shared" si="3"/>
        <v>161271.125</v>
      </c>
      <c r="L237" s="9"/>
    </row>
    <row r="238" spans="1:12" x14ac:dyDescent="0.25">
      <c r="A238" t="s">
        <v>3281</v>
      </c>
      <c r="B238" s="8">
        <v>42825</v>
      </c>
      <c r="C238" t="s">
        <v>3282</v>
      </c>
      <c r="D238">
        <v>1</v>
      </c>
      <c r="E238" t="s">
        <v>3010</v>
      </c>
      <c r="F238">
        <v>32544</v>
      </c>
      <c r="G238" s="7" t="s">
        <v>1508</v>
      </c>
      <c r="H238" s="7" t="s">
        <v>1509</v>
      </c>
      <c r="I238" s="9">
        <v>1369.97</v>
      </c>
      <c r="J238" s="33">
        <f t="shared" si="3"/>
        <v>8562.3125</v>
      </c>
      <c r="L238" s="9"/>
    </row>
    <row r="239" spans="1:12" x14ac:dyDescent="0.25">
      <c r="A239" t="s">
        <v>3283</v>
      </c>
      <c r="B239" s="8">
        <v>42825</v>
      </c>
      <c r="C239" t="s">
        <v>3284</v>
      </c>
      <c r="D239">
        <v>1</v>
      </c>
      <c r="E239" t="s">
        <v>3010</v>
      </c>
      <c r="F239">
        <v>32545</v>
      </c>
      <c r="G239" s="17" t="s">
        <v>1539</v>
      </c>
      <c r="H239" s="18" t="s">
        <v>1540</v>
      </c>
      <c r="I239" s="1">
        <v>15.68</v>
      </c>
      <c r="J239" s="33">
        <f t="shared" si="3"/>
        <v>98</v>
      </c>
      <c r="L239" s="9"/>
    </row>
    <row r="240" spans="1:12" x14ac:dyDescent="0.25">
      <c r="A240" t="s">
        <v>2455</v>
      </c>
      <c r="B240" s="8">
        <v>42825</v>
      </c>
      <c r="C240" t="s">
        <v>3285</v>
      </c>
      <c r="D240">
        <v>1</v>
      </c>
      <c r="E240" t="s">
        <v>3010</v>
      </c>
      <c r="F240">
        <v>32546</v>
      </c>
      <c r="G240" s="1" t="s">
        <v>444</v>
      </c>
      <c r="H240" s="1" t="s">
        <v>444</v>
      </c>
      <c r="I240" s="1">
        <v>55.86</v>
      </c>
      <c r="J240" s="33">
        <f t="shared" si="3"/>
        <v>349.125</v>
      </c>
      <c r="L240" s="9"/>
    </row>
    <row r="241" spans="1:12" x14ac:dyDescent="0.25">
      <c r="A241" t="s">
        <v>2455</v>
      </c>
      <c r="B241" s="8">
        <v>42825</v>
      </c>
      <c r="C241" t="s">
        <v>3285</v>
      </c>
      <c r="D241">
        <v>1</v>
      </c>
      <c r="E241" t="s">
        <v>3010</v>
      </c>
      <c r="F241">
        <v>32546</v>
      </c>
      <c r="G241" s="1" t="s">
        <v>794</v>
      </c>
      <c r="H241" s="1" t="s">
        <v>794</v>
      </c>
      <c r="I241" s="1">
        <v>29.8</v>
      </c>
      <c r="J241" s="33">
        <f t="shared" si="3"/>
        <v>186.25</v>
      </c>
      <c r="L241" s="9"/>
    </row>
    <row r="242" spans="1:12" x14ac:dyDescent="0.25">
      <c r="A242" t="s">
        <v>2459</v>
      </c>
      <c r="B242" s="8">
        <v>42825</v>
      </c>
      <c r="C242" t="s">
        <v>3286</v>
      </c>
      <c r="D242">
        <v>1</v>
      </c>
      <c r="E242" t="s">
        <v>3010</v>
      </c>
      <c r="F242">
        <v>32547</v>
      </c>
      <c r="G242" s="7" t="s">
        <v>1506</v>
      </c>
      <c r="H242" s="7" t="s">
        <v>1507</v>
      </c>
      <c r="I242" s="1">
        <v>461.55</v>
      </c>
      <c r="J242" s="33">
        <f t="shared" si="3"/>
        <v>2884.6875</v>
      </c>
      <c r="L242" s="9"/>
    </row>
    <row r="243" spans="1:12" x14ac:dyDescent="0.25">
      <c r="A243" t="s">
        <v>3287</v>
      </c>
      <c r="B243" s="8">
        <v>42825</v>
      </c>
      <c r="C243" t="s">
        <v>3288</v>
      </c>
      <c r="D243">
        <v>1</v>
      </c>
      <c r="E243" t="s">
        <v>3010</v>
      </c>
      <c r="F243">
        <v>32559</v>
      </c>
      <c r="G243" s="7" t="s">
        <v>2926</v>
      </c>
      <c r="H243" s="7" t="s">
        <v>2927</v>
      </c>
      <c r="I243" s="9">
        <v>4379.37</v>
      </c>
      <c r="J243" s="33">
        <f t="shared" si="3"/>
        <v>27371.0625</v>
      </c>
      <c r="L243" s="9"/>
    </row>
    <row r="244" spans="1:12" x14ac:dyDescent="0.25">
      <c r="A244" t="s">
        <v>3289</v>
      </c>
      <c r="B244" s="8">
        <v>42825</v>
      </c>
      <c r="C244" t="s">
        <v>3290</v>
      </c>
      <c r="D244">
        <v>1</v>
      </c>
      <c r="E244" t="s">
        <v>2948</v>
      </c>
      <c r="F244">
        <v>11255</v>
      </c>
      <c r="G244" s="7" t="s">
        <v>1417</v>
      </c>
      <c r="H244" s="1" t="s">
        <v>2949</v>
      </c>
      <c r="I244" s="9">
        <v>61253.86</v>
      </c>
      <c r="J244" s="33">
        <f t="shared" si="3"/>
        <v>382836.625</v>
      </c>
      <c r="L244" s="9"/>
    </row>
    <row r="245" spans="1:12" x14ac:dyDescent="0.25">
      <c r="A245" t="s">
        <v>3291</v>
      </c>
      <c r="B245" s="8">
        <v>42825</v>
      </c>
      <c r="C245" t="s">
        <v>3292</v>
      </c>
      <c r="D245">
        <v>1</v>
      </c>
      <c r="E245" t="s">
        <v>2948</v>
      </c>
      <c r="F245">
        <v>11256</v>
      </c>
      <c r="G245" s="7" t="s">
        <v>1417</v>
      </c>
      <c r="H245" s="1" t="s">
        <v>2949</v>
      </c>
      <c r="I245" s="9">
        <v>87102.88</v>
      </c>
      <c r="J245" s="33">
        <f t="shared" si="3"/>
        <v>544393</v>
      </c>
      <c r="L245" s="9"/>
    </row>
    <row r="246" spans="1:12" x14ac:dyDescent="0.25">
      <c r="A246" t="s">
        <v>3293</v>
      </c>
      <c r="B246" s="8">
        <v>42825</v>
      </c>
      <c r="C246" t="s">
        <v>3294</v>
      </c>
      <c r="D246">
        <v>1</v>
      </c>
      <c r="E246" t="s">
        <v>2948</v>
      </c>
      <c r="F246">
        <v>11257</v>
      </c>
      <c r="G246" s="7" t="s">
        <v>1417</v>
      </c>
      <c r="H246" s="1" t="s">
        <v>2949</v>
      </c>
      <c r="I246" s="9">
        <v>33851.379999999997</v>
      </c>
      <c r="J246" s="33">
        <f t="shared" si="3"/>
        <v>211571.12499999997</v>
      </c>
      <c r="L246" s="9"/>
    </row>
    <row r="247" spans="1:12" x14ac:dyDescent="0.25">
      <c r="A247" t="s">
        <v>3295</v>
      </c>
      <c r="B247" s="8">
        <v>42825</v>
      </c>
      <c r="C247" t="s">
        <v>3296</v>
      </c>
      <c r="D247">
        <v>1</v>
      </c>
      <c r="E247" t="s">
        <v>3010</v>
      </c>
      <c r="F247">
        <v>32582</v>
      </c>
      <c r="G247" s="1" t="s">
        <v>403</v>
      </c>
      <c r="H247" s="1" t="s">
        <v>403</v>
      </c>
      <c r="I247" s="1">
        <v>4.88</v>
      </c>
      <c r="J247" s="33">
        <f t="shared" si="3"/>
        <v>30.5</v>
      </c>
      <c r="L247" s="9"/>
    </row>
    <row r="248" spans="1:12" x14ac:dyDescent="0.25">
      <c r="A248" t="s">
        <v>3297</v>
      </c>
      <c r="B248" s="8">
        <v>42825</v>
      </c>
      <c r="C248" t="s">
        <v>3298</v>
      </c>
      <c r="D248">
        <v>1</v>
      </c>
      <c r="E248" t="s">
        <v>3010</v>
      </c>
      <c r="F248">
        <v>32583</v>
      </c>
      <c r="G248" s="1" t="s">
        <v>763</v>
      </c>
      <c r="H248" s="1" t="s">
        <v>763</v>
      </c>
      <c r="I248" s="1">
        <v>51.59</v>
      </c>
      <c r="J248" s="33">
        <f t="shared" si="3"/>
        <v>322.4375</v>
      </c>
      <c r="L248" s="9"/>
    </row>
    <row r="249" spans="1:12" x14ac:dyDescent="0.25">
      <c r="A249" t="s">
        <v>3299</v>
      </c>
      <c r="B249" s="8">
        <v>42825</v>
      </c>
      <c r="C249" t="s">
        <v>3300</v>
      </c>
      <c r="D249">
        <v>1</v>
      </c>
      <c r="E249" t="s">
        <v>3010</v>
      </c>
      <c r="F249">
        <v>32584</v>
      </c>
      <c r="G249" s="1" t="s">
        <v>3301</v>
      </c>
      <c r="H249" s="1" t="s">
        <v>3301</v>
      </c>
      <c r="I249" s="1">
        <v>15.17</v>
      </c>
      <c r="J249" s="33">
        <f t="shared" si="3"/>
        <v>94.8125</v>
      </c>
      <c r="L249" s="9"/>
    </row>
    <row r="250" spans="1:12" x14ac:dyDescent="0.25">
      <c r="A250" t="s">
        <v>3302</v>
      </c>
      <c r="B250" s="8">
        <v>42825</v>
      </c>
      <c r="C250" t="s">
        <v>3303</v>
      </c>
      <c r="D250">
        <v>1</v>
      </c>
      <c r="E250" t="s">
        <v>3010</v>
      </c>
      <c r="F250">
        <v>32585</v>
      </c>
      <c r="G250" s="1" t="s">
        <v>3304</v>
      </c>
      <c r="H250" s="1" t="s">
        <v>3304</v>
      </c>
      <c r="I250" s="1">
        <v>11.17</v>
      </c>
      <c r="J250" s="33">
        <f t="shared" si="3"/>
        <v>69.8125</v>
      </c>
      <c r="L250" s="9"/>
    </row>
    <row r="251" spans="1:12" x14ac:dyDescent="0.25">
      <c r="A251" t="s">
        <v>3305</v>
      </c>
      <c r="B251" s="8">
        <v>42825</v>
      </c>
      <c r="C251" t="s">
        <v>3306</v>
      </c>
      <c r="D251">
        <v>1</v>
      </c>
      <c r="E251" t="s">
        <v>3010</v>
      </c>
      <c r="F251">
        <v>32586</v>
      </c>
      <c r="G251" s="1" t="s">
        <v>329</v>
      </c>
      <c r="H251" s="1" t="s">
        <v>329</v>
      </c>
      <c r="I251" s="1">
        <v>55.86</v>
      </c>
      <c r="J251" s="33">
        <f t="shared" si="3"/>
        <v>349.125</v>
      </c>
      <c r="L251" s="9"/>
    </row>
    <row r="252" spans="1:12" x14ac:dyDescent="0.25">
      <c r="A252" t="s">
        <v>3307</v>
      </c>
      <c r="B252" s="8">
        <v>42825</v>
      </c>
      <c r="C252" t="s">
        <v>3308</v>
      </c>
      <c r="D252">
        <v>1</v>
      </c>
      <c r="E252" t="s">
        <v>3010</v>
      </c>
      <c r="F252">
        <v>32588</v>
      </c>
      <c r="G252" s="1" t="s">
        <v>309</v>
      </c>
      <c r="H252" s="1" t="s">
        <v>309</v>
      </c>
      <c r="I252" s="1">
        <v>55.15</v>
      </c>
      <c r="J252" s="33">
        <f t="shared" si="3"/>
        <v>344.6875</v>
      </c>
      <c r="L252" s="9"/>
    </row>
    <row r="253" spans="1:12" x14ac:dyDescent="0.25">
      <c r="A253" t="s">
        <v>3309</v>
      </c>
      <c r="B253" s="8">
        <v>42825</v>
      </c>
      <c r="C253" t="s">
        <v>3310</v>
      </c>
      <c r="D253">
        <v>1</v>
      </c>
      <c r="E253" t="s">
        <v>3010</v>
      </c>
      <c r="F253">
        <v>32589</v>
      </c>
      <c r="G253" s="7" t="s">
        <v>356</v>
      </c>
      <c r="H253" s="1" t="s">
        <v>3311</v>
      </c>
      <c r="I253" s="1">
        <v>61.52</v>
      </c>
      <c r="J253" s="33">
        <f t="shared" si="3"/>
        <v>384.5</v>
      </c>
      <c r="L253" s="9"/>
    </row>
    <row r="254" spans="1:12" x14ac:dyDescent="0.25">
      <c r="A254" t="s">
        <v>3312</v>
      </c>
      <c r="B254" s="8">
        <v>42825</v>
      </c>
      <c r="C254" t="s">
        <v>3313</v>
      </c>
      <c r="D254">
        <v>1</v>
      </c>
      <c r="E254" t="s">
        <v>3010</v>
      </c>
      <c r="F254">
        <v>32590</v>
      </c>
      <c r="G254" s="1" t="s">
        <v>407</v>
      </c>
      <c r="H254" s="1" t="s">
        <v>407</v>
      </c>
      <c r="I254" s="1">
        <v>18.62</v>
      </c>
      <c r="J254" s="33">
        <f t="shared" si="3"/>
        <v>116.375</v>
      </c>
      <c r="L254" s="9"/>
    </row>
    <row r="255" spans="1:12" x14ac:dyDescent="0.25">
      <c r="A255" t="s">
        <v>3314</v>
      </c>
      <c r="B255" s="8">
        <v>42825</v>
      </c>
      <c r="C255" t="s">
        <v>3315</v>
      </c>
      <c r="D255">
        <v>1</v>
      </c>
      <c r="E255" t="s">
        <v>3010</v>
      </c>
      <c r="F255">
        <v>32591</v>
      </c>
      <c r="G255" s="1" t="s">
        <v>333</v>
      </c>
      <c r="H255" s="1" t="s">
        <v>333</v>
      </c>
      <c r="I255" s="1">
        <v>67.02</v>
      </c>
      <c r="J255" s="33">
        <f t="shared" si="3"/>
        <v>418.87499999999994</v>
      </c>
      <c r="L255" s="9"/>
    </row>
    <row r="256" spans="1:12" x14ac:dyDescent="0.25">
      <c r="A256" t="s">
        <v>3316</v>
      </c>
      <c r="B256" s="8">
        <v>42825</v>
      </c>
      <c r="C256" t="s">
        <v>3317</v>
      </c>
      <c r="D256">
        <v>1</v>
      </c>
      <c r="E256" t="s">
        <v>3010</v>
      </c>
      <c r="F256">
        <v>32593</v>
      </c>
      <c r="G256" s="1" t="s">
        <v>1427</v>
      </c>
      <c r="H256" s="1" t="s">
        <v>1427</v>
      </c>
      <c r="I256" s="1">
        <v>52.75</v>
      </c>
      <c r="J256" s="33">
        <f t="shared" si="3"/>
        <v>329.6875</v>
      </c>
      <c r="L256" s="9"/>
    </row>
    <row r="257" spans="1:12" x14ac:dyDescent="0.25">
      <c r="A257" t="s">
        <v>3318</v>
      </c>
      <c r="B257" s="8">
        <v>42825</v>
      </c>
      <c r="C257" t="s">
        <v>3319</v>
      </c>
      <c r="D257">
        <v>1</v>
      </c>
      <c r="E257" t="s">
        <v>3010</v>
      </c>
      <c r="F257">
        <v>32594</v>
      </c>
      <c r="G257" s="1" t="s">
        <v>743</v>
      </c>
      <c r="H257" s="1" t="s">
        <v>743</v>
      </c>
      <c r="I257" s="1">
        <v>56</v>
      </c>
      <c r="J257" s="33">
        <f t="shared" si="3"/>
        <v>350</v>
      </c>
      <c r="L257" s="9"/>
    </row>
    <row r="258" spans="1:12" x14ac:dyDescent="0.25">
      <c r="A258" t="s">
        <v>3320</v>
      </c>
      <c r="B258" s="8">
        <v>42825</v>
      </c>
      <c r="C258" t="s">
        <v>3321</v>
      </c>
      <c r="D258">
        <v>1</v>
      </c>
      <c r="E258" t="s">
        <v>3010</v>
      </c>
      <c r="F258">
        <v>32595</v>
      </c>
      <c r="G258" s="1" t="s">
        <v>2854</v>
      </c>
      <c r="H258" s="1" t="s">
        <v>2854</v>
      </c>
      <c r="I258" s="1">
        <v>17.23</v>
      </c>
      <c r="J258" s="33">
        <f t="shared" si="3"/>
        <v>107.6875</v>
      </c>
      <c r="L258" s="9"/>
    </row>
    <row r="259" spans="1:12" x14ac:dyDescent="0.25">
      <c r="A259" t="s">
        <v>3322</v>
      </c>
      <c r="B259" s="8">
        <v>42825</v>
      </c>
      <c r="C259" t="s">
        <v>3323</v>
      </c>
      <c r="D259">
        <v>1</v>
      </c>
      <c r="E259" t="s">
        <v>3010</v>
      </c>
      <c r="F259">
        <v>32596</v>
      </c>
      <c r="G259" s="1" t="s">
        <v>2854</v>
      </c>
      <c r="H259" s="1" t="s">
        <v>2854</v>
      </c>
      <c r="I259" s="1">
        <v>10.96</v>
      </c>
      <c r="J259" s="33">
        <f t="shared" si="3"/>
        <v>68.5</v>
      </c>
      <c r="L259" s="9"/>
    </row>
    <row r="260" spans="1:12" x14ac:dyDescent="0.25">
      <c r="A260" t="s">
        <v>3324</v>
      </c>
      <c r="B260" s="8">
        <v>42825</v>
      </c>
      <c r="C260" t="s">
        <v>3325</v>
      </c>
      <c r="D260">
        <v>1</v>
      </c>
      <c r="E260" t="s">
        <v>3010</v>
      </c>
      <c r="F260">
        <v>32597</v>
      </c>
      <c r="G260" s="7" t="s">
        <v>2854</v>
      </c>
      <c r="H260" s="1" t="s">
        <v>3326</v>
      </c>
      <c r="I260" s="1">
        <v>5.92</v>
      </c>
      <c r="J260" s="33">
        <f t="shared" si="3"/>
        <v>37</v>
      </c>
      <c r="L260" s="9"/>
    </row>
    <row r="261" spans="1:12" x14ac:dyDescent="0.25">
      <c r="A261" t="s">
        <v>3327</v>
      </c>
      <c r="B261" s="8">
        <v>42825</v>
      </c>
      <c r="C261" t="s">
        <v>3328</v>
      </c>
      <c r="D261">
        <v>1</v>
      </c>
      <c r="E261" t="s">
        <v>3010</v>
      </c>
      <c r="F261">
        <v>32598</v>
      </c>
      <c r="G261" s="1" t="s">
        <v>2854</v>
      </c>
      <c r="H261" s="1" t="s">
        <v>2854</v>
      </c>
      <c r="I261" s="1">
        <v>33.729999999999997</v>
      </c>
      <c r="J261" s="33">
        <f t="shared" si="3"/>
        <v>210.81249999999997</v>
      </c>
      <c r="L261" s="9"/>
    </row>
    <row r="262" spans="1:12" x14ac:dyDescent="0.25">
      <c r="A262" t="s">
        <v>3329</v>
      </c>
      <c r="B262" s="8">
        <v>42825</v>
      </c>
      <c r="C262" t="s">
        <v>3330</v>
      </c>
      <c r="D262">
        <v>1</v>
      </c>
      <c r="E262" t="s">
        <v>3010</v>
      </c>
      <c r="F262">
        <v>32599</v>
      </c>
      <c r="G262" s="1" t="s">
        <v>3331</v>
      </c>
      <c r="H262" s="1" t="s">
        <v>3331</v>
      </c>
      <c r="I262" s="1">
        <v>29.66</v>
      </c>
      <c r="J262" s="33">
        <f t="shared" si="3"/>
        <v>185.375</v>
      </c>
      <c r="L262" s="9"/>
    </row>
    <row r="263" spans="1:12" x14ac:dyDescent="0.25">
      <c r="A263" t="s">
        <v>3332</v>
      </c>
      <c r="B263" s="8">
        <v>42825</v>
      </c>
      <c r="C263" t="s">
        <v>3333</v>
      </c>
      <c r="D263">
        <v>1</v>
      </c>
      <c r="E263" t="s">
        <v>3010</v>
      </c>
      <c r="F263">
        <v>32600</v>
      </c>
      <c r="G263" s="1" t="s">
        <v>2439</v>
      </c>
      <c r="H263" s="1" t="s">
        <v>2439</v>
      </c>
      <c r="I263" s="1">
        <v>34.9</v>
      </c>
      <c r="J263" s="33">
        <f t="shared" ref="J263:J326" si="4">+I263/0.16</f>
        <v>218.125</v>
      </c>
      <c r="L263" s="9"/>
    </row>
    <row r="264" spans="1:12" x14ac:dyDescent="0.25">
      <c r="A264" t="s">
        <v>3334</v>
      </c>
      <c r="B264" s="8">
        <v>42825</v>
      </c>
      <c r="C264" t="s">
        <v>3335</v>
      </c>
      <c r="D264">
        <v>1</v>
      </c>
      <c r="E264" t="s">
        <v>3010</v>
      </c>
      <c r="F264">
        <v>32601</v>
      </c>
      <c r="G264" s="1" t="s">
        <v>3336</v>
      </c>
      <c r="H264" s="1" t="s">
        <v>3336</v>
      </c>
      <c r="I264" s="1">
        <v>55.86</v>
      </c>
      <c r="J264" s="33">
        <f t="shared" si="4"/>
        <v>349.125</v>
      </c>
      <c r="L264" s="9"/>
    </row>
    <row r="265" spans="1:12" x14ac:dyDescent="0.25">
      <c r="A265" t="s">
        <v>3337</v>
      </c>
      <c r="B265" s="8">
        <v>42825</v>
      </c>
      <c r="C265" t="s">
        <v>3338</v>
      </c>
      <c r="D265">
        <v>1</v>
      </c>
      <c r="E265" t="s">
        <v>3010</v>
      </c>
      <c r="F265">
        <v>32602</v>
      </c>
      <c r="G265" s="1" t="s">
        <v>763</v>
      </c>
      <c r="H265" s="1" t="s">
        <v>763</v>
      </c>
      <c r="I265" s="1">
        <v>47.59</v>
      </c>
      <c r="J265" s="33">
        <f t="shared" si="4"/>
        <v>297.4375</v>
      </c>
      <c r="L265" s="9"/>
    </row>
    <row r="266" spans="1:12" x14ac:dyDescent="0.25">
      <c r="A266" t="s">
        <v>3339</v>
      </c>
      <c r="B266" s="8">
        <v>42825</v>
      </c>
      <c r="C266" t="s">
        <v>3340</v>
      </c>
      <c r="D266">
        <v>1</v>
      </c>
      <c r="E266" t="s">
        <v>3010</v>
      </c>
      <c r="F266">
        <v>32603</v>
      </c>
      <c r="G266" s="1" t="s">
        <v>777</v>
      </c>
      <c r="H266" s="1" t="s">
        <v>777</v>
      </c>
      <c r="I266" s="1">
        <v>11.31</v>
      </c>
      <c r="J266" s="33">
        <f t="shared" si="4"/>
        <v>70.6875</v>
      </c>
      <c r="L266" s="9"/>
    </row>
    <row r="267" spans="1:12" x14ac:dyDescent="0.25">
      <c r="A267" t="s">
        <v>3341</v>
      </c>
      <c r="B267" s="8">
        <v>42825</v>
      </c>
      <c r="C267" t="s">
        <v>3342</v>
      </c>
      <c r="D267">
        <v>1</v>
      </c>
      <c r="E267" t="s">
        <v>3010</v>
      </c>
      <c r="F267">
        <v>32605</v>
      </c>
      <c r="G267" s="1" t="s">
        <v>309</v>
      </c>
      <c r="H267" s="1" t="s">
        <v>309</v>
      </c>
      <c r="I267" s="1">
        <v>77.14</v>
      </c>
      <c r="J267" s="33">
        <f t="shared" si="4"/>
        <v>482.125</v>
      </c>
      <c r="L267" s="9"/>
    </row>
    <row r="268" spans="1:12" x14ac:dyDescent="0.25">
      <c r="A268" t="s">
        <v>3343</v>
      </c>
      <c r="B268" s="8">
        <v>42825</v>
      </c>
      <c r="C268" t="s">
        <v>3344</v>
      </c>
      <c r="D268">
        <v>1</v>
      </c>
      <c r="E268" t="s">
        <v>3010</v>
      </c>
      <c r="F268">
        <v>32606</v>
      </c>
      <c r="G268" s="1" t="s">
        <v>352</v>
      </c>
      <c r="H268" s="1" t="s">
        <v>352</v>
      </c>
      <c r="I268" s="1">
        <v>22.32</v>
      </c>
      <c r="J268" s="33">
        <f t="shared" si="4"/>
        <v>139.5</v>
      </c>
      <c r="L268" s="9"/>
    </row>
    <row r="269" spans="1:12" x14ac:dyDescent="0.25">
      <c r="A269" t="s">
        <v>3345</v>
      </c>
      <c r="B269" s="8">
        <v>42825</v>
      </c>
      <c r="C269" t="s">
        <v>3346</v>
      </c>
      <c r="D269">
        <v>1</v>
      </c>
      <c r="E269" t="s">
        <v>3010</v>
      </c>
      <c r="F269">
        <v>32607</v>
      </c>
      <c r="G269" s="1" t="s">
        <v>329</v>
      </c>
      <c r="H269" s="1" t="s">
        <v>329</v>
      </c>
      <c r="I269" s="1">
        <v>54.62</v>
      </c>
      <c r="J269" s="33">
        <f t="shared" si="4"/>
        <v>341.375</v>
      </c>
      <c r="L269" s="9"/>
    </row>
    <row r="270" spans="1:12" x14ac:dyDescent="0.25">
      <c r="A270" t="s">
        <v>3347</v>
      </c>
      <c r="B270" s="8">
        <v>42825</v>
      </c>
      <c r="C270" t="s">
        <v>3348</v>
      </c>
      <c r="D270">
        <v>1</v>
      </c>
      <c r="E270" t="s">
        <v>3010</v>
      </c>
      <c r="F270">
        <v>32608</v>
      </c>
      <c r="G270" s="1" t="s">
        <v>356</v>
      </c>
      <c r="H270" s="1" t="s">
        <v>356</v>
      </c>
      <c r="I270" s="1">
        <v>52.62</v>
      </c>
      <c r="J270" s="33">
        <f t="shared" si="4"/>
        <v>328.875</v>
      </c>
      <c r="L270" s="9"/>
    </row>
    <row r="271" spans="1:12" x14ac:dyDescent="0.25">
      <c r="A271" t="s">
        <v>3349</v>
      </c>
      <c r="B271" s="8">
        <v>42825</v>
      </c>
      <c r="C271" t="s">
        <v>3350</v>
      </c>
      <c r="D271">
        <v>1</v>
      </c>
      <c r="E271" t="s">
        <v>3010</v>
      </c>
      <c r="F271">
        <v>32609</v>
      </c>
      <c r="G271" s="1" t="s">
        <v>430</v>
      </c>
      <c r="H271" s="1" t="s">
        <v>430</v>
      </c>
      <c r="I271" s="1">
        <v>23.2</v>
      </c>
      <c r="J271" s="33">
        <f t="shared" si="4"/>
        <v>145</v>
      </c>
      <c r="L271" s="9"/>
    </row>
    <row r="272" spans="1:12" x14ac:dyDescent="0.25">
      <c r="A272" t="s">
        <v>3351</v>
      </c>
      <c r="B272" s="8">
        <v>42825</v>
      </c>
      <c r="C272" t="s">
        <v>3352</v>
      </c>
      <c r="D272">
        <v>1</v>
      </c>
      <c r="E272" t="s">
        <v>3010</v>
      </c>
      <c r="F272">
        <v>32610</v>
      </c>
      <c r="G272" s="1" t="s">
        <v>356</v>
      </c>
      <c r="H272" s="1" t="s">
        <v>356</v>
      </c>
      <c r="I272" s="1">
        <v>27.17</v>
      </c>
      <c r="J272" s="33">
        <f t="shared" si="4"/>
        <v>169.8125</v>
      </c>
      <c r="L272" s="9"/>
    </row>
    <row r="273" spans="1:12" x14ac:dyDescent="0.25">
      <c r="A273" t="s">
        <v>3353</v>
      </c>
      <c r="B273" s="8">
        <v>42825</v>
      </c>
      <c r="C273" t="s">
        <v>3354</v>
      </c>
      <c r="D273">
        <v>1</v>
      </c>
      <c r="E273" t="s">
        <v>3010</v>
      </c>
      <c r="F273">
        <v>32611</v>
      </c>
      <c r="G273" s="1" t="s">
        <v>1503</v>
      </c>
      <c r="H273" s="1" t="s">
        <v>1503</v>
      </c>
      <c r="I273" s="1">
        <v>168.9</v>
      </c>
      <c r="J273" s="33">
        <f t="shared" si="4"/>
        <v>1055.625</v>
      </c>
      <c r="L273" s="9"/>
    </row>
    <row r="274" spans="1:12" x14ac:dyDescent="0.25">
      <c r="A274" t="s">
        <v>3355</v>
      </c>
      <c r="B274" s="8">
        <v>42825</v>
      </c>
      <c r="C274" t="s">
        <v>3356</v>
      </c>
      <c r="D274">
        <v>1</v>
      </c>
      <c r="E274" t="s">
        <v>3010</v>
      </c>
      <c r="F274">
        <v>32612</v>
      </c>
      <c r="G274" s="1" t="s">
        <v>794</v>
      </c>
      <c r="H274" s="1" t="s">
        <v>794</v>
      </c>
      <c r="I274" s="1">
        <v>10.35</v>
      </c>
      <c r="J274" s="33">
        <f t="shared" si="4"/>
        <v>64.6875</v>
      </c>
      <c r="L274" s="9"/>
    </row>
    <row r="275" spans="1:12" x14ac:dyDescent="0.25">
      <c r="A275" t="s">
        <v>3357</v>
      </c>
      <c r="B275" s="8">
        <v>42825</v>
      </c>
      <c r="C275" t="s">
        <v>3358</v>
      </c>
      <c r="D275">
        <v>1</v>
      </c>
      <c r="E275" t="s">
        <v>3010</v>
      </c>
      <c r="F275">
        <v>32613</v>
      </c>
      <c r="G275" s="1" t="s">
        <v>3359</v>
      </c>
      <c r="H275" s="1" t="s">
        <v>3359</v>
      </c>
      <c r="I275" s="1">
        <v>22.4</v>
      </c>
      <c r="J275" s="33">
        <f t="shared" si="4"/>
        <v>140</v>
      </c>
      <c r="L275" s="9"/>
    </row>
    <row r="276" spans="1:12" x14ac:dyDescent="0.25">
      <c r="A276" t="s">
        <v>3360</v>
      </c>
      <c r="B276" s="8">
        <v>42825</v>
      </c>
      <c r="C276" t="s">
        <v>3354</v>
      </c>
      <c r="D276">
        <v>1</v>
      </c>
      <c r="E276" t="s">
        <v>3010</v>
      </c>
      <c r="F276">
        <v>32614</v>
      </c>
      <c r="G276" s="1" t="s">
        <v>3361</v>
      </c>
      <c r="H276" s="1" t="s">
        <v>3361</v>
      </c>
      <c r="I276" s="1">
        <v>129.02000000000001</v>
      </c>
      <c r="J276" s="33">
        <f t="shared" si="4"/>
        <v>806.375</v>
      </c>
      <c r="L276" s="9"/>
    </row>
    <row r="277" spans="1:12" x14ac:dyDescent="0.25">
      <c r="A277" t="s">
        <v>3362</v>
      </c>
      <c r="B277" s="8">
        <v>42825</v>
      </c>
      <c r="C277" t="s">
        <v>3363</v>
      </c>
      <c r="D277">
        <v>1</v>
      </c>
      <c r="E277" t="s">
        <v>3010</v>
      </c>
      <c r="F277">
        <v>32615</v>
      </c>
      <c r="G277" s="1" t="s">
        <v>309</v>
      </c>
      <c r="H277" s="1" t="s">
        <v>309</v>
      </c>
      <c r="I277" s="1">
        <v>27.58</v>
      </c>
      <c r="J277" s="33">
        <f t="shared" si="4"/>
        <v>172.37499999999997</v>
      </c>
      <c r="L277" s="9"/>
    </row>
    <row r="278" spans="1:12" x14ac:dyDescent="0.25">
      <c r="A278" t="s">
        <v>3364</v>
      </c>
      <c r="B278" s="8">
        <v>42825</v>
      </c>
      <c r="C278" t="s">
        <v>3365</v>
      </c>
      <c r="D278">
        <v>1</v>
      </c>
      <c r="E278" t="s">
        <v>3010</v>
      </c>
      <c r="F278">
        <v>32618</v>
      </c>
      <c r="G278" s="1" t="s">
        <v>356</v>
      </c>
      <c r="H278" s="1" t="s">
        <v>356</v>
      </c>
      <c r="I278" s="1">
        <v>27.45</v>
      </c>
      <c r="J278" s="33">
        <f t="shared" si="4"/>
        <v>171.5625</v>
      </c>
      <c r="L278" s="9"/>
    </row>
    <row r="279" spans="1:12" x14ac:dyDescent="0.25">
      <c r="A279" t="s">
        <v>3366</v>
      </c>
      <c r="B279" s="8">
        <v>42825</v>
      </c>
      <c r="C279" t="s">
        <v>3367</v>
      </c>
      <c r="D279">
        <v>1</v>
      </c>
      <c r="E279" t="s">
        <v>3010</v>
      </c>
      <c r="F279">
        <v>32620</v>
      </c>
      <c r="G279" s="1" t="s">
        <v>444</v>
      </c>
      <c r="H279" s="1" t="s">
        <v>444</v>
      </c>
      <c r="I279" s="1">
        <v>8.2799999999999994</v>
      </c>
      <c r="J279" s="33">
        <f t="shared" si="4"/>
        <v>51.749999999999993</v>
      </c>
      <c r="L279" s="9"/>
    </row>
    <row r="280" spans="1:12" x14ac:dyDescent="0.25">
      <c r="A280" t="s">
        <v>3368</v>
      </c>
      <c r="B280" s="8">
        <v>42825</v>
      </c>
      <c r="C280" t="s">
        <v>3369</v>
      </c>
      <c r="D280">
        <v>1</v>
      </c>
      <c r="E280" t="s">
        <v>3010</v>
      </c>
      <c r="F280">
        <v>32622</v>
      </c>
      <c r="G280" s="1" t="s">
        <v>356</v>
      </c>
      <c r="H280" s="1" t="s">
        <v>356</v>
      </c>
      <c r="I280" s="1">
        <v>10.34</v>
      </c>
      <c r="J280" s="33">
        <f t="shared" si="4"/>
        <v>64.625</v>
      </c>
      <c r="L280" s="9"/>
    </row>
    <row r="281" spans="1:12" x14ac:dyDescent="0.25">
      <c r="A281" t="s">
        <v>3370</v>
      </c>
      <c r="B281" s="8">
        <v>42825</v>
      </c>
      <c r="C281" t="s">
        <v>3371</v>
      </c>
      <c r="D281">
        <v>1</v>
      </c>
      <c r="E281" t="s">
        <v>3010</v>
      </c>
      <c r="F281">
        <v>32623</v>
      </c>
      <c r="G281" s="1" t="s">
        <v>309</v>
      </c>
      <c r="H281" s="1" t="s">
        <v>309</v>
      </c>
      <c r="I281" s="1">
        <v>41.34</v>
      </c>
      <c r="J281" s="33">
        <f t="shared" si="4"/>
        <v>258.375</v>
      </c>
      <c r="L281" s="9"/>
    </row>
    <row r="282" spans="1:12" x14ac:dyDescent="0.25">
      <c r="A282" t="s">
        <v>3372</v>
      </c>
      <c r="B282" s="8">
        <v>42825</v>
      </c>
      <c r="C282" t="s">
        <v>3373</v>
      </c>
      <c r="D282">
        <v>1</v>
      </c>
      <c r="E282" t="s">
        <v>3010</v>
      </c>
      <c r="F282">
        <v>32624</v>
      </c>
      <c r="G282" s="1" t="s">
        <v>2439</v>
      </c>
      <c r="H282" s="1" t="s">
        <v>2439</v>
      </c>
      <c r="I282" s="1">
        <v>34.9</v>
      </c>
      <c r="J282" s="33">
        <f t="shared" si="4"/>
        <v>218.125</v>
      </c>
      <c r="L282" s="9"/>
    </row>
    <row r="283" spans="1:12" x14ac:dyDescent="0.25">
      <c r="A283" t="s">
        <v>3374</v>
      </c>
      <c r="B283" s="8">
        <v>42825</v>
      </c>
      <c r="C283" t="s">
        <v>3375</v>
      </c>
      <c r="D283">
        <v>1</v>
      </c>
      <c r="E283" t="s">
        <v>3010</v>
      </c>
      <c r="F283">
        <v>32625</v>
      </c>
      <c r="G283" s="1" t="s">
        <v>3376</v>
      </c>
      <c r="H283" s="1" t="s">
        <v>3376</v>
      </c>
      <c r="I283" s="1">
        <v>22.4</v>
      </c>
      <c r="J283" s="33">
        <f t="shared" si="4"/>
        <v>140</v>
      </c>
      <c r="L283" s="9"/>
    </row>
    <row r="284" spans="1:12" x14ac:dyDescent="0.25">
      <c r="A284" t="s">
        <v>3377</v>
      </c>
      <c r="B284" s="8">
        <v>42825</v>
      </c>
      <c r="C284" t="s">
        <v>3378</v>
      </c>
      <c r="D284">
        <v>1</v>
      </c>
      <c r="E284" t="s">
        <v>3010</v>
      </c>
      <c r="F284">
        <v>32628</v>
      </c>
      <c r="G284" s="1" t="s">
        <v>3379</v>
      </c>
      <c r="H284" s="1" t="s">
        <v>3379</v>
      </c>
      <c r="I284" s="1">
        <v>11.1</v>
      </c>
      <c r="J284" s="33">
        <f t="shared" si="4"/>
        <v>69.375</v>
      </c>
      <c r="L284" s="9"/>
    </row>
    <row r="285" spans="1:12" x14ac:dyDescent="0.25">
      <c r="A285" t="s">
        <v>3380</v>
      </c>
      <c r="B285" s="8">
        <v>42825</v>
      </c>
      <c r="C285" t="s">
        <v>3381</v>
      </c>
      <c r="D285">
        <v>1</v>
      </c>
      <c r="E285" t="s">
        <v>3010</v>
      </c>
      <c r="F285">
        <v>32630</v>
      </c>
      <c r="G285" s="1" t="s">
        <v>329</v>
      </c>
      <c r="H285" s="1" t="s">
        <v>329</v>
      </c>
      <c r="I285" s="1">
        <v>55.44</v>
      </c>
      <c r="J285" s="33">
        <f t="shared" si="4"/>
        <v>346.5</v>
      </c>
      <c r="L285" s="9"/>
    </row>
    <row r="286" spans="1:12" x14ac:dyDescent="0.25">
      <c r="A286" t="s">
        <v>3382</v>
      </c>
      <c r="B286" s="8">
        <v>42825</v>
      </c>
      <c r="C286" t="s">
        <v>3383</v>
      </c>
      <c r="D286">
        <v>1</v>
      </c>
      <c r="E286" t="s">
        <v>3010</v>
      </c>
      <c r="F286">
        <v>32631</v>
      </c>
      <c r="G286" s="1" t="s">
        <v>2898</v>
      </c>
      <c r="H286" s="1" t="s">
        <v>2898</v>
      </c>
      <c r="I286" s="1">
        <v>16.27</v>
      </c>
      <c r="J286" s="33">
        <f t="shared" si="4"/>
        <v>101.6875</v>
      </c>
      <c r="L286" s="9"/>
    </row>
    <row r="287" spans="1:12" x14ac:dyDescent="0.25">
      <c r="A287" t="s">
        <v>3384</v>
      </c>
      <c r="B287" s="8">
        <v>42822</v>
      </c>
      <c r="C287" t="s">
        <v>3385</v>
      </c>
      <c r="D287">
        <v>1</v>
      </c>
      <c r="E287" t="s">
        <v>3010</v>
      </c>
      <c r="F287">
        <v>32632</v>
      </c>
      <c r="G287" s="1" t="s">
        <v>3386</v>
      </c>
      <c r="H287" s="1" t="s">
        <v>3386</v>
      </c>
      <c r="I287" s="1">
        <v>11.17</v>
      </c>
      <c r="J287" s="33">
        <f t="shared" si="4"/>
        <v>69.8125</v>
      </c>
      <c r="L287" s="9"/>
    </row>
    <row r="288" spans="1:12" x14ac:dyDescent="0.25">
      <c r="A288" t="s">
        <v>3387</v>
      </c>
      <c r="B288" s="8">
        <v>42825</v>
      </c>
      <c r="C288" t="s">
        <v>3388</v>
      </c>
      <c r="D288">
        <v>1</v>
      </c>
      <c r="E288" t="s">
        <v>3010</v>
      </c>
      <c r="F288">
        <v>32634</v>
      </c>
      <c r="G288" s="1" t="s">
        <v>403</v>
      </c>
      <c r="H288" s="1" t="s">
        <v>403</v>
      </c>
      <c r="I288" s="1">
        <v>14.27</v>
      </c>
      <c r="J288" s="33">
        <f t="shared" si="4"/>
        <v>89.1875</v>
      </c>
      <c r="L288" s="9"/>
    </row>
    <row r="289" spans="1:12" x14ac:dyDescent="0.25">
      <c r="A289" t="s">
        <v>3389</v>
      </c>
      <c r="B289" s="8">
        <v>42825</v>
      </c>
      <c r="C289" t="s">
        <v>3390</v>
      </c>
      <c r="D289">
        <v>1</v>
      </c>
      <c r="E289" t="s">
        <v>3010</v>
      </c>
      <c r="F289">
        <v>32635</v>
      </c>
      <c r="G289" s="1" t="s">
        <v>444</v>
      </c>
      <c r="H289" s="1" t="s">
        <v>444</v>
      </c>
      <c r="I289" s="1">
        <v>8.2799999999999994</v>
      </c>
      <c r="J289" s="33">
        <f t="shared" si="4"/>
        <v>51.749999999999993</v>
      </c>
      <c r="L289" s="9"/>
    </row>
    <row r="290" spans="1:12" x14ac:dyDescent="0.25">
      <c r="A290" t="s">
        <v>3391</v>
      </c>
      <c r="B290" s="8">
        <v>42825</v>
      </c>
      <c r="C290" t="s">
        <v>3392</v>
      </c>
      <c r="D290">
        <v>1</v>
      </c>
      <c r="E290" t="s">
        <v>3010</v>
      </c>
      <c r="F290">
        <v>32636</v>
      </c>
      <c r="G290" s="1" t="s">
        <v>3393</v>
      </c>
      <c r="H290" s="1" t="s">
        <v>3393</v>
      </c>
      <c r="I290" s="1">
        <v>64</v>
      </c>
      <c r="J290" s="33">
        <f t="shared" si="4"/>
        <v>400</v>
      </c>
      <c r="K290">
        <v>16</v>
      </c>
      <c r="L290" s="9"/>
    </row>
    <row r="291" spans="1:12" x14ac:dyDescent="0.25">
      <c r="A291" t="s">
        <v>3394</v>
      </c>
      <c r="B291" s="8">
        <v>42825</v>
      </c>
      <c r="C291" t="s">
        <v>3395</v>
      </c>
      <c r="D291">
        <v>1</v>
      </c>
      <c r="E291" t="s">
        <v>3010</v>
      </c>
      <c r="F291">
        <v>32638</v>
      </c>
      <c r="G291" s="1" t="s">
        <v>3396</v>
      </c>
      <c r="H291" s="1" t="s">
        <v>3396</v>
      </c>
      <c r="I291" s="1">
        <v>85.45</v>
      </c>
      <c r="J291" s="33">
        <f t="shared" si="4"/>
        <v>534.0625</v>
      </c>
      <c r="L291" s="9"/>
    </row>
    <row r="292" spans="1:12" x14ac:dyDescent="0.25">
      <c r="A292" t="s">
        <v>3397</v>
      </c>
      <c r="B292" s="8">
        <v>42825</v>
      </c>
      <c r="C292" t="s">
        <v>3398</v>
      </c>
      <c r="D292">
        <v>1</v>
      </c>
      <c r="E292" t="s">
        <v>3010</v>
      </c>
      <c r="F292">
        <v>32639</v>
      </c>
      <c r="G292" s="1" t="s">
        <v>3399</v>
      </c>
      <c r="H292" s="1" t="s">
        <v>3399</v>
      </c>
      <c r="I292" s="1">
        <v>57.38</v>
      </c>
      <c r="J292" s="33">
        <f t="shared" si="4"/>
        <v>358.625</v>
      </c>
      <c r="L292" s="9"/>
    </row>
    <row r="293" spans="1:12" x14ac:dyDescent="0.25">
      <c r="A293" t="s">
        <v>3400</v>
      </c>
      <c r="B293" s="8">
        <v>42825</v>
      </c>
      <c r="C293" t="s">
        <v>3401</v>
      </c>
      <c r="D293">
        <v>1</v>
      </c>
      <c r="E293" t="s">
        <v>3010</v>
      </c>
      <c r="F293">
        <v>32641</v>
      </c>
      <c r="G293" s="1" t="s">
        <v>321</v>
      </c>
      <c r="H293" s="1" t="s">
        <v>321</v>
      </c>
      <c r="I293" s="1">
        <v>28.96</v>
      </c>
      <c r="J293" s="33">
        <f t="shared" si="4"/>
        <v>181</v>
      </c>
      <c r="L293" s="9"/>
    </row>
    <row r="294" spans="1:12" x14ac:dyDescent="0.25">
      <c r="A294" t="s">
        <v>3402</v>
      </c>
      <c r="B294" s="8">
        <v>42825</v>
      </c>
      <c r="C294" t="s">
        <v>3403</v>
      </c>
      <c r="D294">
        <v>1</v>
      </c>
      <c r="E294" t="s">
        <v>3010</v>
      </c>
      <c r="F294">
        <v>32642</v>
      </c>
      <c r="G294" s="1" t="s">
        <v>2298</v>
      </c>
      <c r="H294" s="1" t="s">
        <v>2298</v>
      </c>
      <c r="I294" s="1">
        <v>8</v>
      </c>
      <c r="J294" s="33">
        <f t="shared" si="4"/>
        <v>50</v>
      </c>
      <c r="L294" s="9"/>
    </row>
    <row r="295" spans="1:12" x14ac:dyDescent="0.25">
      <c r="A295" t="s">
        <v>567</v>
      </c>
      <c r="B295" s="8">
        <v>42825</v>
      </c>
      <c r="C295" t="s">
        <v>3404</v>
      </c>
      <c r="D295">
        <v>1</v>
      </c>
      <c r="E295" t="s">
        <v>3010</v>
      </c>
      <c r="F295">
        <v>32643</v>
      </c>
      <c r="G295" s="1" t="s">
        <v>2298</v>
      </c>
      <c r="H295" s="1" t="s">
        <v>2298</v>
      </c>
      <c r="I295" s="1">
        <v>8</v>
      </c>
      <c r="J295" s="33">
        <f t="shared" si="4"/>
        <v>50</v>
      </c>
      <c r="L295" s="9"/>
    </row>
    <row r="296" spans="1:12" x14ac:dyDescent="0.25">
      <c r="A296" t="s">
        <v>3405</v>
      </c>
      <c r="B296" s="8">
        <v>42825</v>
      </c>
      <c r="C296" t="s">
        <v>3406</v>
      </c>
      <c r="D296">
        <v>1</v>
      </c>
      <c r="E296" t="s">
        <v>3010</v>
      </c>
      <c r="F296">
        <v>32644</v>
      </c>
      <c r="G296" s="1" t="s">
        <v>2298</v>
      </c>
      <c r="H296" s="1" t="s">
        <v>2298</v>
      </c>
      <c r="I296" s="1">
        <v>8</v>
      </c>
      <c r="J296" s="33">
        <f t="shared" si="4"/>
        <v>50</v>
      </c>
      <c r="L296" s="9"/>
    </row>
    <row r="297" spans="1:12" x14ac:dyDescent="0.25">
      <c r="A297" t="s">
        <v>569</v>
      </c>
      <c r="B297" s="8">
        <v>42825</v>
      </c>
      <c r="C297" t="s">
        <v>3407</v>
      </c>
      <c r="D297">
        <v>1</v>
      </c>
      <c r="E297" t="s">
        <v>3010</v>
      </c>
      <c r="F297">
        <v>32646</v>
      </c>
      <c r="G297" s="1" t="s">
        <v>407</v>
      </c>
      <c r="H297" s="1" t="s">
        <v>407</v>
      </c>
      <c r="I297" s="1">
        <v>24.83</v>
      </c>
      <c r="J297" s="33">
        <f t="shared" si="4"/>
        <v>155.1875</v>
      </c>
      <c r="L297" s="9"/>
    </row>
    <row r="298" spans="1:12" x14ac:dyDescent="0.25">
      <c r="A298" t="s">
        <v>3408</v>
      </c>
      <c r="B298" s="8">
        <v>42825</v>
      </c>
      <c r="C298" t="s">
        <v>3409</v>
      </c>
      <c r="D298">
        <v>1</v>
      </c>
      <c r="E298" t="s">
        <v>3010</v>
      </c>
      <c r="F298">
        <v>32647</v>
      </c>
      <c r="G298" s="1" t="s">
        <v>329</v>
      </c>
      <c r="H298" s="1" t="s">
        <v>329</v>
      </c>
      <c r="I298" s="1">
        <v>55.44</v>
      </c>
      <c r="J298" s="33">
        <f t="shared" si="4"/>
        <v>346.5</v>
      </c>
      <c r="L298" s="9"/>
    </row>
    <row r="299" spans="1:12" x14ac:dyDescent="0.25">
      <c r="A299" t="s">
        <v>3410</v>
      </c>
      <c r="B299" s="8">
        <v>42825</v>
      </c>
      <c r="C299" t="s">
        <v>3411</v>
      </c>
      <c r="D299">
        <v>1</v>
      </c>
      <c r="E299" t="s">
        <v>3010</v>
      </c>
      <c r="F299">
        <v>32648</v>
      </c>
      <c r="G299" s="1" t="s">
        <v>2254</v>
      </c>
      <c r="H299" s="1" t="s">
        <v>2254</v>
      </c>
      <c r="I299" s="1">
        <v>9.86</v>
      </c>
      <c r="J299" s="33">
        <f t="shared" si="4"/>
        <v>61.624999999999993</v>
      </c>
      <c r="L299" s="9"/>
    </row>
    <row r="300" spans="1:12" x14ac:dyDescent="0.25">
      <c r="A300" t="s">
        <v>3412</v>
      </c>
      <c r="B300" s="8">
        <v>42825</v>
      </c>
      <c r="C300" t="s">
        <v>3413</v>
      </c>
      <c r="D300">
        <v>1</v>
      </c>
      <c r="E300" t="s">
        <v>3010</v>
      </c>
      <c r="F300">
        <v>32649</v>
      </c>
      <c r="G300" s="1" t="s">
        <v>309</v>
      </c>
      <c r="H300" s="1" t="s">
        <v>309</v>
      </c>
      <c r="I300" s="1">
        <v>129.47</v>
      </c>
      <c r="J300" s="33">
        <f t="shared" si="4"/>
        <v>809.1875</v>
      </c>
      <c r="L300" s="9"/>
    </row>
    <row r="301" spans="1:12" x14ac:dyDescent="0.25">
      <c r="A301" t="s">
        <v>3414</v>
      </c>
      <c r="B301" s="8">
        <v>42825</v>
      </c>
      <c r="C301" t="s">
        <v>3415</v>
      </c>
      <c r="D301">
        <v>1</v>
      </c>
      <c r="E301" t="s">
        <v>3010</v>
      </c>
      <c r="F301">
        <v>32650</v>
      </c>
      <c r="G301" s="1" t="s">
        <v>3416</v>
      </c>
      <c r="H301" s="1" t="s">
        <v>3416</v>
      </c>
      <c r="I301" s="1">
        <v>107.31</v>
      </c>
      <c r="J301" s="33">
        <f t="shared" si="4"/>
        <v>670.6875</v>
      </c>
      <c r="L301" s="9"/>
    </row>
    <row r="302" spans="1:12" x14ac:dyDescent="0.25">
      <c r="A302" t="s">
        <v>3417</v>
      </c>
      <c r="B302" s="8">
        <v>42825</v>
      </c>
      <c r="C302" t="s">
        <v>3418</v>
      </c>
      <c r="D302">
        <v>1</v>
      </c>
      <c r="E302" t="s">
        <v>3010</v>
      </c>
      <c r="F302">
        <v>32651</v>
      </c>
      <c r="G302" s="1" t="s">
        <v>3386</v>
      </c>
      <c r="H302" s="1" t="s">
        <v>3386</v>
      </c>
      <c r="I302" s="1">
        <v>10.76</v>
      </c>
      <c r="J302" s="33">
        <f t="shared" si="4"/>
        <v>67.25</v>
      </c>
      <c r="L302" s="9"/>
    </row>
    <row r="303" spans="1:12" x14ac:dyDescent="0.25">
      <c r="A303" t="s">
        <v>571</v>
      </c>
      <c r="B303" s="8">
        <v>42825</v>
      </c>
      <c r="C303" t="s">
        <v>3419</v>
      </c>
      <c r="D303">
        <v>1</v>
      </c>
      <c r="E303" t="s">
        <v>3010</v>
      </c>
      <c r="F303">
        <v>32652</v>
      </c>
      <c r="G303" s="1" t="s">
        <v>356</v>
      </c>
      <c r="H303" s="1" t="s">
        <v>356</v>
      </c>
      <c r="I303" s="1">
        <v>8</v>
      </c>
      <c r="J303" s="33">
        <f t="shared" si="4"/>
        <v>50</v>
      </c>
      <c r="L303" s="9"/>
    </row>
    <row r="304" spans="1:12" x14ac:dyDescent="0.25">
      <c r="A304" t="s">
        <v>3420</v>
      </c>
      <c r="B304" s="8">
        <v>42825</v>
      </c>
      <c r="C304" t="s">
        <v>3421</v>
      </c>
      <c r="D304">
        <v>1</v>
      </c>
      <c r="E304" t="s">
        <v>3010</v>
      </c>
      <c r="F304">
        <v>32657</v>
      </c>
      <c r="G304" s="1" t="s">
        <v>305</v>
      </c>
      <c r="H304" s="1" t="s">
        <v>305</v>
      </c>
      <c r="I304" s="1">
        <v>128</v>
      </c>
      <c r="J304" s="33">
        <f t="shared" si="4"/>
        <v>800</v>
      </c>
      <c r="L304" s="9"/>
    </row>
    <row r="305" spans="1:12" x14ac:dyDescent="0.25">
      <c r="A305" t="s">
        <v>573</v>
      </c>
      <c r="B305" s="8">
        <v>42825</v>
      </c>
      <c r="C305" t="s">
        <v>3422</v>
      </c>
      <c r="D305">
        <v>1</v>
      </c>
      <c r="E305" t="s">
        <v>3010</v>
      </c>
      <c r="F305">
        <v>32658</v>
      </c>
      <c r="G305" s="1" t="s">
        <v>1426</v>
      </c>
      <c r="H305" s="1" t="s">
        <v>1426</v>
      </c>
      <c r="I305" s="1">
        <v>56</v>
      </c>
      <c r="J305" s="33">
        <f t="shared" si="4"/>
        <v>350</v>
      </c>
      <c r="L305" s="9"/>
    </row>
    <row r="306" spans="1:12" x14ac:dyDescent="0.25">
      <c r="A306" t="s">
        <v>3423</v>
      </c>
      <c r="B306" s="8">
        <v>42825</v>
      </c>
      <c r="C306" t="s">
        <v>3424</v>
      </c>
      <c r="D306">
        <v>1</v>
      </c>
      <c r="E306" t="s">
        <v>3010</v>
      </c>
      <c r="F306">
        <v>32659</v>
      </c>
      <c r="G306" s="1" t="s">
        <v>1426</v>
      </c>
      <c r="H306" s="1" t="s">
        <v>1426</v>
      </c>
      <c r="I306" s="1">
        <v>56</v>
      </c>
      <c r="J306" s="33">
        <f t="shared" si="4"/>
        <v>350</v>
      </c>
      <c r="L306" s="9"/>
    </row>
    <row r="307" spans="1:12" x14ac:dyDescent="0.25">
      <c r="A307" t="s">
        <v>3425</v>
      </c>
      <c r="B307" s="8">
        <v>42821</v>
      </c>
      <c r="C307" t="s">
        <v>3426</v>
      </c>
      <c r="D307">
        <v>1</v>
      </c>
      <c r="E307" t="s">
        <v>3010</v>
      </c>
      <c r="F307">
        <v>32660</v>
      </c>
      <c r="G307" s="1" t="s">
        <v>444</v>
      </c>
      <c r="H307" s="1" t="s">
        <v>444</v>
      </c>
      <c r="I307" s="1">
        <v>36.97</v>
      </c>
      <c r="J307" s="33">
        <f t="shared" si="4"/>
        <v>231.0625</v>
      </c>
      <c r="L307" s="9"/>
    </row>
    <row r="308" spans="1:12" x14ac:dyDescent="0.25">
      <c r="A308" t="s">
        <v>3425</v>
      </c>
      <c r="B308" s="8">
        <v>42821</v>
      </c>
      <c r="C308" t="s">
        <v>3426</v>
      </c>
      <c r="D308">
        <v>1</v>
      </c>
      <c r="E308" t="s">
        <v>3010</v>
      </c>
      <c r="F308">
        <v>32660</v>
      </c>
      <c r="G308" s="1" t="s">
        <v>794</v>
      </c>
      <c r="H308" s="1" t="s">
        <v>794</v>
      </c>
      <c r="I308" s="1">
        <v>29.8</v>
      </c>
      <c r="J308" s="33">
        <f t="shared" si="4"/>
        <v>186.25</v>
      </c>
      <c r="L308" s="9"/>
    </row>
    <row r="309" spans="1:12" x14ac:dyDescent="0.25">
      <c r="A309" t="s">
        <v>3427</v>
      </c>
      <c r="B309" s="8">
        <v>42825</v>
      </c>
      <c r="C309" t="s">
        <v>3428</v>
      </c>
      <c r="D309">
        <v>1</v>
      </c>
      <c r="E309" t="s">
        <v>3010</v>
      </c>
      <c r="F309">
        <v>32676</v>
      </c>
      <c r="G309" s="1" t="s">
        <v>3429</v>
      </c>
      <c r="H309" s="1" t="s">
        <v>3429</v>
      </c>
      <c r="I309" s="1">
        <v>15.72</v>
      </c>
      <c r="J309" s="33">
        <f t="shared" si="4"/>
        <v>98.25</v>
      </c>
      <c r="L309" s="9"/>
    </row>
    <row r="310" spans="1:12" x14ac:dyDescent="0.25">
      <c r="A310" t="s">
        <v>3427</v>
      </c>
      <c r="B310" s="8">
        <v>42825</v>
      </c>
      <c r="C310" t="s">
        <v>3428</v>
      </c>
      <c r="D310">
        <v>1</v>
      </c>
      <c r="E310" t="s">
        <v>3010</v>
      </c>
      <c r="F310">
        <v>32676</v>
      </c>
      <c r="G310" s="1" t="s">
        <v>841</v>
      </c>
      <c r="H310" s="1" t="s">
        <v>841</v>
      </c>
      <c r="I310" s="1">
        <v>5.24</v>
      </c>
      <c r="J310" s="33">
        <f t="shared" si="4"/>
        <v>32.75</v>
      </c>
      <c r="L310" s="9"/>
    </row>
    <row r="311" spans="1:12" x14ac:dyDescent="0.25">
      <c r="A311" t="s">
        <v>3427</v>
      </c>
      <c r="B311" s="8">
        <v>42825</v>
      </c>
      <c r="C311" t="s">
        <v>3428</v>
      </c>
      <c r="D311">
        <v>1</v>
      </c>
      <c r="E311" t="s">
        <v>3010</v>
      </c>
      <c r="F311">
        <v>32676</v>
      </c>
      <c r="G311" s="1" t="s">
        <v>794</v>
      </c>
      <c r="H311" s="1" t="s">
        <v>794</v>
      </c>
      <c r="I311" s="1">
        <v>5.24</v>
      </c>
      <c r="J311" s="33">
        <f t="shared" si="4"/>
        <v>32.75</v>
      </c>
      <c r="L311" s="9"/>
    </row>
    <row r="312" spans="1:12" x14ac:dyDescent="0.25">
      <c r="A312" t="s">
        <v>3427</v>
      </c>
      <c r="B312" s="8">
        <v>42825</v>
      </c>
      <c r="C312" t="s">
        <v>3428</v>
      </c>
      <c r="D312">
        <v>1</v>
      </c>
      <c r="E312" t="s">
        <v>3010</v>
      </c>
      <c r="F312">
        <v>32676</v>
      </c>
      <c r="G312" s="1" t="s">
        <v>2462</v>
      </c>
      <c r="H312" s="1" t="s">
        <v>2462</v>
      </c>
      <c r="I312" s="1">
        <v>13.52</v>
      </c>
      <c r="J312" s="33">
        <f t="shared" si="4"/>
        <v>84.5</v>
      </c>
      <c r="L312" s="9"/>
    </row>
    <row r="313" spans="1:12" x14ac:dyDescent="0.25">
      <c r="A313" t="s">
        <v>3427</v>
      </c>
      <c r="B313" s="8">
        <v>42825</v>
      </c>
      <c r="C313" t="s">
        <v>3428</v>
      </c>
      <c r="D313">
        <v>1</v>
      </c>
      <c r="E313" t="s">
        <v>3010</v>
      </c>
      <c r="F313">
        <v>32676</v>
      </c>
      <c r="G313" s="1" t="s">
        <v>907</v>
      </c>
      <c r="H313" s="1" t="s">
        <v>907</v>
      </c>
      <c r="I313" s="1">
        <v>136.55000000000001</v>
      </c>
      <c r="J313" s="33">
        <f t="shared" si="4"/>
        <v>853.4375</v>
      </c>
      <c r="L313" s="9"/>
    </row>
    <row r="314" spans="1:12" x14ac:dyDescent="0.25">
      <c r="A314" t="s">
        <v>3427</v>
      </c>
      <c r="B314" s="8">
        <v>42825</v>
      </c>
      <c r="C314" t="s">
        <v>3428</v>
      </c>
      <c r="D314">
        <v>1</v>
      </c>
      <c r="E314" t="s">
        <v>3010</v>
      </c>
      <c r="F314">
        <v>32676</v>
      </c>
      <c r="G314" s="1" t="s">
        <v>815</v>
      </c>
      <c r="H314" s="1" t="s">
        <v>815</v>
      </c>
      <c r="I314" s="1">
        <v>36.82</v>
      </c>
      <c r="J314" s="33">
        <f t="shared" si="4"/>
        <v>230.125</v>
      </c>
      <c r="L314" s="9"/>
    </row>
    <row r="315" spans="1:12" x14ac:dyDescent="0.25">
      <c r="A315" t="s">
        <v>3430</v>
      </c>
      <c r="B315" s="8">
        <v>42825</v>
      </c>
      <c r="C315" t="s">
        <v>3431</v>
      </c>
      <c r="D315">
        <v>1</v>
      </c>
      <c r="E315" t="s">
        <v>3010</v>
      </c>
      <c r="F315">
        <v>32677</v>
      </c>
      <c r="G315" s="1" t="s">
        <v>444</v>
      </c>
      <c r="H315" s="1" t="s">
        <v>444</v>
      </c>
      <c r="I315" s="1">
        <v>21.66</v>
      </c>
      <c r="J315" s="33">
        <f t="shared" si="4"/>
        <v>135.375</v>
      </c>
      <c r="L315" s="9"/>
    </row>
    <row r="316" spans="1:12" x14ac:dyDescent="0.25">
      <c r="A316" t="s">
        <v>3430</v>
      </c>
      <c r="B316" s="8">
        <v>42825</v>
      </c>
      <c r="C316" t="s">
        <v>3431</v>
      </c>
      <c r="D316">
        <v>1</v>
      </c>
      <c r="E316" t="s">
        <v>3010</v>
      </c>
      <c r="F316">
        <v>32677</v>
      </c>
      <c r="G316" s="1" t="s">
        <v>794</v>
      </c>
      <c r="H316" s="1" t="s">
        <v>794</v>
      </c>
      <c r="I316" s="1">
        <v>5.24</v>
      </c>
      <c r="J316" s="33">
        <f t="shared" si="4"/>
        <v>32.75</v>
      </c>
      <c r="L316" s="9"/>
    </row>
    <row r="317" spans="1:12" x14ac:dyDescent="0.25">
      <c r="A317" t="s">
        <v>3433</v>
      </c>
      <c r="B317" s="8">
        <v>42825</v>
      </c>
      <c r="C317" t="s">
        <v>3434</v>
      </c>
      <c r="D317">
        <v>1</v>
      </c>
      <c r="E317" t="s">
        <v>3010</v>
      </c>
      <c r="F317">
        <v>32678</v>
      </c>
      <c r="G317" s="1" t="s">
        <v>444</v>
      </c>
      <c r="H317" s="1" t="s">
        <v>444</v>
      </c>
      <c r="I317" s="1">
        <v>55.86</v>
      </c>
      <c r="J317" s="33">
        <f t="shared" si="4"/>
        <v>349.125</v>
      </c>
      <c r="L317" s="9"/>
    </row>
    <row r="318" spans="1:12" x14ac:dyDescent="0.25">
      <c r="A318" t="s">
        <v>3433</v>
      </c>
      <c r="B318" s="8">
        <v>42825</v>
      </c>
      <c r="C318" t="s">
        <v>3434</v>
      </c>
      <c r="D318">
        <v>1</v>
      </c>
      <c r="E318" t="s">
        <v>3010</v>
      </c>
      <c r="F318">
        <v>32678</v>
      </c>
      <c r="G318" s="1" t="s">
        <v>794</v>
      </c>
      <c r="H318" s="1" t="s">
        <v>794</v>
      </c>
      <c r="I318" s="1">
        <v>9.3800000000000008</v>
      </c>
      <c r="J318" s="33">
        <f t="shared" si="4"/>
        <v>58.625000000000007</v>
      </c>
      <c r="L318" s="9"/>
    </row>
    <row r="319" spans="1:12" x14ac:dyDescent="0.25">
      <c r="A319" t="s">
        <v>3433</v>
      </c>
      <c r="B319" s="8">
        <v>42825</v>
      </c>
      <c r="C319" t="s">
        <v>3434</v>
      </c>
      <c r="D319">
        <v>1</v>
      </c>
      <c r="E319" t="s">
        <v>3010</v>
      </c>
      <c r="F319">
        <v>32678</v>
      </c>
      <c r="G319" s="1" t="s">
        <v>794</v>
      </c>
      <c r="H319" s="1" t="s">
        <v>794</v>
      </c>
      <c r="I319" s="1">
        <v>10.210000000000001</v>
      </c>
      <c r="J319" s="33">
        <f t="shared" si="4"/>
        <v>63.812500000000007</v>
      </c>
      <c r="L319" s="9"/>
    </row>
    <row r="320" spans="1:12" x14ac:dyDescent="0.25">
      <c r="A320" t="s">
        <v>3433</v>
      </c>
      <c r="B320" s="8">
        <v>42825</v>
      </c>
      <c r="C320" t="s">
        <v>3434</v>
      </c>
      <c r="D320">
        <v>1</v>
      </c>
      <c r="E320" t="s">
        <v>3010</v>
      </c>
      <c r="F320">
        <v>32678</v>
      </c>
      <c r="G320" s="1" t="s">
        <v>794</v>
      </c>
      <c r="H320" s="1" t="s">
        <v>794</v>
      </c>
      <c r="I320" s="1">
        <v>10.210000000000001</v>
      </c>
      <c r="J320" s="33">
        <f t="shared" si="4"/>
        <v>63.812500000000007</v>
      </c>
      <c r="L320" s="9"/>
    </row>
    <row r="321" spans="1:12" x14ac:dyDescent="0.25">
      <c r="A321" t="s">
        <v>3435</v>
      </c>
      <c r="B321" s="8">
        <v>42825</v>
      </c>
      <c r="C321" t="s">
        <v>3436</v>
      </c>
      <c r="D321">
        <v>1</v>
      </c>
      <c r="E321" t="s">
        <v>3010</v>
      </c>
      <c r="F321">
        <v>32679</v>
      </c>
      <c r="G321" s="1" t="s">
        <v>794</v>
      </c>
      <c r="H321" s="1" t="s">
        <v>794</v>
      </c>
      <c r="I321" s="1">
        <v>7.72</v>
      </c>
      <c r="J321" s="33">
        <f t="shared" si="4"/>
        <v>48.25</v>
      </c>
      <c r="L321" s="9"/>
    </row>
    <row r="322" spans="1:12" x14ac:dyDescent="0.25">
      <c r="A322" t="s">
        <v>3435</v>
      </c>
      <c r="B322" s="8">
        <v>42825</v>
      </c>
      <c r="C322" t="s">
        <v>3436</v>
      </c>
      <c r="D322">
        <v>1</v>
      </c>
      <c r="E322" t="s">
        <v>3010</v>
      </c>
      <c r="F322">
        <v>32679</v>
      </c>
      <c r="G322" s="1" t="s">
        <v>919</v>
      </c>
      <c r="H322" s="1" t="s">
        <v>919</v>
      </c>
      <c r="I322" s="1">
        <v>8.2799999999999994</v>
      </c>
      <c r="J322" s="33">
        <f t="shared" si="4"/>
        <v>51.749999999999993</v>
      </c>
      <c r="L322" s="9"/>
    </row>
    <row r="323" spans="1:12" x14ac:dyDescent="0.25">
      <c r="A323" t="s">
        <v>3435</v>
      </c>
      <c r="B323" s="8">
        <v>42825</v>
      </c>
      <c r="C323" t="s">
        <v>3436</v>
      </c>
      <c r="D323">
        <v>1</v>
      </c>
      <c r="E323" t="s">
        <v>3010</v>
      </c>
      <c r="F323">
        <v>32679</v>
      </c>
      <c r="G323" s="1" t="s">
        <v>907</v>
      </c>
      <c r="H323" s="1" t="s">
        <v>907</v>
      </c>
      <c r="I323" s="1">
        <v>119.31</v>
      </c>
      <c r="J323" s="33">
        <f t="shared" si="4"/>
        <v>745.6875</v>
      </c>
      <c r="L323" s="9"/>
    </row>
    <row r="324" spans="1:12" x14ac:dyDescent="0.25">
      <c r="A324" t="s">
        <v>3437</v>
      </c>
      <c r="B324" s="8">
        <v>42825</v>
      </c>
      <c r="C324" t="s">
        <v>3438</v>
      </c>
      <c r="D324">
        <v>1</v>
      </c>
      <c r="E324" t="s">
        <v>3010</v>
      </c>
      <c r="F324">
        <v>32680</v>
      </c>
      <c r="G324" s="1" t="s">
        <v>444</v>
      </c>
      <c r="H324" s="1" t="s">
        <v>444</v>
      </c>
      <c r="I324" s="1">
        <v>55.86</v>
      </c>
      <c r="J324" s="33">
        <f t="shared" si="4"/>
        <v>349.125</v>
      </c>
      <c r="L324" s="9"/>
    </row>
    <row r="325" spans="1:12" x14ac:dyDescent="0.25">
      <c r="A325" t="s">
        <v>3437</v>
      </c>
      <c r="B325" s="8">
        <v>42825</v>
      </c>
      <c r="C325" t="s">
        <v>3438</v>
      </c>
      <c r="D325">
        <v>1</v>
      </c>
      <c r="E325" t="s">
        <v>3010</v>
      </c>
      <c r="F325">
        <v>32680</v>
      </c>
      <c r="G325" s="1" t="s">
        <v>2907</v>
      </c>
      <c r="H325" s="1" t="s">
        <v>2907</v>
      </c>
      <c r="I325" s="1">
        <v>6.48</v>
      </c>
      <c r="J325" s="33">
        <f t="shared" si="4"/>
        <v>40.5</v>
      </c>
      <c r="L325" s="9"/>
    </row>
    <row r="326" spans="1:12" x14ac:dyDescent="0.25">
      <c r="A326" t="s">
        <v>3437</v>
      </c>
      <c r="B326" s="8">
        <v>42825</v>
      </c>
      <c r="C326" t="s">
        <v>3438</v>
      </c>
      <c r="D326">
        <v>1</v>
      </c>
      <c r="E326" t="s">
        <v>3010</v>
      </c>
      <c r="F326">
        <v>32680</v>
      </c>
      <c r="G326" s="1" t="s">
        <v>2907</v>
      </c>
      <c r="H326" s="1" t="s">
        <v>2907</v>
      </c>
      <c r="I326" s="1">
        <v>22.9</v>
      </c>
      <c r="J326" s="33">
        <f t="shared" si="4"/>
        <v>143.125</v>
      </c>
      <c r="L326" s="9"/>
    </row>
    <row r="327" spans="1:12" x14ac:dyDescent="0.25">
      <c r="A327" t="s">
        <v>3437</v>
      </c>
      <c r="B327" s="8">
        <v>42825</v>
      </c>
      <c r="C327" t="s">
        <v>3438</v>
      </c>
      <c r="D327">
        <v>1</v>
      </c>
      <c r="E327" t="s">
        <v>3010</v>
      </c>
      <c r="F327">
        <v>32680</v>
      </c>
      <c r="G327" s="1" t="s">
        <v>794</v>
      </c>
      <c r="H327" s="1" t="s">
        <v>794</v>
      </c>
      <c r="I327" s="1">
        <v>19.59</v>
      </c>
      <c r="J327" s="33">
        <f t="shared" ref="J327:J389" si="5">+I327/0.16</f>
        <v>122.4375</v>
      </c>
      <c r="L327" s="9"/>
    </row>
    <row r="328" spans="1:12" x14ac:dyDescent="0.25">
      <c r="A328" t="s">
        <v>3439</v>
      </c>
      <c r="B328" s="8">
        <v>42825</v>
      </c>
      <c r="C328" t="s">
        <v>3440</v>
      </c>
      <c r="D328">
        <v>1</v>
      </c>
      <c r="E328" t="s">
        <v>3010</v>
      </c>
      <c r="F328">
        <v>32681</v>
      </c>
      <c r="G328" s="1" t="s">
        <v>444</v>
      </c>
      <c r="H328" s="1" t="s">
        <v>444</v>
      </c>
      <c r="I328" s="1">
        <v>55.86</v>
      </c>
      <c r="J328" s="33">
        <f t="shared" si="5"/>
        <v>349.125</v>
      </c>
      <c r="L328" s="9"/>
    </row>
    <row r="329" spans="1:12" x14ac:dyDescent="0.25">
      <c r="A329" t="s">
        <v>3439</v>
      </c>
      <c r="B329" s="8">
        <v>42825</v>
      </c>
      <c r="C329" t="s">
        <v>3440</v>
      </c>
      <c r="D329">
        <v>1</v>
      </c>
      <c r="E329" t="s">
        <v>3010</v>
      </c>
      <c r="F329">
        <v>32681</v>
      </c>
      <c r="G329" s="1" t="s">
        <v>880</v>
      </c>
      <c r="H329" s="1" t="s">
        <v>880</v>
      </c>
      <c r="I329" s="1">
        <v>5.24</v>
      </c>
      <c r="J329" s="33">
        <f t="shared" si="5"/>
        <v>32.75</v>
      </c>
      <c r="L329" s="9"/>
    </row>
    <row r="330" spans="1:12" x14ac:dyDescent="0.25">
      <c r="A330" t="s">
        <v>3439</v>
      </c>
      <c r="B330" s="8">
        <v>42825</v>
      </c>
      <c r="C330" t="s">
        <v>3440</v>
      </c>
      <c r="D330">
        <v>1</v>
      </c>
      <c r="E330" t="s">
        <v>3010</v>
      </c>
      <c r="F330">
        <v>32681</v>
      </c>
      <c r="G330" s="1" t="s">
        <v>794</v>
      </c>
      <c r="H330" s="1" t="s">
        <v>794</v>
      </c>
      <c r="I330" s="1">
        <v>5.24</v>
      </c>
      <c r="J330" s="33">
        <f t="shared" si="5"/>
        <v>32.75</v>
      </c>
      <c r="L330" s="9"/>
    </row>
    <row r="331" spans="1:12" x14ac:dyDescent="0.25">
      <c r="A331" t="s">
        <v>3439</v>
      </c>
      <c r="B331" s="8">
        <v>42825</v>
      </c>
      <c r="C331" t="s">
        <v>3440</v>
      </c>
      <c r="D331">
        <v>1</v>
      </c>
      <c r="E331" t="s">
        <v>3010</v>
      </c>
      <c r="F331">
        <v>32681</v>
      </c>
      <c r="G331" s="1" t="s">
        <v>794</v>
      </c>
      <c r="H331" s="1" t="s">
        <v>794</v>
      </c>
      <c r="I331" s="1">
        <v>9.3800000000000008</v>
      </c>
      <c r="J331" s="33">
        <f t="shared" si="5"/>
        <v>58.625000000000007</v>
      </c>
      <c r="L331" s="9"/>
    </row>
    <row r="332" spans="1:12" x14ac:dyDescent="0.25">
      <c r="A332" t="s">
        <v>3439</v>
      </c>
      <c r="B332" s="8">
        <v>42825</v>
      </c>
      <c r="C332" t="s">
        <v>3440</v>
      </c>
      <c r="D332">
        <v>1</v>
      </c>
      <c r="E332" t="s">
        <v>3010</v>
      </c>
      <c r="F332">
        <v>32681</v>
      </c>
      <c r="G332" s="1" t="s">
        <v>3441</v>
      </c>
      <c r="H332" s="1" t="s">
        <v>3441</v>
      </c>
      <c r="I332" s="1">
        <v>6.76</v>
      </c>
      <c r="J332" s="33">
        <f t="shared" si="5"/>
        <v>42.25</v>
      </c>
      <c r="L332" s="9"/>
    </row>
    <row r="333" spans="1:12" x14ac:dyDescent="0.25">
      <c r="A333" t="s">
        <v>3439</v>
      </c>
      <c r="B333" s="8">
        <v>42825</v>
      </c>
      <c r="C333" t="s">
        <v>3440</v>
      </c>
      <c r="D333">
        <v>1</v>
      </c>
      <c r="E333" t="s">
        <v>3010</v>
      </c>
      <c r="F333">
        <v>32681</v>
      </c>
      <c r="G333" s="1" t="s">
        <v>3441</v>
      </c>
      <c r="H333" s="1" t="s">
        <v>3441</v>
      </c>
      <c r="I333" s="1">
        <v>10.48</v>
      </c>
      <c r="J333" s="33">
        <f t="shared" si="5"/>
        <v>65.5</v>
      </c>
      <c r="L333" s="9"/>
    </row>
    <row r="334" spans="1:12" x14ac:dyDescent="0.25">
      <c r="A334" t="s">
        <v>3442</v>
      </c>
      <c r="B334" s="8">
        <v>42825</v>
      </c>
      <c r="C334" t="s">
        <v>3443</v>
      </c>
      <c r="D334">
        <v>1</v>
      </c>
      <c r="E334" t="s">
        <v>3010</v>
      </c>
      <c r="F334">
        <v>32682</v>
      </c>
      <c r="G334" s="1" t="s">
        <v>3183</v>
      </c>
      <c r="H334" s="1" t="s">
        <v>3183</v>
      </c>
      <c r="I334" s="1">
        <v>11.03</v>
      </c>
      <c r="J334" s="33">
        <f t="shared" si="5"/>
        <v>68.9375</v>
      </c>
      <c r="L334" s="9"/>
    </row>
    <row r="335" spans="1:12" x14ac:dyDescent="0.25">
      <c r="A335" t="s">
        <v>3442</v>
      </c>
      <c r="B335" s="8">
        <v>42825</v>
      </c>
      <c r="C335" t="s">
        <v>3443</v>
      </c>
      <c r="D335">
        <v>1</v>
      </c>
      <c r="E335" t="s">
        <v>3010</v>
      </c>
      <c r="F335">
        <v>32682</v>
      </c>
      <c r="G335" s="1" t="s">
        <v>906</v>
      </c>
      <c r="H335" s="1" t="s">
        <v>906</v>
      </c>
      <c r="I335" s="1">
        <v>3.31</v>
      </c>
      <c r="J335" s="33">
        <f t="shared" si="5"/>
        <v>20.6875</v>
      </c>
      <c r="L335" s="9"/>
    </row>
    <row r="336" spans="1:12" x14ac:dyDescent="0.25">
      <c r="A336" t="s">
        <v>3442</v>
      </c>
      <c r="B336" s="8">
        <v>42825</v>
      </c>
      <c r="C336" t="s">
        <v>3443</v>
      </c>
      <c r="D336">
        <v>1</v>
      </c>
      <c r="E336" t="s">
        <v>3010</v>
      </c>
      <c r="F336">
        <v>32682</v>
      </c>
      <c r="G336" s="1" t="s">
        <v>794</v>
      </c>
      <c r="H336" s="1" t="s">
        <v>794</v>
      </c>
      <c r="I336" s="1">
        <v>8.41</v>
      </c>
      <c r="J336" s="33">
        <f t="shared" si="5"/>
        <v>52.5625</v>
      </c>
      <c r="L336" s="9"/>
    </row>
    <row r="337" spans="1:12" x14ac:dyDescent="0.25">
      <c r="A337" t="s">
        <v>3442</v>
      </c>
      <c r="B337" s="8">
        <v>42825</v>
      </c>
      <c r="C337" t="s">
        <v>3443</v>
      </c>
      <c r="D337">
        <v>1</v>
      </c>
      <c r="E337" t="s">
        <v>3010</v>
      </c>
      <c r="F337">
        <v>32682</v>
      </c>
      <c r="G337" s="1" t="s">
        <v>919</v>
      </c>
      <c r="H337" s="1" t="s">
        <v>919</v>
      </c>
      <c r="I337" s="1">
        <v>8.2799999999999994</v>
      </c>
      <c r="J337" s="33">
        <f t="shared" si="5"/>
        <v>51.749999999999993</v>
      </c>
      <c r="L337" s="9"/>
    </row>
    <row r="338" spans="1:12" x14ac:dyDescent="0.25">
      <c r="A338" t="s">
        <v>3442</v>
      </c>
      <c r="B338" s="8">
        <v>42825</v>
      </c>
      <c r="C338" t="s">
        <v>3443</v>
      </c>
      <c r="D338">
        <v>1</v>
      </c>
      <c r="E338" t="s">
        <v>3010</v>
      </c>
      <c r="F338">
        <v>32682</v>
      </c>
      <c r="G338" s="1" t="s">
        <v>907</v>
      </c>
      <c r="H338" s="1" t="s">
        <v>907</v>
      </c>
      <c r="I338" s="1">
        <v>135.16999999999999</v>
      </c>
      <c r="J338" s="33">
        <f t="shared" si="5"/>
        <v>844.81249999999989</v>
      </c>
      <c r="L338" s="9"/>
    </row>
    <row r="339" spans="1:12" x14ac:dyDescent="0.25">
      <c r="A339" t="s">
        <v>3444</v>
      </c>
      <c r="B339" s="8">
        <v>42825</v>
      </c>
      <c r="C339" t="s">
        <v>3445</v>
      </c>
      <c r="D339">
        <v>1</v>
      </c>
      <c r="E339" t="s">
        <v>3010</v>
      </c>
      <c r="F339">
        <v>32683</v>
      </c>
      <c r="G339" s="1" t="s">
        <v>444</v>
      </c>
      <c r="H339" s="1" t="s">
        <v>444</v>
      </c>
      <c r="I339" s="1">
        <v>36.97</v>
      </c>
      <c r="J339" s="33">
        <f t="shared" si="5"/>
        <v>231.0625</v>
      </c>
      <c r="L339" s="9"/>
    </row>
    <row r="340" spans="1:12" x14ac:dyDescent="0.25">
      <c r="A340" t="s">
        <v>3444</v>
      </c>
      <c r="B340" s="8">
        <v>42825</v>
      </c>
      <c r="C340" t="s">
        <v>3445</v>
      </c>
      <c r="D340">
        <v>1</v>
      </c>
      <c r="E340" t="s">
        <v>3010</v>
      </c>
      <c r="F340">
        <v>32683</v>
      </c>
      <c r="G340" s="1" t="s">
        <v>794</v>
      </c>
      <c r="H340" s="1" t="s">
        <v>794</v>
      </c>
      <c r="I340" s="1">
        <v>29.8</v>
      </c>
      <c r="J340" s="33">
        <f t="shared" si="5"/>
        <v>186.25</v>
      </c>
      <c r="L340" s="9"/>
    </row>
    <row r="341" spans="1:12" x14ac:dyDescent="0.25">
      <c r="A341" t="s">
        <v>3446</v>
      </c>
      <c r="B341" s="8">
        <v>42825</v>
      </c>
      <c r="C341" t="s">
        <v>3447</v>
      </c>
      <c r="D341">
        <v>1</v>
      </c>
      <c r="E341" t="s">
        <v>3010</v>
      </c>
      <c r="F341">
        <v>32684</v>
      </c>
      <c r="G341" s="1" t="s">
        <v>1440</v>
      </c>
      <c r="H341" s="1" t="s">
        <v>1440</v>
      </c>
      <c r="I341" s="1">
        <v>53.86</v>
      </c>
      <c r="J341" s="33">
        <f t="shared" si="5"/>
        <v>336.625</v>
      </c>
      <c r="L341" s="9"/>
    </row>
    <row r="342" spans="1:12" x14ac:dyDescent="0.25">
      <c r="A342" t="s">
        <v>3448</v>
      </c>
      <c r="B342" s="8">
        <v>42825</v>
      </c>
      <c r="C342" t="s">
        <v>3449</v>
      </c>
      <c r="D342">
        <v>1</v>
      </c>
      <c r="E342" t="s">
        <v>3010</v>
      </c>
      <c r="F342">
        <v>32685</v>
      </c>
      <c r="G342" s="1" t="s">
        <v>794</v>
      </c>
      <c r="H342" s="1" t="s">
        <v>794</v>
      </c>
      <c r="I342" s="1">
        <v>19.59</v>
      </c>
      <c r="J342" s="33">
        <f t="shared" si="5"/>
        <v>122.4375</v>
      </c>
      <c r="L342" s="9"/>
    </row>
    <row r="343" spans="1:12" x14ac:dyDescent="0.25">
      <c r="A343" t="s">
        <v>3448</v>
      </c>
      <c r="B343" s="8">
        <v>42825</v>
      </c>
      <c r="C343" t="s">
        <v>3449</v>
      </c>
      <c r="D343">
        <v>1</v>
      </c>
      <c r="E343" t="s">
        <v>3010</v>
      </c>
      <c r="F343">
        <v>32685</v>
      </c>
      <c r="G343" s="1" t="s">
        <v>794</v>
      </c>
      <c r="H343" s="1" t="s">
        <v>794</v>
      </c>
      <c r="I343" s="1">
        <v>20</v>
      </c>
      <c r="J343" s="33">
        <f t="shared" si="5"/>
        <v>125</v>
      </c>
      <c r="L343" s="9"/>
    </row>
    <row r="344" spans="1:12" x14ac:dyDescent="0.25">
      <c r="A344" t="s">
        <v>3450</v>
      </c>
      <c r="B344" s="8">
        <v>42825</v>
      </c>
      <c r="C344" t="s">
        <v>3451</v>
      </c>
      <c r="D344">
        <v>1</v>
      </c>
      <c r="E344" t="s">
        <v>3010</v>
      </c>
      <c r="F344">
        <v>32687</v>
      </c>
      <c r="G344" s="1" t="s">
        <v>3429</v>
      </c>
      <c r="H344" s="1" t="s">
        <v>3429</v>
      </c>
      <c r="I344" s="1">
        <v>15.72</v>
      </c>
      <c r="J344" s="33">
        <f t="shared" si="5"/>
        <v>98.25</v>
      </c>
      <c r="L344" s="9"/>
    </row>
    <row r="345" spans="1:12" x14ac:dyDescent="0.25">
      <c r="A345" t="s">
        <v>3450</v>
      </c>
      <c r="B345" s="8">
        <v>42825</v>
      </c>
      <c r="C345" t="s">
        <v>3451</v>
      </c>
      <c r="D345">
        <v>1</v>
      </c>
      <c r="E345" t="s">
        <v>3010</v>
      </c>
      <c r="F345">
        <v>32687</v>
      </c>
      <c r="G345" s="1" t="s">
        <v>841</v>
      </c>
      <c r="H345" s="1" t="s">
        <v>841</v>
      </c>
      <c r="I345" s="1">
        <v>5.24</v>
      </c>
      <c r="J345" s="33">
        <f t="shared" si="5"/>
        <v>32.75</v>
      </c>
      <c r="L345" s="9"/>
    </row>
    <row r="346" spans="1:12" x14ac:dyDescent="0.25">
      <c r="A346" t="s">
        <v>3450</v>
      </c>
      <c r="B346" s="8">
        <v>42825</v>
      </c>
      <c r="C346" t="s">
        <v>3451</v>
      </c>
      <c r="D346">
        <v>1</v>
      </c>
      <c r="E346" t="s">
        <v>3010</v>
      </c>
      <c r="F346">
        <v>32687</v>
      </c>
      <c r="G346" s="1" t="s">
        <v>794</v>
      </c>
      <c r="H346" s="1" t="s">
        <v>794</v>
      </c>
      <c r="I346" s="1">
        <v>5.24</v>
      </c>
      <c r="J346" s="33">
        <f t="shared" si="5"/>
        <v>32.75</v>
      </c>
      <c r="L346" s="9"/>
    </row>
    <row r="347" spans="1:12" x14ac:dyDescent="0.25">
      <c r="A347" t="s">
        <v>3450</v>
      </c>
      <c r="B347" s="8">
        <v>42825</v>
      </c>
      <c r="C347" t="s">
        <v>3451</v>
      </c>
      <c r="D347">
        <v>1</v>
      </c>
      <c r="E347" t="s">
        <v>3010</v>
      </c>
      <c r="F347">
        <v>32687</v>
      </c>
      <c r="G347" s="1" t="s">
        <v>2462</v>
      </c>
      <c r="H347" s="1" t="s">
        <v>2462</v>
      </c>
      <c r="I347" s="1">
        <v>2.76</v>
      </c>
      <c r="J347" s="33">
        <f t="shared" si="5"/>
        <v>17.25</v>
      </c>
      <c r="L347" s="9"/>
    </row>
    <row r="348" spans="1:12" x14ac:dyDescent="0.25">
      <c r="A348" t="s">
        <v>3450</v>
      </c>
      <c r="B348" s="8">
        <v>42825</v>
      </c>
      <c r="C348" t="s">
        <v>3451</v>
      </c>
      <c r="D348">
        <v>1</v>
      </c>
      <c r="E348" t="s">
        <v>3010</v>
      </c>
      <c r="F348">
        <v>32687</v>
      </c>
      <c r="G348" s="1" t="s">
        <v>2462</v>
      </c>
      <c r="H348" s="1" t="s">
        <v>2462</v>
      </c>
      <c r="I348" s="1">
        <v>4.83</v>
      </c>
      <c r="J348" s="33">
        <f t="shared" si="5"/>
        <v>30.1875</v>
      </c>
      <c r="L348" s="9"/>
    </row>
    <row r="349" spans="1:12" x14ac:dyDescent="0.25">
      <c r="A349" t="s">
        <v>3450</v>
      </c>
      <c r="B349" s="8">
        <v>42825</v>
      </c>
      <c r="C349" t="s">
        <v>3451</v>
      </c>
      <c r="D349">
        <v>1</v>
      </c>
      <c r="E349" t="s">
        <v>3010</v>
      </c>
      <c r="F349">
        <v>32687</v>
      </c>
      <c r="G349" s="1" t="s">
        <v>2462</v>
      </c>
      <c r="H349" s="1" t="s">
        <v>2462</v>
      </c>
      <c r="I349" s="1">
        <v>5.93</v>
      </c>
      <c r="J349" s="33">
        <f t="shared" si="5"/>
        <v>37.0625</v>
      </c>
      <c r="L349" s="9"/>
    </row>
    <row r="350" spans="1:12" x14ac:dyDescent="0.25">
      <c r="A350" t="s">
        <v>3450</v>
      </c>
      <c r="B350" s="8">
        <v>42825</v>
      </c>
      <c r="C350" t="s">
        <v>3451</v>
      </c>
      <c r="D350">
        <v>1</v>
      </c>
      <c r="E350" t="s">
        <v>3010</v>
      </c>
      <c r="F350">
        <v>32687</v>
      </c>
      <c r="G350" s="1" t="s">
        <v>815</v>
      </c>
      <c r="H350" s="1" t="s">
        <v>815</v>
      </c>
      <c r="I350" s="1">
        <v>36.82</v>
      </c>
      <c r="J350" s="33">
        <f t="shared" si="5"/>
        <v>230.125</v>
      </c>
      <c r="L350" s="9"/>
    </row>
    <row r="351" spans="1:12" x14ac:dyDescent="0.25">
      <c r="A351" t="s">
        <v>3452</v>
      </c>
      <c r="B351" s="8">
        <v>42825</v>
      </c>
      <c r="C351" t="s">
        <v>3453</v>
      </c>
      <c r="D351">
        <v>1</v>
      </c>
      <c r="E351" t="s">
        <v>3010</v>
      </c>
      <c r="F351">
        <v>32688</v>
      </c>
      <c r="G351" s="1" t="s">
        <v>444</v>
      </c>
      <c r="H351" s="1" t="s">
        <v>444</v>
      </c>
      <c r="I351" s="1">
        <v>55.86</v>
      </c>
      <c r="J351" s="33">
        <f t="shared" si="5"/>
        <v>349.125</v>
      </c>
      <c r="L351" s="9"/>
    </row>
    <row r="352" spans="1:12" x14ac:dyDescent="0.25">
      <c r="A352" t="s">
        <v>3452</v>
      </c>
      <c r="B352" s="8">
        <v>42825</v>
      </c>
      <c r="C352" t="s">
        <v>3453</v>
      </c>
      <c r="D352">
        <v>1</v>
      </c>
      <c r="E352" t="s">
        <v>3010</v>
      </c>
      <c r="F352">
        <v>32688</v>
      </c>
      <c r="G352" s="1" t="s">
        <v>794</v>
      </c>
      <c r="H352" s="1" t="s">
        <v>794</v>
      </c>
      <c r="I352" s="1">
        <v>29.8</v>
      </c>
      <c r="J352" s="33">
        <f t="shared" si="5"/>
        <v>186.25</v>
      </c>
      <c r="L352" s="9"/>
    </row>
    <row r="353" spans="1:12" x14ac:dyDescent="0.25">
      <c r="A353" t="s">
        <v>3454</v>
      </c>
      <c r="B353" s="8">
        <v>42825</v>
      </c>
      <c r="C353" t="s">
        <v>3455</v>
      </c>
      <c r="D353">
        <v>1</v>
      </c>
      <c r="E353" t="s">
        <v>3010</v>
      </c>
      <c r="F353">
        <v>32689</v>
      </c>
      <c r="G353" s="1" t="s">
        <v>444</v>
      </c>
      <c r="H353" s="1" t="s">
        <v>444</v>
      </c>
      <c r="I353" s="1">
        <v>55.86</v>
      </c>
      <c r="J353" s="33">
        <f t="shared" si="5"/>
        <v>349.125</v>
      </c>
      <c r="L353" s="9"/>
    </row>
    <row r="354" spans="1:12" x14ac:dyDescent="0.25">
      <c r="A354" t="s">
        <v>3454</v>
      </c>
      <c r="B354" s="8">
        <v>42825</v>
      </c>
      <c r="C354" t="s">
        <v>3455</v>
      </c>
      <c r="D354">
        <v>1</v>
      </c>
      <c r="E354" t="s">
        <v>3010</v>
      </c>
      <c r="F354">
        <v>32689</v>
      </c>
      <c r="G354" s="1" t="s">
        <v>2907</v>
      </c>
      <c r="H354" s="1" t="s">
        <v>2907</v>
      </c>
      <c r="I354" s="1">
        <v>13.79</v>
      </c>
      <c r="J354" s="33">
        <f t="shared" si="5"/>
        <v>86.187499999999986</v>
      </c>
      <c r="L354" s="9"/>
    </row>
    <row r="355" spans="1:12" x14ac:dyDescent="0.25">
      <c r="A355" t="s">
        <v>3454</v>
      </c>
      <c r="B355" s="8">
        <v>42825</v>
      </c>
      <c r="C355" t="s">
        <v>3455</v>
      </c>
      <c r="D355">
        <v>1</v>
      </c>
      <c r="E355" t="s">
        <v>3010</v>
      </c>
      <c r="F355">
        <v>32689</v>
      </c>
      <c r="G355" s="1" t="s">
        <v>794</v>
      </c>
      <c r="H355" s="1" t="s">
        <v>794</v>
      </c>
      <c r="I355" s="1">
        <v>19.59</v>
      </c>
      <c r="J355" s="33">
        <f t="shared" si="5"/>
        <v>122.4375</v>
      </c>
      <c r="L355" s="9"/>
    </row>
    <row r="356" spans="1:12" x14ac:dyDescent="0.25">
      <c r="A356" t="s">
        <v>3456</v>
      </c>
      <c r="B356" s="8">
        <v>42825</v>
      </c>
      <c r="C356" t="s">
        <v>3457</v>
      </c>
      <c r="D356">
        <v>1</v>
      </c>
      <c r="E356" t="s">
        <v>3010</v>
      </c>
      <c r="F356">
        <v>32690</v>
      </c>
      <c r="G356" s="1" t="s">
        <v>444</v>
      </c>
      <c r="H356" s="1" t="s">
        <v>444</v>
      </c>
      <c r="I356" s="1">
        <v>36.97</v>
      </c>
      <c r="J356" s="33">
        <f t="shared" si="5"/>
        <v>231.0625</v>
      </c>
      <c r="L356" s="9"/>
    </row>
    <row r="357" spans="1:12" x14ac:dyDescent="0.25">
      <c r="A357" t="s">
        <v>3456</v>
      </c>
      <c r="B357" s="8">
        <v>42825</v>
      </c>
      <c r="C357" t="s">
        <v>3457</v>
      </c>
      <c r="D357">
        <v>1</v>
      </c>
      <c r="E357" t="s">
        <v>3010</v>
      </c>
      <c r="F357">
        <v>32690</v>
      </c>
      <c r="G357" s="1" t="s">
        <v>794</v>
      </c>
      <c r="H357" s="1" t="s">
        <v>794</v>
      </c>
      <c r="I357" s="1">
        <v>29.8</v>
      </c>
      <c r="J357" s="33">
        <f t="shared" si="5"/>
        <v>186.25</v>
      </c>
      <c r="L357" s="9"/>
    </row>
    <row r="358" spans="1:12" x14ac:dyDescent="0.25">
      <c r="A358" t="s">
        <v>3458</v>
      </c>
      <c r="B358" s="8">
        <v>42825</v>
      </c>
      <c r="C358" t="s">
        <v>3459</v>
      </c>
      <c r="D358">
        <v>1</v>
      </c>
      <c r="E358" t="s">
        <v>3010</v>
      </c>
      <c r="F358">
        <v>32691</v>
      </c>
      <c r="G358" s="1" t="s">
        <v>3183</v>
      </c>
      <c r="H358" s="1" t="s">
        <v>3183</v>
      </c>
      <c r="I358" s="1">
        <v>7.72</v>
      </c>
      <c r="J358" s="33">
        <f t="shared" si="5"/>
        <v>48.25</v>
      </c>
      <c r="L358" s="9"/>
    </row>
    <row r="359" spans="1:12" x14ac:dyDescent="0.25">
      <c r="A359" t="s">
        <v>3458</v>
      </c>
      <c r="B359" s="8">
        <v>42825</v>
      </c>
      <c r="C359" t="s">
        <v>3459</v>
      </c>
      <c r="D359">
        <v>1</v>
      </c>
      <c r="E359" t="s">
        <v>3010</v>
      </c>
      <c r="F359">
        <v>32691</v>
      </c>
      <c r="G359" s="1" t="s">
        <v>919</v>
      </c>
      <c r="H359" s="1" t="s">
        <v>919</v>
      </c>
      <c r="I359" s="1">
        <v>8.2799999999999994</v>
      </c>
      <c r="J359" s="33">
        <f t="shared" si="5"/>
        <v>51.749999999999993</v>
      </c>
      <c r="L359" s="9"/>
    </row>
    <row r="360" spans="1:12" x14ac:dyDescent="0.25">
      <c r="A360" t="s">
        <v>3458</v>
      </c>
      <c r="B360" s="8">
        <v>42825</v>
      </c>
      <c r="C360" t="s">
        <v>3459</v>
      </c>
      <c r="D360">
        <v>1</v>
      </c>
      <c r="E360" t="s">
        <v>3010</v>
      </c>
      <c r="F360">
        <v>32691</v>
      </c>
      <c r="G360" s="1" t="s">
        <v>919</v>
      </c>
      <c r="H360" s="1" t="s">
        <v>919</v>
      </c>
      <c r="I360" s="1">
        <v>21.1</v>
      </c>
      <c r="J360" s="33">
        <f t="shared" si="5"/>
        <v>131.875</v>
      </c>
      <c r="L360" s="9"/>
    </row>
    <row r="361" spans="1:12" x14ac:dyDescent="0.25">
      <c r="A361" t="s">
        <v>3458</v>
      </c>
      <c r="B361" s="8">
        <v>42825</v>
      </c>
      <c r="C361" t="s">
        <v>3459</v>
      </c>
      <c r="D361">
        <v>1</v>
      </c>
      <c r="E361" t="s">
        <v>3010</v>
      </c>
      <c r="F361">
        <v>32691</v>
      </c>
      <c r="G361" s="1" t="s">
        <v>807</v>
      </c>
      <c r="H361" s="1" t="s">
        <v>807</v>
      </c>
      <c r="I361" s="1">
        <v>155.16999999999999</v>
      </c>
      <c r="J361" s="33">
        <f t="shared" si="5"/>
        <v>969.81249999999989</v>
      </c>
      <c r="L361" s="9"/>
    </row>
    <row r="362" spans="1:12" x14ac:dyDescent="0.25">
      <c r="A362" t="s">
        <v>3460</v>
      </c>
      <c r="B362" s="8">
        <v>42825</v>
      </c>
      <c r="C362" t="s">
        <v>3461</v>
      </c>
      <c r="D362">
        <v>1</v>
      </c>
      <c r="E362" t="s">
        <v>3010</v>
      </c>
      <c r="F362">
        <v>32692</v>
      </c>
      <c r="G362" s="1" t="s">
        <v>444</v>
      </c>
      <c r="H362" s="1" t="s">
        <v>444</v>
      </c>
      <c r="I362" s="1">
        <v>43.31</v>
      </c>
      <c r="J362" s="33">
        <f t="shared" si="5"/>
        <v>270.6875</v>
      </c>
      <c r="L362" s="9"/>
    </row>
    <row r="363" spans="1:12" x14ac:dyDescent="0.25">
      <c r="A363" t="s">
        <v>3460</v>
      </c>
      <c r="B363" s="8">
        <v>42825</v>
      </c>
      <c r="C363" t="s">
        <v>3461</v>
      </c>
      <c r="D363">
        <v>1</v>
      </c>
      <c r="E363" t="s">
        <v>3010</v>
      </c>
      <c r="F363">
        <v>32692</v>
      </c>
      <c r="G363" s="1" t="s">
        <v>794</v>
      </c>
      <c r="H363" s="1" t="s">
        <v>794</v>
      </c>
      <c r="I363" s="1">
        <v>29.8</v>
      </c>
      <c r="J363" s="33">
        <f t="shared" si="5"/>
        <v>186.25</v>
      </c>
      <c r="L363" s="9"/>
    </row>
    <row r="364" spans="1:12" x14ac:dyDescent="0.25">
      <c r="A364" t="s">
        <v>3462</v>
      </c>
      <c r="B364" s="8">
        <v>42825</v>
      </c>
      <c r="C364" t="s">
        <v>3463</v>
      </c>
      <c r="D364">
        <v>1</v>
      </c>
      <c r="E364" t="s">
        <v>3010</v>
      </c>
      <c r="F364">
        <v>32693</v>
      </c>
      <c r="G364" s="1" t="s">
        <v>444</v>
      </c>
      <c r="H364" s="1" t="s">
        <v>444</v>
      </c>
      <c r="I364" s="1">
        <v>55.86</v>
      </c>
      <c r="J364" s="33">
        <f t="shared" si="5"/>
        <v>349.125</v>
      </c>
      <c r="L364" s="9"/>
    </row>
    <row r="365" spans="1:12" x14ac:dyDescent="0.25">
      <c r="A365" t="s">
        <v>3462</v>
      </c>
      <c r="B365" s="8">
        <v>42825</v>
      </c>
      <c r="C365" t="s">
        <v>3463</v>
      </c>
      <c r="D365">
        <v>1</v>
      </c>
      <c r="E365" t="s">
        <v>3010</v>
      </c>
      <c r="F365">
        <v>32693</v>
      </c>
      <c r="G365" s="1" t="s">
        <v>794</v>
      </c>
      <c r="H365" s="1" t="s">
        <v>794</v>
      </c>
      <c r="I365" s="1">
        <v>29.8</v>
      </c>
      <c r="J365" s="33">
        <f t="shared" si="5"/>
        <v>186.25</v>
      </c>
      <c r="L365" s="9"/>
    </row>
    <row r="366" spans="1:12" x14ac:dyDescent="0.25">
      <c r="A366" t="s">
        <v>3464</v>
      </c>
      <c r="B366" s="8">
        <v>42825</v>
      </c>
      <c r="C366" t="s">
        <v>3428</v>
      </c>
      <c r="D366">
        <v>1</v>
      </c>
      <c r="E366" t="s">
        <v>3010</v>
      </c>
      <c r="F366">
        <v>32694</v>
      </c>
      <c r="G366" s="1" t="s">
        <v>880</v>
      </c>
      <c r="H366" s="1" t="s">
        <v>880</v>
      </c>
      <c r="I366" s="1">
        <v>5.24</v>
      </c>
      <c r="J366" s="33">
        <f t="shared" si="5"/>
        <v>32.75</v>
      </c>
      <c r="L366" s="9"/>
    </row>
    <row r="367" spans="1:12" x14ac:dyDescent="0.25">
      <c r="A367" t="s">
        <v>3464</v>
      </c>
      <c r="B367" s="8">
        <v>42825</v>
      </c>
      <c r="C367" t="s">
        <v>3428</v>
      </c>
      <c r="D367">
        <v>1</v>
      </c>
      <c r="E367" t="s">
        <v>3010</v>
      </c>
      <c r="F367">
        <v>32694</v>
      </c>
      <c r="G367" s="1" t="s">
        <v>794</v>
      </c>
      <c r="H367" s="1" t="s">
        <v>794</v>
      </c>
      <c r="I367" s="1">
        <v>9.3800000000000008</v>
      </c>
      <c r="J367" s="33">
        <f t="shared" si="5"/>
        <v>58.625000000000007</v>
      </c>
      <c r="L367" s="9"/>
    </row>
    <row r="368" spans="1:12" x14ac:dyDescent="0.25">
      <c r="A368" t="s">
        <v>3464</v>
      </c>
      <c r="B368" s="8">
        <v>42825</v>
      </c>
      <c r="C368" t="s">
        <v>3428</v>
      </c>
      <c r="D368">
        <v>1</v>
      </c>
      <c r="E368" t="s">
        <v>3010</v>
      </c>
      <c r="F368">
        <v>32694</v>
      </c>
      <c r="G368" s="1" t="s">
        <v>1900</v>
      </c>
      <c r="H368" s="1" t="s">
        <v>1900</v>
      </c>
      <c r="I368" s="1">
        <v>6.76</v>
      </c>
      <c r="J368" s="33">
        <f t="shared" si="5"/>
        <v>42.25</v>
      </c>
      <c r="L368" s="9"/>
    </row>
    <row r="369" spans="1:12" x14ac:dyDescent="0.25">
      <c r="A369" t="s">
        <v>3464</v>
      </c>
      <c r="B369" s="8">
        <v>42825</v>
      </c>
      <c r="C369" t="s">
        <v>3428</v>
      </c>
      <c r="D369">
        <v>1</v>
      </c>
      <c r="E369" t="s">
        <v>3010</v>
      </c>
      <c r="F369">
        <v>32694</v>
      </c>
      <c r="G369" s="1" t="s">
        <v>1900</v>
      </c>
      <c r="H369" s="1" t="s">
        <v>1900</v>
      </c>
      <c r="I369" s="1">
        <v>10.48</v>
      </c>
      <c r="J369" s="33">
        <f t="shared" si="5"/>
        <v>65.5</v>
      </c>
      <c r="L369" s="9"/>
    </row>
    <row r="370" spans="1:12" x14ac:dyDescent="0.25">
      <c r="A370" t="s">
        <v>3464</v>
      </c>
      <c r="B370" s="8">
        <v>42825</v>
      </c>
      <c r="C370" t="s">
        <v>3428</v>
      </c>
      <c r="D370">
        <v>1</v>
      </c>
      <c r="E370" t="s">
        <v>3010</v>
      </c>
      <c r="F370">
        <v>32694</v>
      </c>
      <c r="G370" s="1" t="s">
        <v>444</v>
      </c>
      <c r="H370" s="1" t="s">
        <v>444</v>
      </c>
      <c r="I370" s="1">
        <v>55.86</v>
      </c>
      <c r="J370" s="33">
        <f t="shared" si="5"/>
        <v>349.125</v>
      </c>
      <c r="L370" s="9"/>
    </row>
    <row r="371" spans="1:12" x14ac:dyDescent="0.25">
      <c r="A371" t="s">
        <v>3466</v>
      </c>
      <c r="B371" s="8">
        <v>42825</v>
      </c>
      <c r="C371" t="s">
        <v>3467</v>
      </c>
      <c r="D371">
        <v>1</v>
      </c>
      <c r="E371" t="s">
        <v>3010</v>
      </c>
      <c r="F371">
        <v>32697</v>
      </c>
      <c r="G371" s="1" t="s">
        <v>444</v>
      </c>
      <c r="H371" s="1" t="s">
        <v>444</v>
      </c>
      <c r="I371" s="1">
        <v>55.86</v>
      </c>
      <c r="J371" s="33">
        <f t="shared" si="5"/>
        <v>349.125</v>
      </c>
      <c r="L371" s="9"/>
    </row>
    <row r="372" spans="1:12" x14ac:dyDescent="0.25">
      <c r="A372" t="s">
        <v>3466</v>
      </c>
      <c r="B372" s="8">
        <v>42825</v>
      </c>
      <c r="C372" t="s">
        <v>3467</v>
      </c>
      <c r="D372">
        <v>1</v>
      </c>
      <c r="E372" t="s">
        <v>3010</v>
      </c>
      <c r="F372">
        <v>32697</v>
      </c>
      <c r="G372" s="1" t="s">
        <v>794</v>
      </c>
      <c r="H372" s="1" t="s">
        <v>794</v>
      </c>
      <c r="I372" s="1">
        <v>20.420000000000002</v>
      </c>
      <c r="J372" s="33">
        <f t="shared" si="5"/>
        <v>127.62500000000001</v>
      </c>
      <c r="L372" s="9"/>
    </row>
    <row r="373" spans="1:12" x14ac:dyDescent="0.25">
      <c r="A373" t="s">
        <v>3468</v>
      </c>
      <c r="B373" s="8">
        <v>42825</v>
      </c>
      <c r="C373" t="s">
        <v>3469</v>
      </c>
      <c r="D373">
        <v>1</v>
      </c>
      <c r="E373" t="s">
        <v>3010</v>
      </c>
      <c r="F373">
        <v>32699</v>
      </c>
      <c r="G373" s="1" t="s">
        <v>444</v>
      </c>
      <c r="H373" s="1" t="s">
        <v>444</v>
      </c>
      <c r="I373" s="1">
        <v>66.900000000000006</v>
      </c>
      <c r="J373" s="33">
        <f t="shared" si="5"/>
        <v>418.125</v>
      </c>
      <c r="L373" s="9"/>
    </row>
    <row r="374" spans="1:12" x14ac:dyDescent="0.25">
      <c r="A374" t="s">
        <v>3468</v>
      </c>
      <c r="B374" s="8">
        <v>42825</v>
      </c>
      <c r="C374" t="s">
        <v>3469</v>
      </c>
      <c r="D374">
        <v>1</v>
      </c>
      <c r="E374" t="s">
        <v>3010</v>
      </c>
      <c r="F374">
        <v>32699</v>
      </c>
      <c r="G374" s="1" t="s">
        <v>794</v>
      </c>
      <c r="H374" s="1" t="s">
        <v>794</v>
      </c>
      <c r="I374" s="1">
        <v>5.24</v>
      </c>
      <c r="J374" s="33">
        <f t="shared" si="5"/>
        <v>32.75</v>
      </c>
      <c r="L374" s="9"/>
    </row>
    <row r="375" spans="1:12" x14ac:dyDescent="0.25">
      <c r="A375" t="s">
        <v>3468</v>
      </c>
      <c r="B375" s="8">
        <v>42825</v>
      </c>
      <c r="C375" t="s">
        <v>3469</v>
      </c>
      <c r="D375">
        <v>1</v>
      </c>
      <c r="E375" t="s">
        <v>3010</v>
      </c>
      <c r="F375">
        <v>32699</v>
      </c>
      <c r="G375" s="1" t="s">
        <v>815</v>
      </c>
      <c r="H375" s="1" t="s">
        <v>815</v>
      </c>
      <c r="I375" s="1">
        <v>65.930000000000007</v>
      </c>
      <c r="J375" s="33">
        <f t="shared" si="5"/>
        <v>412.06250000000006</v>
      </c>
      <c r="L375" s="9"/>
    </row>
    <row r="376" spans="1:12" x14ac:dyDescent="0.25">
      <c r="A376" t="s">
        <v>3470</v>
      </c>
      <c r="B376" s="8">
        <v>42795</v>
      </c>
      <c r="C376" t="s">
        <v>3471</v>
      </c>
      <c r="D376">
        <v>1</v>
      </c>
      <c r="E376" t="s">
        <v>3472</v>
      </c>
      <c r="F376">
        <v>18381</v>
      </c>
      <c r="G376" s="1" t="s">
        <v>3736</v>
      </c>
      <c r="H376" s="1" t="s">
        <v>3737</v>
      </c>
      <c r="I376" s="1">
        <v>355.59</v>
      </c>
      <c r="J376" s="33">
        <f t="shared" si="5"/>
        <v>2222.4375</v>
      </c>
      <c r="L376" s="9"/>
    </row>
    <row r="377" spans="1:12" x14ac:dyDescent="0.25">
      <c r="A377" t="s">
        <v>3473</v>
      </c>
      <c r="B377" s="8">
        <v>42795</v>
      </c>
      <c r="C377" t="s">
        <v>3474</v>
      </c>
      <c r="D377">
        <v>1</v>
      </c>
      <c r="E377" t="s">
        <v>3475</v>
      </c>
      <c r="F377">
        <v>3607</v>
      </c>
      <c r="G377" s="1" t="s">
        <v>1442</v>
      </c>
      <c r="H377" s="1" t="s">
        <v>1160</v>
      </c>
      <c r="I377" s="9">
        <v>13296.16</v>
      </c>
      <c r="J377" s="33">
        <f t="shared" si="5"/>
        <v>83101</v>
      </c>
      <c r="L377" s="9"/>
    </row>
    <row r="378" spans="1:12" x14ac:dyDescent="0.25">
      <c r="A378" t="s">
        <v>3476</v>
      </c>
      <c r="B378" s="8">
        <v>42795</v>
      </c>
      <c r="C378" t="s">
        <v>3477</v>
      </c>
      <c r="D378">
        <v>1</v>
      </c>
      <c r="E378" t="s">
        <v>3475</v>
      </c>
      <c r="F378">
        <v>3608</v>
      </c>
      <c r="G378" s="7" t="s">
        <v>1417</v>
      </c>
      <c r="H378" s="7" t="s">
        <v>2911</v>
      </c>
      <c r="I378" s="9">
        <v>68245.039999999994</v>
      </c>
      <c r="J378" s="33">
        <f t="shared" si="5"/>
        <v>426531.49999999994</v>
      </c>
      <c r="L378" s="9"/>
    </row>
    <row r="379" spans="1:12" x14ac:dyDescent="0.25">
      <c r="A379" t="s">
        <v>2504</v>
      </c>
      <c r="B379" s="8">
        <v>42797</v>
      </c>
      <c r="C379" t="s">
        <v>3478</v>
      </c>
      <c r="D379">
        <v>1</v>
      </c>
      <c r="E379" t="s">
        <v>3475</v>
      </c>
      <c r="F379">
        <v>3612</v>
      </c>
      <c r="G379" s="1" t="s">
        <v>1421</v>
      </c>
      <c r="H379" s="1" t="s">
        <v>1006</v>
      </c>
      <c r="I379" s="9">
        <v>69916.3</v>
      </c>
      <c r="J379" s="33">
        <f t="shared" si="5"/>
        <v>436976.875</v>
      </c>
      <c r="L379" s="9"/>
    </row>
    <row r="380" spans="1:12" x14ac:dyDescent="0.25">
      <c r="A380" t="s">
        <v>1015</v>
      </c>
      <c r="B380" s="8">
        <v>42800</v>
      </c>
      <c r="C380" t="s">
        <v>3480</v>
      </c>
      <c r="D380">
        <v>1</v>
      </c>
      <c r="E380" t="s">
        <v>3472</v>
      </c>
      <c r="F380">
        <v>18385</v>
      </c>
      <c r="G380" s="7" t="s">
        <v>1414</v>
      </c>
      <c r="H380" s="7" t="s">
        <v>3738</v>
      </c>
      <c r="I380" s="9">
        <v>4118.4799999999996</v>
      </c>
      <c r="J380" s="33">
        <f t="shared" si="5"/>
        <v>25740.499999999996</v>
      </c>
      <c r="L380" s="9"/>
    </row>
    <row r="381" spans="1:12" x14ac:dyDescent="0.25">
      <c r="A381" t="s">
        <v>1022</v>
      </c>
      <c r="B381" s="8">
        <v>42796</v>
      </c>
      <c r="C381" t="s">
        <v>3481</v>
      </c>
      <c r="D381">
        <v>1</v>
      </c>
      <c r="E381" t="s">
        <v>3475</v>
      </c>
      <c r="F381">
        <v>3618</v>
      </c>
      <c r="G381" s="7" t="s">
        <v>1456</v>
      </c>
      <c r="H381" s="1" t="s">
        <v>1324</v>
      </c>
      <c r="I381" s="9">
        <v>6393.35</v>
      </c>
      <c r="J381" s="33">
        <f t="shared" si="5"/>
        <v>39958.4375</v>
      </c>
      <c r="L381" s="9"/>
    </row>
    <row r="382" spans="1:12" x14ac:dyDescent="0.25">
      <c r="A382" t="s">
        <v>1026</v>
      </c>
      <c r="B382" s="8">
        <v>42800</v>
      </c>
      <c r="C382" t="s">
        <v>3482</v>
      </c>
      <c r="D382">
        <v>1</v>
      </c>
      <c r="E382" t="s">
        <v>3475</v>
      </c>
      <c r="F382">
        <v>3619</v>
      </c>
      <c r="G382" s="7" t="s">
        <v>1456</v>
      </c>
      <c r="H382" s="1" t="s">
        <v>1324</v>
      </c>
      <c r="I382" s="1">
        <v>740.74</v>
      </c>
      <c r="J382" s="33">
        <f t="shared" si="5"/>
        <v>4629.625</v>
      </c>
      <c r="L382" s="9"/>
    </row>
    <row r="383" spans="1:12" x14ac:dyDescent="0.25">
      <c r="A383" t="s">
        <v>1033</v>
      </c>
      <c r="B383" s="8">
        <v>42797</v>
      </c>
      <c r="C383" t="s">
        <v>3483</v>
      </c>
      <c r="D383">
        <v>1</v>
      </c>
      <c r="E383" t="s">
        <v>3475</v>
      </c>
      <c r="F383">
        <v>3621</v>
      </c>
      <c r="G383" s="1" t="s">
        <v>1421</v>
      </c>
      <c r="H383" s="1" t="s">
        <v>1006</v>
      </c>
      <c r="I383" s="9">
        <v>2448</v>
      </c>
      <c r="J383" s="33">
        <f t="shared" si="5"/>
        <v>15300</v>
      </c>
      <c r="L383" s="9"/>
    </row>
    <row r="384" spans="1:12" x14ac:dyDescent="0.25">
      <c r="A384" t="s">
        <v>1037</v>
      </c>
      <c r="B384" s="8">
        <v>42800</v>
      </c>
      <c r="C384" t="s">
        <v>3484</v>
      </c>
      <c r="D384">
        <v>1</v>
      </c>
      <c r="E384" t="s">
        <v>3475</v>
      </c>
      <c r="F384">
        <v>3622</v>
      </c>
      <c r="G384" s="1" t="s">
        <v>3712</v>
      </c>
      <c r="H384" s="1" t="s">
        <v>3485</v>
      </c>
      <c r="I384" s="9">
        <v>55760</v>
      </c>
      <c r="J384" s="33">
        <f t="shared" si="5"/>
        <v>348500</v>
      </c>
      <c r="L384" s="9"/>
    </row>
    <row r="385" spans="1:12" x14ac:dyDescent="0.25">
      <c r="A385" t="s">
        <v>3486</v>
      </c>
      <c r="B385" s="8">
        <v>42802</v>
      </c>
      <c r="C385" t="s">
        <v>3487</v>
      </c>
      <c r="D385">
        <v>1</v>
      </c>
      <c r="E385" t="s">
        <v>3475</v>
      </c>
      <c r="F385">
        <v>3630</v>
      </c>
      <c r="G385" s="1" t="s">
        <v>3713</v>
      </c>
      <c r="H385" s="1" t="s">
        <v>3488</v>
      </c>
      <c r="I385" s="1">
        <v>601.35</v>
      </c>
      <c r="J385" s="33">
        <f t="shared" si="5"/>
        <v>3758.4375</v>
      </c>
      <c r="L385" s="9"/>
    </row>
    <row r="386" spans="1:12" x14ac:dyDescent="0.25">
      <c r="A386" t="s">
        <v>3489</v>
      </c>
      <c r="B386" s="8">
        <v>42802</v>
      </c>
      <c r="C386" t="s">
        <v>3490</v>
      </c>
      <c r="D386">
        <v>1</v>
      </c>
      <c r="E386" t="s">
        <v>3475</v>
      </c>
      <c r="F386">
        <v>3631</v>
      </c>
      <c r="G386" s="1" t="s">
        <v>1427</v>
      </c>
      <c r="H386" s="1" t="s">
        <v>1036</v>
      </c>
      <c r="I386" s="1">
        <v>449.96</v>
      </c>
      <c r="J386" s="33">
        <f t="shared" si="5"/>
        <v>2812.25</v>
      </c>
      <c r="L386" s="9"/>
    </row>
    <row r="387" spans="1:12" x14ac:dyDescent="0.25">
      <c r="A387" t="s">
        <v>1079</v>
      </c>
      <c r="B387" s="8">
        <v>42802</v>
      </c>
      <c r="C387" t="s">
        <v>3491</v>
      </c>
      <c r="D387">
        <v>1</v>
      </c>
      <c r="E387" t="s">
        <v>3475</v>
      </c>
      <c r="F387">
        <v>3632</v>
      </c>
      <c r="G387" s="1" t="s">
        <v>1440</v>
      </c>
      <c r="H387" s="1" t="s">
        <v>1149</v>
      </c>
      <c r="I387" s="1">
        <f>2925.38+2930.12+3444.93</f>
        <v>9300.43</v>
      </c>
      <c r="J387" s="33">
        <f t="shared" si="5"/>
        <v>58127.6875</v>
      </c>
      <c r="L387" s="9"/>
    </row>
    <row r="388" spans="1:12" x14ac:dyDescent="0.25">
      <c r="A388" t="s">
        <v>1082</v>
      </c>
      <c r="B388" s="8">
        <v>42802</v>
      </c>
      <c r="C388" t="s">
        <v>3492</v>
      </c>
      <c r="D388">
        <v>1</v>
      </c>
      <c r="E388" t="s">
        <v>3475</v>
      </c>
      <c r="F388">
        <v>3633</v>
      </c>
      <c r="G388" s="1" t="s">
        <v>1441</v>
      </c>
      <c r="H388" s="1" t="s">
        <v>1156</v>
      </c>
      <c r="I388" s="1">
        <v>381.64</v>
      </c>
      <c r="J388" s="33">
        <f t="shared" si="5"/>
        <v>2385.25</v>
      </c>
      <c r="L388" s="9"/>
    </row>
    <row r="389" spans="1:12" x14ac:dyDescent="0.25">
      <c r="A389" t="s">
        <v>3493</v>
      </c>
      <c r="B389" s="8">
        <v>42802</v>
      </c>
      <c r="C389" t="s">
        <v>3494</v>
      </c>
      <c r="D389">
        <v>1</v>
      </c>
      <c r="E389" t="s">
        <v>3475</v>
      </c>
      <c r="F389">
        <v>3634</v>
      </c>
      <c r="G389" s="1" t="s">
        <v>411</v>
      </c>
      <c r="H389" s="1" t="s">
        <v>1044</v>
      </c>
      <c r="I389" s="1">
        <v>698.12</v>
      </c>
      <c r="J389" s="33">
        <f t="shared" si="5"/>
        <v>4363.25</v>
      </c>
      <c r="L389" s="9"/>
    </row>
    <row r="390" spans="1:12" x14ac:dyDescent="0.25">
      <c r="A390" t="s">
        <v>3495</v>
      </c>
      <c r="B390" s="8">
        <v>42802</v>
      </c>
      <c r="C390" t="s">
        <v>3496</v>
      </c>
      <c r="D390">
        <v>1</v>
      </c>
      <c r="E390" t="s">
        <v>3475</v>
      </c>
      <c r="F390">
        <v>3635</v>
      </c>
      <c r="G390" s="1" t="s">
        <v>1443</v>
      </c>
      <c r="H390" s="1" t="s">
        <v>1164</v>
      </c>
      <c r="I390" s="9">
        <v>2112</v>
      </c>
      <c r="J390" s="33">
        <f t="shared" ref="J390:J453" si="6">+I390/0.16</f>
        <v>13200</v>
      </c>
      <c r="L390" s="9"/>
    </row>
    <row r="391" spans="1:12" x14ac:dyDescent="0.25">
      <c r="A391" t="s">
        <v>3497</v>
      </c>
      <c r="B391" s="8">
        <v>42802</v>
      </c>
      <c r="C391" t="s">
        <v>3498</v>
      </c>
      <c r="D391">
        <v>1</v>
      </c>
      <c r="E391" t="s">
        <v>3475</v>
      </c>
      <c r="F391">
        <v>3637</v>
      </c>
      <c r="G391" s="1" t="s">
        <v>2842</v>
      </c>
      <c r="H391" s="1" t="s">
        <v>2604</v>
      </c>
      <c r="I391" s="9">
        <v>8160</v>
      </c>
      <c r="J391" s="33">
        <f t="shared" si="6"/>
        <v>51000</v>
      </c>
      <c r="K391" s="1">
        <v>5439.97</v>
      </c>
      <c r="L391" s="9"/>
    </row>
    <row r="392" spans="1:12" x14ac:dyDescent="0.25">
      <c r="A392" t="s">
        <v>3499</v>
      </c>
      <c r="B392" s="8">
        <v>42802</v>
      </c>
      <c r="C392" t="s">
        <v>3500</v>
      </c>
      <c r="D392">
        <v>1</v>
      </c>
      <c r="E392" t="s">
        <v>3475</v>
      </c>
      <c r="G392" s="1" t="s">
        <v>1447</v>
      </c>
      <c r="H392" s="1" t="s">
        <v>1200</v>
      </c>
      <c r="I392" s="9">
        <v>12800</v>
      </c>
      <c r="J392" s="33">
        <f t="shared" si="6"/>
        <v>80000</v>
      </c>
      <c r="K392">
        <v>8533.34</v>
      </c>
      <c r="L392" s="9"/>
    </row>
    <row r="393" spans="1:12" x14ac:dyDescent="0.25">
      <c r="A393" t="s">
        <v>2554</v>
      </c>
      <c r="B393" s="8">
        <v>42802</v>
      </c>
      <c r="C393" t="s">
        <v>3501</v>
      </c>
      <c r="D393">
        <v>1</v>
      </c>
      <c r="E393" t="s">
        <v>3475</v>
      </c>
      <c r="F393">
        <v>3639</v>
      </c>
      <c r="G393" s="1" t="s">
        <v>1462</v>
      </c>
      <c r="H393" s="1" t="s">
        <v>2490</v>
      </c>
      <c r="I393" s="9">
        <v>2758.24</v>
      </c>
      <c r="J393" s="33">
        <f t="shared" si="6"/>
        <v>17239</v>
      </c>
      <c r="K393" s="1">
        <v>689.56</v>
      </c>
      <c r="L393" s="9"/>
    </row>
    <row r="394" spans="1:12" x14ac:dyDescent="0.25">
      <c r="A394" t="s">
        <v>3502</v>
      </c>
      <c r="B394" s="8">
        <v>42802</v>
      </c>
      <c r="C394" t="s">
        <v>3503</v>
      </c>
      <c r="D394">
        <v>1</v>
      </c>
      <c r="E394" t="s">
        <v>3475</v>
      </c>
      <c r="F394">
        <v>3641</v>
      </c>
      <c r="G394" s="1" t="s">
        <v>1449</v>
      </c>
      <c r="H394" s="1" t="s">
        <v>1214</v>
      </c>
      <c r="I394" s="1">
        <v>832</v>
      </c>
      <c r="J394" s="33">
        <f t="shared" si="6"/>
        <v>5200</v>
      </c>
      <c r="L394" s="9"/>
    </row>
    <row r="395" spans="1:12" x14ac:dyDescent="0.25">
      <c r="A395" t="s">
        <v>3504</v>
      </c>
      <c r="B395" s="8">
        <v>42802</v>
      </c>
      <c r="C395" t="s">
        <v>3505</v>
      </c>
      <c r="D395">
        <v>1</v>
      </c>
      <c r="E395" t="s">
        <v>3475</v>
      </c>
      <c r="F395">
        <v>3642</v>
      </c>
      <c r="G395" s="1" t="s">
        <v>3714</v>
      </c>
      <c r="H395" s="1" t="s">
        <v>3506</v>
      </c>
      <c r="I395" s="1">
        <v>137.94</v>
      </c>
      <c r="J395" s="33">
        <f t="shared" si="6"/>
        <v>862.125</v>
      </c>
      <c r="L395" s="9"/>
    </row>
    <row r="396" spans="1:12" x14ac:dyDescent="0.25">
      <c r="A396" t="s">
        <v>3507</v>
      </c>
      <c r="B396" s="8">
        <v>42802</v>
      </c>
      <c r="C396" t="s">
        <v>3508</v>
      </c>
      <c r="D396">
        <v>1</v>
      </c>
      <c r="E396" t="s">
        <v>3475</v>
      </c>
      <c r="F396">
        <v>3644</v>
      </c>
      <c r="G396" s="1" t="s">
        <v>2851</v>
      </c>
      <c r="H396" s="1" t="s">
        <v>2727</v>
      </c>
      <c r="I396" s="1">
        <v>640</v>
      </c>
      <c r="J396" s="33">
        <f t="shared" si="6"/>
        <v>4000</v>
      </c>
      <c r="L396" s="9"/>
    </row>
    <row r="397" spans="1:12" x14ac:dyDescent="0.25">
      <c r="A397" t="s">
        <v>3509</v>
      </c>
      <c r="B397" s="8">
        <v>42802</v>
      </c>
      <c r="C397" t="s">
        <v>3510</v>
      </c>
      <c r="D397">
        <v>1</v>
      </c>
      <c r="E397" t="s">
        <v>3475</v>
      </c>
      <c r="F397">
        <v>3645</v>
      </c>
      <c r="G397" s="1" t="s">
        <v>1430</v>
      </c>
      <c r="H397" s="1" t="s">
        <v>1052</v>
      </c>
      <c r="I397" s="1">
        <v>276.8</v>
      </c>
      <c r="J397" s="33">
        <f t="shared" si="6"/>
        <v>1730</v>
      </c>
      <c r="L397" s="9"/>
    </row>
    <row r="398" spans="1:12" x14ac:dyDescent="0.25">
      <c r="A398" t="s">
        <v>3511</v>
      </c>
      <c r="B398" s="8">
        <v>42802</v>
      </c>
      <c r="C398" t="s">
        <v>3512</v>
      </c>
      <c r="D398">
        <v>1</v>
      </c>
      <c r="E398" t="s">
        <v>3475</v>
      </c>
      <c r="F398">
        <v>3646</v>
      </c>
      <c r="G398" s="1" t="s">
        <v>1433</v>
      </c>
      <c r="H398" s="1" t="s">
        <v>1064</v>
      </c>
      <c r="I398" s="9">
        <v>1200</v>
      </c>
      <c r="J398" s="33">
        <f t="shared" si="6"/>
        <v>7500</v>
      </c>
      <c r="L398" s="9"/>
    </row>
    <row r="399" spans="1:12" x14ac:dyDescent="0.25">
      <c r="A399" t="s">
        <v>3513</v>
      </c>
      <c r="B399" s="8">
        <v>42802</v>
      </c>
      <c r="C399" t="s">
        <v>3514</v>
      </c>
      <c r="D399">
        <v>1</v>
      </c>
      <c r="E399" t="s">
        <v>3475</v>
      </c>
      <c r="F399">
        <v>3647</v>
      </c>
      <c r="G399" s="1" t="s">
        <v>1435</v>
      </c>
      <c r="H399" s="1" t="s">
        <v>1090</v>
      </c>
      <c r="I399" s="9">
        <v>1902.3</v>
      </c>
      <c r="J399" s="33">
        <f t="shared" si="6"/>
        <v>11889.375</v>
      </c>
      <c r="L399" s="9"/>
    </row>
    <row r="400" spans="1:12" x14ac:dyDescent="0.25">
      <c r="A400" t="s">
        <v>3515</v>
      </c>
      <c r="B400" s="8">
        <v>42802</v>
      </c>
      <c r="C400" t="s">
        <v>3516</v>
      </c>
      <c r="D400">
        <v>1</v>
      </c>
      <c r="E400" t="s">
        <v>3475</v>
      </c>
      <c r="F400">
        <v>3648</v>
      </c>
      <c r="G400" s="1" t="s">
        <v>1436</v>
      </c>
      <c r="H400" s="1" t="s">
        <v>1094</v>
      </c>
      <c r="I400" s="1">
        <v>806.62</v>
      </c>
      <c r="J400" s="33">
        <f t="shared" si="6"/>
        <v>5041.375</v>
      </c>
      <c r="L400" s="9"/>
    </row>
    <row r="401" spans="1:12" x14ac:dyDescent="0.25">
      <c r="A401" t="s">
        <v>3517</v>
      </c>
      <c r="B401" s="8">
        <v>42802</v>
      </c>
      <c r="C401" t="s">
        <v>3518</v>
      </c>
      <c r="D401">
        <v>1</v>
      </c>
      <c r="E401" t="s">
        <v>3475</v>
      </c>
      <c r="F401">
        <v>3649</v>
      </c>
      <c r="G401" s="1" t="s">
        <v>1432</v>
      </c>
      <c r="H401" s="1" t="s">
        <v>1060</v>
      </c>
      <c r="I401" s="1">
        <v>208</v>
      </c>
      <c r="J401" s="33">
        <f t="shared" si="6"/>
        <v>1300</v>
      </c>
      <c r="L401" s="9"/>
    </row>
    <row r="402" spans="1:12" x14ac:dyDescent="0.25">
      <c r="A402" t="s">
        <v>3519</v>
      </c>
      <c r="B402" s="8">
        <v>42802</v>
      </c>
      <c r="C402" t="s">
        <v>3520</v>
      </c>
      <c r="D402">
        <v>1</v>
      </c>
      <c r="E402" t="s">
        <v>3475</v>
      </c>
      <c r="F402">
        <v>3650</v>
      </c>
      <c r="G402" s="1" t="s">
        <v>1429</v>
      </c>
      <c r="H402" s="1" t="s">
        <v>1048</v>
      </c>
      <c r="I402" s="9">
        <v>1920</v>
      </c>
      <c r="J402" s="33">
        <f t="shared" si="6"/>
        <v>12000</v>
      </c>
      <c r="L402" s="9"/>
    </row>
    <row r="403" spans="1:12" x14ac:dyDescent="0.25">
      <c r="A403" t="s">
        <v>3521</v>
      </c>
      <c r="B403" s="8">
        <v>42802</v>
      </c>
      <c r="C403" t="s">
        <v>3522</v>
      </c>
      <c r="D403">
        <v>2</v>
      </c>
      <c r="E403" t="s">
        <v>3475</v>
      </c>
      <c r="F403">
        <v>3651</v>
      </c>
      <c r="G403" s="1" t="s">
        <v>1432</v>
      </c>
      <c r="H403" s="1" t="s">
        <v>1060</v>
      </c>
      <c r="I403" s="9">
        <v>1312</v>
      </c>
      <c r="J403" s="33">
        <f t="shared" si="6"/>
        <v>8200</v>
      </c>
      <c r="L403" s="9"/>
    </row>
    <row r="404" spans="1:12" x14ac:dyDescent="0.25">
      <c r="A404" t="s">
        <v>3523</v>
      </c>
      <c r="B404" s="8">
        <v>42802</v>
      </c>
      <c r="C404" t="s">
        <v>3524</v>
      </c>
      <c r="D404">
        <v>2</v>
      </c>
      <c r="E404" t="s">
        <v>3475</v>
      </c>
      <c r="F404">
        <v>3652</v>
      </c>
      <c r="G404" s="1" t="s">
        <v>1429</v>
      </c>
      <c r="H404" s="1" t="s">
        <v>1048</v>
      </c>
      <c r="I404" s="9">
        <v>1280</v>
      </c>
      <c r="J404" s="33">
        <f t="shared" si="6"/>
        <v>8000</v>
      </c>
      <c r="L404" s="9"/>
    </row>
    <row r="405" spans="1:12" x14ac:dyDescent="0.25">
      <c r="A405" t="s">
        <v>3525</v>
      </c>
      <c r="B405" s="8">
        <v>42802</v>
      </c>
      <c r="C405" t="s">
        <v>3526</v>
      </c>
      <c r="D405">
        <v>2</v>
      </c>
      <c r="E405" t="s">
        <v>3475</v>
      </c>
      <c r="F405">
        <v>3653</v>
      </c>
      <c r="G405" s="1" t="s">
        <v>1437</v>
      </c>
      <c r="H405" s="1" t="s">
        <v>1111</v>
      </c>
      <c r="I405" s="9">
        <v>3424.55</v>
      </c>
      <c r="J405" s="33">
        <f t="shared" si="6"/>
        <v>21403.4375</v>
      </c>
      <c r="L405" s="9"/>
    </row>
    <row r="406" spans="1:12" x14ac:dyDescent="0.25">
      <c r="A406" t="s">
        <v>3527</v>
      </c>
      <c r="B406" s="8">
        <v>42802</v>
      </c>
      <c r="C406" t="s">
        <v>3528</v>
      </c>
      <c r="D406">
        <v>2</v>
      </c>
      <c r="E406" t="s">
        <v>3475</v>
      </c>
      <c r="F406">
        <v>3654</v>
      </c>
      <c r="G406" s="1" t="s">
        <v>1423</v>
      </c>
      <c r="H406" s="1" t="s">
        <v>1014</v>
      </c>
      <c r="I406" s="9">
        <v>2432</v>
      </c>
      <c r="J406" s="33">
        <f t="shared" si="6"/>
        <v>15200</v>
      </c>
      <c r="L406" s="9"/>
    </row>
    <row r="407" spans="1:12" x14ac:dyDescent="0.25">
      <c r="A407" t="s">
        <v>1087</v>
      </c>
      <c r="B407" s="8">
        <v>42802</v>
      </c>
      <c r="C407" t="s">
        <v>3529</v>
      </c>
      <c r="D407">
        <v>2</v>
      </c>
      <c r="E407" t="s">
        <v>3475</v>
      </c>
      <c r="F407">
        <v>3655</v>
      </c>
      <c r="G407" s="1" t="s">
        <v>1451</v>
      </c>
      <c r="H407" s="1" t="s">
        <v>1258</v>
      </c>
      <c r="I407" s="9">
        <v>1298.0899999999999</v>
      </c>
      <c r="J407" s="33">
        <f t="shared" si="6"/>
        <v>8113.0624999999991</v>
      </c>
      <c r="L407" s="9"/>
    </row>
    <row r="408" spans="1:12" x14ac:dyDescent="0.25">
      <c r="A408" t="s">
        <v>1091</v>
      </c>
      <c r="B408" s="8">
        <v>42802</v>
      </c>
      <c r="C408" t="s">
        <v>3530</v>
      </c>
      <c r="D408">
        <v>2</v>
      </c>
      <c r="E408" t="s">
        <v>3475</v>
      </c>
      <c r="F408">
        <v>3656</v>
      </c>
      <c r="G408" s="1" t="s">
        <v>1422</v>
      </c>
      <c r="H408" s="1" t="s">
        <v>1010</v>
      </c>
      <c r="I408" s="1">
        <v>496</v>
      </c>
      <c r="J408" s="33">
        <f t="shared" si="6"/>
        <v>3100</v>
      </c>
      <c r="L408" s="9"/>
    </row>
    <row r="409" spans="1:12" x14ac:dyDescent="0.25">
      <c r="A409" t="s">
        <v>2559</v>
      </c>
      <c r="B409" s="8">
        <v>42802</v>
      </c>
      <c r="C409" t="s">
        <v>3531</v>
      </c>
      <c r="D409">
        <v>2</v>
      </c>
      <c r="E409" t="s">
        <v>3475</v>
      </c>
      <c r="F409">
        <v>3657</v>
      </c>
      <c r="G409" s="1" t="s">
        <v>1458</v>
      </c>
      <c r="H409" s="1" t="s">
        <v>1359</v>
      </c>
      <c r="I409" s="1">
        <v>144</v>
      </c>
      <c r="J409" s="33">
        <f t="shared" si="6"/>
        <v>900</v>
      </c>
      <c r="L409" s="9"/>
    </row>
    <row r="410" spans="1:12" x14ac:dyDescent="0.25">
      <c r="A410" t="s">
        <v>3532</v>
      </c>
      <c r="B410" s="8">
        <v>42802</v>
      </c>
      <c r="C410" t="s">
        <v>3533</v>
      </c>
      <c r="D410">
        <v>2</v>
      </c>
      <c r="E410" t="s">
        <v>3475</v>
      </c>
      <c r="F410">
        <v>3658</v>
      </c>
      <c r="G410" s="1" t="s">
        <v>1425</v>
      </c>
      <c r="H410" s="1" t="s">
        <v>1025</v>
      </c>
      <c r="I410" s="9">
        <v>1416.56</v>
      </c>
      <c r="J410" s="33">
        <f t="shared" si="6"/>
        <v>8853.5</v>
      </c>
      <c r="L410" s="9"/>
    </row>
    <row r="411" spans="1:12" s="1" customFormat="1" x14ac:dyDescent="0.25">
      <c r="A411" s="1" t="s">
        <v>3715</v>
      </c>
      <c r="B411" s="8">
        <v>42802</v>
      </c>
      <c r="C411" s="1" t="s">
        <v>3716</v>
      </c>
      <c r="G411" s="1" t="s">
        <v>1499</v>
      </c>
      <c r="H411" s="1" t="s">
        <v>3717</v>
      </c>
      <c r="I411" s="9">
        <v>3147.56</v>
      </c>
      <c r="J411" s="33">
        <f t="shared" si="6"/>
        <v>19672.25</v>
      </c>
      <c r="L411" s="9"/>
    </row>
    <row r="412" spans="1:12" x14ac:dyDescent="0.25">
      <c r="A412" t="s">
        <v>3534</v>
      </c>
      <c r="B412" s="8">
        <v>42802</v>
      </c>
      <c r="C412" t="s">
        <v>3535</v>
      </c>
      <c r="D412">
        <v>2</v>
      </c>
      <c r="E412" t="s">
        <v>3475</v>
      </c>
      <c r="F412">
        <v>3660</v>
      </c>
      <c r="G412" s="1" t="s">
        <v>1426</v>
      </c>
      <c r="H412" s="1" t="s">
        <v>1029</v>
      </c>
      <c r="I412" s="1">
        <v>152</v>
      </c>
      <c r="J412" s="33">
        <f t="shared" si="6"/>
        <v>950</v>
      </c>
      <c r="L412" s="9"/>
    </row>
    <row r="413" spans="1:12" x14ac:dyDescent="0.25">
      <c r="A413" t="s">
        <v>3536</v>
      </c>
      <c r="B413" s="8">
        <v>42802</v>
      </c>
      <c r="C413" t="s">
        <v>3537</v>
      </c>
      <c r="D413">
        <v>2</v>
      </c>
      <c r="E413" t="s">
        <v>3475</v>
      </c>
      <c r="F413">
        <v>3661</v>
      </c>
      <c r="G413" s="1" t="s">
        <v>1424</v>
      </c>
      <c r="H413" s="1" t="s">
        <v>1018</v>
      </c>
      <c r="I413" s="1">
        <v>602.55999999999995</v>
      </c>
      <c r="J413" s="33">
        <f t="shared" si="6"/>
        <v>3765.9999999999995</v>
      </c>
      <c r="L413" s="9"/>
    </row>
    <row r="414" spans="1:12" x14ac:dyDescent="0.25">
      <c r="A414" t="s">
        <v>2562</v>
      </c>
      <c r="B414" s="8">
        <v>42802</v>
      </c>
      <c r="C414" t="s">
        <v>3538</v>
      </c>
      <c r="D414">
        <v>2</v>
      </c>
      <c r="E414" t="s">
        <v>3475</v>
      </c>
      <c r="F414">
        <v>3662</v>
      </c>
      <c r="G414" s="1" t="s">
        <v>1438</v>
      </c>
      <c r="H414" s="1" t="s">
        <v>1130</v>
      </c>
      <c r="I414" s="9">
        <v>3392</v>
      </c>
      <c r="J414" s="33">
        <f t="shared" si="6"/>
        <v>21200</v>
      </c>
      <c r="L414" s="9"/>
    </row>
    <row r="415" spans="1:12" x14ac:dyDescent="0.25">
      <c r="A415" t="s">
        <v>2568</v>
      </c>
      <c r="B415" s="8">
        <v>42803</v>
      </c>
      <c r="C415" t="s">
        <v>3539</v>
      </c>
      <c r="D415">
        <v>1</v>
      </c>
      <c r="E415" t="s">
        <v>3472</v>
      </c>
      <c r="F415">
        <v>18397</v>
      </c>
      <c r="G415" s="1" t="s">
        <v>1417</v>
      </c>
      <c r="H415" s="1" t="s">
        <v>1071</v>
      </c>
      <c r="I415" s="1">
        <v>890.71</v>
      </c>
      <c r="J415" s="33">
        <f t="shared" si="6"/>
        <v>5566.9375</v>
      </c>
      <c r="L415" s="9"/>
    </row>
    <row r="416" spans="1:12" x14ac:dyDescent="0.25">
      <c r="A416" t="s">
        <v>2571</v>
      </c>
      <c r="B416" s="8">
        <v>42803</v>
      </c>
      <c r="C416" t="s">
        <v>3540</v>
      </c>
      <c r="D416">
        <v>1</v>
      </c>
      <c r="E416" t="s">
        <v>3475</v>
      </c>
      <c r="F416">
        <v>3663</v>
      </c>
      <c r="G416" s="1" t="s">
        <v>1421</v>
      </c>
      <c r="H416" s="1" t="s">
        <v>1006</v>
      </c>
      <c r="I416" s="9">
        <v>52425.53</v>
      </c>
      <c r="J416" s="33">
        <f t="shared" si="6"/>
        <v>327659.5625</v>
      </c>
      <c r="L416" s="9"/>
    </row>
    <row r="417" spans="1:12" x14ac:dyDescent="0.25">
      <c r="A417" t="s">
        <v>3541</v>
      </c>
      <c r="B417" s="8">
        <v>42803</v>
      </c>
      <c r="C417" t="s">
        <v>3542</v>
      </c>
      <c r="D417">
        <v>1</v>
      </c>
      <c r="E417" t="s">
        <v>3475</v>
      </c>
      <c r="F417">
        <v>3669</v>
      </c>
      <c r="G417" s="1" t="s">
        <v>3718</v>
      </c>
      <c r="H417" s="1" t="s">
        <v>3719</v>
      </c>
      <c r="I417" s="9">
        <v>23448.28</v>
      </c>
      <c r="J417" s="33">
        <f t="shared" si="6"/>
        <v>146551.75</v>
      </c>
      <c r="L417" s="9"/>
    </row>
    <row r="418" spans="1:12" x14ac:dyDescent="0.25">
      <c r="A418" t="s">
        <v>1115</v>
      </c>
      <c r="B418" s="8">
        <v>42804</v>
      </c>
      <c r="C418" t="s">
        <v>3543</v>
      </c>
      <c r="D418">
        <v>1</v>
      </c>
      <c r="E418" t="s">
        <v>3472</v>
      </c>
      <c r="F418">
        <v>18398</v>
      </c>
      <c r="G418" s="39" t="s">
        <v>7966</v>
      </c>
      <c r="H418" s="1" t="s">
        <v>1192</v>
      </c>
      <c r="I418" s="9">
        <v>21428.57</v>
      </c>
      <c r="J418" s="33">
        <f t="shared" si="6"/>
        <v>133928.5625</v>
      </c>
      <c r="K418" s="1">
        <v>14285.71</v>
      </c>
      <c r="L418" s="9"/>
    </row>
    <row r="419" spans="1:12" x14ac:dyDescent="0.25">
      <c r="A419" t="s">
        <v>1118</v>
      </c>
      <c r="B419" s="8">
        <v>42804</v>
      </c>
      <c r="C419" t="s">
        <v>3544</v>
      </c>
      <c r="D419">
        <v>1</v>
      </c>
      <c r="E419" t="s">
        <v>3472</v>
      </c>
      <c r="F419">
        <v>18399</v>
      </c>
      <c r="G419" s="7" t="s">
        <v>1418</v>
      </c>
      <c r="H419" s="1" t="s">
        <v>1196</v>
      </c>
      <c r="I419" s="9">
        <v>21428.57</v>
      </c>
      <c r="J419" s="33">
        <f t="shared" si="6"/>
        <v>133928.5625</v>
      </c>
      <c r="K419" s="1">
        <v>14285.71</v>
      </c>
      <c r="L419" s="9"/>
    </row>
    <row r="420" spans="1:12" x14ac:dyDescent="0.25">
      <c r="A420" t="s">
        <v>1134</v>
      </c>
      <c r="B420" s="8">
        <v>42803</v>
      </c>
      <c r="C420" t="s">
        <v>3545</v>
      </c>
      <c r="D420">
        <v>1</v>
      </c>
      <c r="E420" t="s">
        <v>3475</v>
      </c>
      <c r="F420">
        <v>3673</v>
      </c>
      <c r="G420" s="1" t="s">
        <v>1421</v>
      </c>
      <c r="H420" s="1" t="s">
        <v>1006</v>
      </c>
      <c r="I420" s="1">
        <v>206.93</v>
      </c>
      <c r="J420" s="33">
        <f t="shared" si="6"/>
        <v>1293.3125</v>
      </c>
      <c r="L420" s="9"/>
    </row>
    <row r="421" spans="1:12" x14ac:dyDescent="0.25">
      <c r="A421" t="s">
        <v>1140</v>
      </c>
      <c r="B421" s="8">
        <v>42804</v>
      </c>
      <c r="C421" t="s">
        <v>3546</v>
      </c>
      <c r="D421">
        <v>1</v>
      </c>
      <c r="E421" t="s">
        <v>3475</v>
      </c>
      <c r="F421">
        <v>3675</v>
      </c>
      <c r="G421" s="1" t="s">
        <v>1421</v>
      </c>
      <c r="H421" s="1" t="s">
        <v>1006</v>
      </c>
      <c r="I421" s="9">
        <v>20830.12</v>
      </c>
      <c r="J421" s="33">
        <f t="shared" si="6"/>
        <v>130188.24999999999</v>
      </c>
      <c r="L421" s="9"/>
    </row>
    <row r="422" spans="1:12" x14ac:dyDescent="0.25">
      <c r="A422" t="s">
        <v>1143</v>
      </c>
      <c r="B422" s="8">
        <v>42795</v>
      </c>
      <c r="C422" t="s">
        <v>3547</v>
      </c>
      <c r="D422">
        <v>1</v>
      </c>
      <c r="E422" t="s">
        <v>3475</v>
      </c>
      <c r="F422">
        <v>3676</v>
      </c>
      <c r="G422" s="1" t="s">
        <v>2848</v>
      </c>
      <c r="H422" s="1" t="s">
        <v>2703</v>
      </c>
      <c r="I422" s="9">
        <v>441.38</v>
      </c>
      <c r="J422" s="33">
        <f t="shared" si="6"/>
        <v>2758.625</v>
      </c>
    </row>
    <row r="423" spans="1:12" x14ac:dyDescent="0.25">
      <c r="A423" t="s">
        <v>3548</v>
      </c>
      <c r="B423" s="8">
        <v>42801</v>
      </c>
      <c r="C423" t="s">
        <v>3549</v>
      </c>
      <c r="D423">
        <v>1</v>
      </c>
      <c r="E423" t="s">
        <v>3475</v>
      </c>
      <c r="F423">
        <v>3677</v>
      </c>
      <c r="G423" s="1" t="s">
        <v>3720</v>
      </c>
      <c r="H423" s="1" t="s">
        <v>3550</v>
      </c>
      <c r="I423" s="1">
        <v>480</v>
      </c>
      <c r="J423" s="33">
        <f t="shared" si="6"/>
        <v>3000</v>
      </c>
      <c r="L423" s="9"/>
    </row>
    <row r="424" spans="1:12" x14ac:dyDescent="0.25">
      <c r="A424" t="s">
        <v>1153</v>
      </c>
      <c r="B424" s="8">
        <v>42803</v>
      </c>
      <c r="C424" t="s">
        <v>3551</v>
      </c>
      <c r="D424">
        <v>1</v>
      </c>
      <c r="E424" t="s">
        <v>3475</v>
      </c>
      <c r="F424">
        <v>3680</v>
      </c>
      <c r="G424" s="1" t="s">
        <v>3721</v>
      </c>
      <c r="H424" s="1" t="s">
        <v>3552</v>
      </c>
      <c r="I424" s="9">
        <v>1000</v>
      </c>
      <c r="J424" s="33">
        <f t="shared" si="6"/>
        <v>6250</v>
      </c>
      <c r="L424" s="9"/>
    </row>
    <row r="425" spans="1:12" x14ac:dyDescent="0.25">
      <c r="A425" t="s">
        <v>1157</v>
      </c>
      <c r="B425" s="8">
        <v>42803</v>
      </c>
      <c r="C425" t="s">
        <v>3553</v>
      </c>
      <c r="D425">
        <v>1</v>
      </c>
      <c r="E425" t="s">
        <v>3475</v>
      </c>
      <c r="F425">
        <v>3681</v>
      </c>
      <c r="G425" s="1" t="s">
        <v>3721</v>
      </c>
      <c r="H425" s="1" t="s">
        <v>3552</v>
      </c>
      <c r="I425" s="9">
        <v>2380</v>
      </c>
      <c r="J425" s="33">
        <f t="shared" si="6"/>
        <v>14875</v>
      </c>
      <c r="L425" s="9"/>
    </row>
    <row r="426" spans="1:12" x14ac:dyDescent="0.25">
      <c r="A426" t="s">
        <v>1161</v>
      </c>
      <c r="B426" s="8">
        <v>42803</v>
      </c>
      <c r="C426" t="s">
        <v>3554</v>
      </c>
      <c r="D426">
        <v>1</v>
      </c>
      <c r="E426" t="s">
        <v>3475</v>
      </c>
      <c r="F426">
        <v>3682</v>
      </c>
      <c r="G426" s="1" t="s">
        <v>3722</v>
      </c>
      <c r="H426" s="1" t="s">
        <v>3555</v>
      </c>
      <c r="I426" s="9">
        <v>1120</v>
      </c>
      <c r="J426" s="33">
        <f t="shared" si="6"/>
        <v>7000</v>
      </c>
      <c r="L426" s="9"/>
    </row>
    <row r="427" spans="1:12" x14ac:dyDescent="0.25">
      <c r="A427" t="s">
        <v>1179</v>
      </c>
      <c r="B427" s="8">
        <v>42808</v>
      </c>
      <c r="C427" t="s">
        <v>3556</v>
      </c>
      <c r="D427">
        <v>1</v>
      </c>
      <c r="E427" t="s">
        <v>3475</v>
      </c>
      <c r="F427">
        <v>3688</v>
      </c>
      <c r="G427" s="1" t="s">
        <v>1446</v>
      </c>
      <c r="H427" s="1" t="s">
        <v>1188</v>
      </c>
      <c r="I427" s="1">
        <v>419.52</v>
      </c>
      <c r="J427" s="33">
        <f t="shared" si="6"/>
        <v>2622</v>
      </c>
      <c r="L427" s="9"/>
    </row>
    <row r="428" spans="1:12" x14ac:dyDescent="0.25">
      <c r="A428" t="s">
        <v>3557</v>
      </c>
      <c r="B428" s="8">
        <v>42808</v>
      </c>
      <c r="C428" t="s">
        <v>3558</v>
      </c>
      <c r="D428">
        <v>1</v>
      </c>
      <c r="E428" t="s">
        <v>3475</v>
      </c>
      <c r="F428">
        <v>3690</v>
      </c>
      <c r="G428" s="1" t="s">
        <v>1421</v>
      </c>
      <c r="H428" s="1" t="s">
        <v>1006</v>
      </c>
      <c r="I428" s="9">
        <v>127631.28</v>
      </c>
      <c r="J428" s="33">
        <f t="shared" si="6"/>
        <v>797695.5</v>
      </c>
      <c r="L428" s="9"/>
    </row>
    <row r="429" spans="1:12" x14ac:dyDescent="0.25">
      <c r="A429" t="s">
        <v>1189</v>
      </c>
      <c r="B429" s="8">
        <v>42808</v>
      </c>
      <c r="C429" t="s">
        <v>3559</v>
      </c>
      <c r="D429">
        <v>1</v>
      </c>
      <c r="E429" t="s">
        <v>3475</v>
      </c>
      <c r="F429">
        <v>3691</v>
      </c>
      <c r="G429" s="1" t="s">
        <v>1421</v>
      </c>
      <c r="H429" s="1" t="s">
        <v>1006</v>
      </c>
      <c r="I429" s="1">
        <v>616</v>
      </c>
      <c r="J429" s="33">
        <f t="shared" si="6"/>
        <v>3850</v>
      </c>
      <c r="L429" s="9"/>
    </row>
    <row r="430" spans="1:12" x14ac:dyDescent="0.25">
      <c r="A430" t="s">
        <v>1193</v>
      </c>
      <c r="B430" s="8">
        <v>42808</v>
      </c>
      <c r="C430" t="s">
        <v>3560</v>
      </c>
      <c r="D430">
        <v>1</v>
      </c>
      <c r="E430" t="s">
        <v>3475</v>
      </c>
      <c r="F430">
        <v>3692</v>
      </c>
      <c r="G430" s="1" t="s">
        <v>1421</v>
      </c>
      <c r="H430" s="1" t="s">
        <v>1006</v>
      </c>
      <c r="I430" s="9">
        <v>1865.37</v>
      </c>
      <c r="J430" s="33">
        <f t="shared" si="6"/>
        <v>11658.562499999998</v>
      </c>
      <c r="L430" s="9"/>
    </row>
    <row r="431" spans="1:12" x14ac:dyDescent="0.25">
      <c r="A431" t="s">
        <v>2639</v>
      </c>
      <c r="B431" s="8">
        <v>42808</v>
      </c>
      <c r="C431" t="s">
        <v>3561</v>
      </c>
      <c r="D431">
        <v>1</v>
      </c>
      <c r="E431" t="s">
        <v>3475</v>
      </c>
      <c r="F431">
        <v>3693</v>
      </c>
      <c r="G431" s="1" t="s">
        <v>1421</v>
      </c>
      <c r="H431" s="1" t="s">
        <v>1006</v>
      </c>
      <c r="I431" s="1">
        <v>203.91</v>
      </c>
      <c r="J431" s="33">
        <f t="shared" si="6"/>
        <v>1274.4375</v>
      </c>
      <c r="L431" s="9"/>
    </row>
    <row r="432" spans="1:12" x14ac:dyDescent="0.25">
      <c r="A432" t="s">
        <v>2642</v>
      </c>
      <c r="B432" s="8">
        <v>42808</v>
      </c>
      <c r="C432" t="s">
        <v>3562</v>
      </c>
      <c r="D432">
        <v>1</v>
      </c>
      <c r="E432" t="s">
        <v>3475</v>
      </c>
      <c r="F432">
        <v>3694</v>
      </c>
      <c r="G432" s="1" t="s">
        <v>1421</v>
      </c>
      <c r="H432" s="1" t="s">
        <v>1006</v>
      </c>
      <c r="I432" s="1">
        <v>54.6</v>
      </c>
      <c r="J432" s="33">
        <f t="shared" si="6"/>
        <v>341.25</v>
      </c>
      <c r="L432" s="9"/>
    </row>
    <row r="433" spans="1:12" x14ac:dyDescent="0.25">
      <c r="A433" t="s">
        <v>1197</v>
      </c>
      <c r="B433" s="8">
        <v>42808</v>
      </c>
      <c r="C433" t="s">
        <v>3563</v>
      </c>
      <c r="D433">
        <v>1</v>
      </c>
      <c r="E433" t="s">
        <v>3475</v>
      </c>
      <c r="F433">
        <v>3695</v>
      </c>
      <c r="G433" s="1" t="s">
        <v>1421</v>
      </c>
      <c r="H433" s="1" t="s">
        <v>1006</v>
      </c>
      <c r="I433" s="1">
        <v>511.09</v>
      </c>
      <c r="J433" s="33">
        <f t="shared" si="6"/>
        <v>3194.3125</v>
      </c>
      <c r="L433" s="9"/>
    </row>
    <row r="434" spans="1:12" x14ac:dyDescent="0.25">
      <c r="A434" t="s">
        <v>1201</v>
      </c>
      <c r="B434" s="8">
        <v>42808</v>
      </c>
      <c r="C434" t="s">
        <v>3564</v>
      </c>
      <c r="D434">
        <v>1</v>
      </c>
      <c r="E434" t="s">
        <v>3475</v>
      </c>
      <c r="F434">
        <v>3696</v>
      </c>
      <c r="G434" s="1" t="s">
        <v>1421</v>
      </c>
      <c r="H434" s="1" t="s">
        <v>1006</v>
      </c>
      <c r="I434" s="1">
        <v>85.49</v>
      </c>
      <c r="J434" s="33">
        <f t="shared" si="6"/>
        <v>534.3125</v>
      </c>
      <c r="L434" s="9"/>
    </row>
    <row r="435" spans="1:12" x14ac:dyDescent="0.25">
      <c r="A435" t="s">
        <v>2649</v>
      </c>
      <c r="B435" s="8">
        <v>42808</v>
      </c>
      <c r="C435" t="s">
        <v>3565</v>
      </c>
      <c r="D435">
        <v>1</v>
      </c>
      <c r="E435" t="s">
        <v>3475</v>
      </c>
      <c r="F435">
        <v>3697</v>
      </c>
      <c r="G435" s="1" t="s">
        <v>1421</v>
      </c>
      <c r="H435" s="1" t="s">
        <v>1006</v>
      </c>
      <c r="I435" s="1">
        <v>232.64</v>
      </c>
      <c r="J435" s="33">
        <f t="shared" si="6"/>
        <v>1453.9999999999998</v>
      </c>
      <c r="L435" s="9"/>
    </row>
    <row r="436" spans="1:12" x14ac:dyDescent="0.25">
      <c r="A436" t="s">
        <v>2677</v>
      </c>
      <c r="B436" s="8">
        <v>42810</v>
      </c>
      <c r="C436" t="s">
        <v>3566</v>
      </c>
      <c r="D436">
        <v>1</v>
      </c>
      <c r="E436" t="s">
        <v>3475</v>
      </c>
      <c r="F436">
        <v>3702</v>
      </c>
      <c r="G436" s="1" t="s">
        <v>3723</v>
      </c>
      <c r="H436" s="1" t="s">
        <v>2862</v>
      </c>
      <c r="I436" s="9">
        <v>22546.76</v>
      </c>
      <c r="J436" s="33">
        <f t="shared" si="6"/>
        <v>140917.25</v>
      </c>
      <c r="L436" s="9"/>
    </row>
    <row r="437" spans="1:12" x14ac:dyDescent="0.25">
      <c r="A437" t="s">
        <v>3567</v>
      </c>
      <c r="B437" s="8">
        <v>42811</v>
      </c>
      <c r="C437" t="s">
        <v>3568</v>
      </c>
      <c r="D437">
        <v>1</v>
      </c>
      <c r="E437" t="s">
        <v>3475</v>
      </c>
      <c r="F437">
        <v>3705</v>
      </c>
      <c r="G437" s="1" t="s">
        <v>3723</v>
      </c>
      <c r="H437" s="1" t="s">
        <v>2862</v>
      </c>
      <c r="I437" s="9">
        <v>20024</v>
      </c>
      <c r="J437" s="33">
        <f t="shared" si="6"/>
        <v>125150</v>
      </c>
      <c r="L437" s="9"/>
    </row>
    <row r="438" spans="1:12" x14ac:dyDescent="0.25">
      <c r="A438" t="s">
        <v>1211</v>
      </c>
      <c r="B438" s="8">
        <v>42811</v>
      </c>
      <c r="C438" t="s">
        <v>3569</v>
      </c>
      <c r="D438">
        <v>1</v>
      </c>
      <c r="E438" t="s">
        <v>3475</v>
      </c>
      <c r="F438">
        <v>3707</v>
      </c>
      <c r="G438" s="1" t="s">
        <v>1421</v>
      </c>
      <c r="H438" s="1" t="s">
        <v>1006</v>
      </c>
      <c r="I438" s="9">
        <v>4007.88</v>
      </c>
      <c r="J438" s="33">
        <f t="shared" si="6"/>
        <v>25049.25</v>
      </c>
      <c r="L438" s="9"/>
    </row>
    <row r="439" spans="1:12" x14ac:dyDescent="0.25">
      <c r="A439" t="s">
        <v>1215</v>
      </c>
      <c r="B439" s="8">
        <v>42811</v>
      </c>
      <c r="C439" t="s">
        <v>3570</v>
      </c>
      <c r="D439">
        <v>1</v>
      </c>
      <c r="E439" t="s">
        <v>3475</v>
      </c>
      <c r="F439">
        <v>3708</v>
      </c>
      <c r="G439" s="1" t="s">
        <v>1421</v>
      </c>
      <c r="H439" s="1" t="s">
        <v>1006</v>
      </c>
      <c r="I439" s="9">
        <v>26803.11</v>
      </c>
      <c r="J439" s="33">
        <f t="shared" si="6"/>
        <v>167519.4375</v>
      </c>
      <c r="L439" s="9"/>
    </row>
    <row r="440" spans="1:12" x14ac:dyDescent="0.25">
      <c r="A440" t="s">
        <v>1218</v>
      </c>
      <c r="B440" s="8">
        <v>42807</v>
      </c>
      <c r="C440" t="s">
        <v>3571</v>
      </c>
      <c r="D440">
        <v>1</v>
      </c>
      <c r="E440" t="s">
        <v>3475</v>
      </c>
      <c r="F440">
        <v>3709</v>
      </c>
      <c r="G440" s="1" t="s">
        <v>3724</v>
      </c>
      <c r="H440" s="1" t="s">
        <v>3572</v>
      </c>
      <c r="I440" s="9">
        <v>54104.94</v>
      </c>
      <c r="J440" s="33">
        <f t="shared" si="6"/>
        <v>338155.875</v>
      </c>
    </row>
    <row r="441" spans="1:12" x14ac:dyDescent="0.25">
      <c r="A441" t="s">
        <v>1222</v>
      </c>
      <c r="B441" s="8">
        <v>42808</v>
      </c>
      <c r="C441" t="s">
        <v>3573</v>
      </c>
      <c r="D441">
        <v>1</v>
      </c>
      <c r="E441" t="s">
        <v>3475</v>
      </c>
      <c r="F441">
        <v>3710</v>
      </c>
      <c r="G441" s="1" t="s">
        <v>3725</v>
      </c>
      <c r="H441" s="1" t="s">
        <v>3574</v>
      </c>
      <c r="I441" s="1">
        <v>688</v>
      </c>
      <c r="J441" s="33">
        <f t="shared" si="6"/>
        <v>4300</v>
      </c>
      <c r="L441" s="9"/>
    </row>
    <row r="442" spans="1:12" x14ac:dyDescent="0.25">
      <c r="A442" t="s">
        <v>1225</v>
      </c>
      <c r="B442" s="8">
        <v>42812</v>
      </c>
      <c r="C442" t="s">
        <v>3575</v>
      </c>
      <c r="D442">
        <v>1</v>
      </c>
      <c r="E442" t="s">
        <v>3475</v>
      </c>
      <c r="F442">
        <v>3711</v>
      </c>
      <c r="G442" s="1" t="s">
        <v>3726</v>
      </c>
      <c r="H442" s="1" t="s">
        <v>3576</v>
      </c>
      <c r="I442" s="9">
        <v>2593.79</v>
      </c>
      <c r="J442" s="33">
        <f t="shared" si="6"/>
        <v>16211.1875</v>
      </c>
    </row>
    <row r="443" spans="1:12" x14ac:dyDescent="0.25">
      <c r="A443" t="s">
        <v>1228</v>
      </c>
      <c r="B443" s="8">
        <v>42812</v>
      </c>
      <c r="C443" t="s">
        <v>3577</v>
      </c>
      <c r="D443">
        <v>1</v>
      </c>
      <c r="E443" t="s">
        <v>3475</v>
      </c>
      <c r="F443">
        <v>3712</v>
      </c>
      <c r="G443" s="1" t="s">
        <v>1482</v>
      </c>
      <c r="H443" s="1" t="s">
        <v>3578</v>
      </c>
      <c r="I443" s="1">
        <v>128</v>
      </c>
      <c r="J443" s="33">
        <f t="shared" si="6"/>
        <v>800</v>
      </c>
      <c r="L443" s="9"/>
    </row>
    <row r="444" spans="1:12" x14ac:dyDescent="0.25">
      <c r="A444" t="s">
        <v>1231</v>
      </c>
      <c r="B444" s="8">
        <v>42812</v>
      </c>
      <c r="C444" t="s">
        <v>3579</v>
      </c>
      <c r="D444">
        <v>1</v>
      </c>
      <c r="E444" t="s">
        <v>3475</v>
      </c>
      <c r="F444">
        <v>3713</v>
      </c>
      <c r="G444" s="1" t="s">
        <v>1421</v>
      </c>
      <c r="H444" s="1" t="s">
        <v>1006</v>
      </c>
      <c r="I444" s="9">
        <v>2901.96</v>
      </c>
      <c r="J444" s="33">
        <f t="shared" si="6"/>
        <v>18137.25</v>
      </c>
      <c r="L444" s="9"/>
    </row>
    <row r="445" spans="1:12" x14ac:dyDescent="0.25">
      <c r="A445" t="s">
        <v>1237</v>
      </c>
      <c r="B445" s="8">
        <v>42816</v>
      </c>
      <c r="C445" t="s">
        <v>3580</v>
      </c>
      <c r="D445">
        <v>1</v>
      </c>
      <c r="E445" t="s">
        <v>3472</v>
      </c>
      <c r="F445">
        <v>18411</v>
      </c>
      <c r="G445" s="7" t="s">
        <v>1416</v>
      </c>
      <c r="H445" s="1" t="s">
        <v>1101</v>
      </c>
      <c r="I445" s="9">
        <v>1031.2</v>
      </c>
      <c r="J445" s="33">
        <f t="shared" si="6"/>
        <v>6445</v>
      </c>
      <c r="L445" s="9"/>
    </row>
    <row r="446" spans="1:12" x14ac:dyDescent="0.25">
      <c r="A446" t="s">
        <v>1240</v>
      </c>
      <c r="B446" s="8">
        <v>42816</v>
      </c>
      <c r="C446" t="s">
        <v>3581</v>
      </c>
      <c r="D446">
        <v>1</v>
      </c>
      <c r="E446" t="s">
        <v>3472</v>
      </c>
      <c r="F446">
        <v>18412</v>
      </c>
      <c r="G446" s="7" t="s">
        <v>1416</v>
      </c>
      <c r="H446" s="1" t="s">
        <v>1101</v>
      </c>
      <c r="I446" s="9">
        <v>1619.64</v>
      </c>
      <c r="J446" s="33">
        <f t="shared" si="6"/>
        <v>10122.75</v>
      </c>
      <c r="L446" s="9"/>
    </row>
    <row r="447" spans="1:12" x14ac:dyDescent="0.25">
      <c r="A447" t="s">
        <v>1255</v>
      </c>
      <c r="B447" s="8">
        <v>42817</v>
      </c>
      <c r="C447" t="s">
        <v>3582</v>
      </c>
      <c r="D447">
        <v>1</v>
      </c>
      <c r="E447" t="s">
        <v>3475</v>
      </c>
      <c r="F447">
        <v>3715</v>
      </c>
      <c r="G447" s="1" t="s">
        <v>1433</v>
      </c>
      <c r="H447" s="1" t="s">
        <v>1064</v>
      </c>
      <c r="I447" s="9">
        <v>1200</v>
      </c>
      <c r="J447" s="33">
        <f t="shared" si="6"/>
        <v>7500</v>
      </c>
      <c r="L447" s="9"/>
    </row>
    <row r="448" spans="1:12" x14ac:dyDescent="0.25">
      <c r="A448" t="s">
        <v>1259</v>
      </c>
      <c r="B448" s="8">
        <v>42817</v>
      </c>
      <c r="C448" t="s">
        <v>3583</v>
      </c>
      <c r="D448">
        <v>1</v>
      </c>
      <c r="E448" t="s">
        <v>3475</v>
      </c>
      <c r="F448">
        <v>3716</v>
      </c>
      <c r="G448" s="1" t="s">
        <v>2843</v>
      </c>
      <c r="H448" s="1" t="s">
        <v>2607</v>
      </c>
      <c r="I448" s="9">
        <v>4380.6899999999996</v>
      </c>
      <c r="J448" s="33">
        <f t="shared" si="6"/>
        <v>27379.312499999996</v>
      </c>
      <c r="L448" s="9"/>
    </row>
    <row r="449" spans="1:12" x14ac:dyDescent="0.25">
      <c r="A449" t="s">
        <v>1265</v>
      </c>
      <c r="B449" s="8">
        <v>42817</v>
      </c>
      <c r="C449" t="s">
        <v>3584</v>
      </c>
      <c r="D449">
        <v>1</v>
      </c>
      <c r="E449" t="s">
        <v>3475</v>
      </c>
      <c r="F449">
        <v>3718</v>
      </c>
      <c r="G449" s="1" t="s">
        <v>2841</v>
      </c>
      <c r="H449" s="1" t="s">
        <v>2863</v>
      </c>
      <c r="I449" s="9">
        <v>27586.21</v>
      </c>
      <c r="J449" s="33">
        <f t="shared" si="6"/>
        <v>172413.8125</v>
      </c>
      <c r="L449" s="9"/>
    </row>
    <row r="450" spans="1:12" x14ac:dyDescent="0.25">
      <c r="A450" t="s">
        <v>1268</v>
      </c>
      <c r="B450" s="8">
        <v>42817</v>
      </c>
      <c r="C450" t="s">
        <v>3585</v>
      </c>
      <c r="D450">
        <v>1</v>
      </c>
      <c r="E450" t="s">
        <v>3475</v>
      </c>
      <c r="F450">
        <v>3719</v>
      </c>
      <c r="G450" s="1" t="s">
        <v>2841</v>
      </c>
      <c r="H450" s="1" t="s">
        <v>2863</v>
      </c>
      <c r="I450" s="9">
        <v>36586.21</v>
      </c>
      <c r="J450" s="33">
        <f t="shared" si="6"/>
        <v>228663.8125</v>
      </c>
      <c r="L450" s="9"/>
    </row>
    <row r="451" spans="1:12" x14ac:dyDescent="0.25">
      <c r="A451" t="s">
        <v>2700</v>
      </c>
      <c r="B451" s="8">
        <v>42810</v>
      </c>
      <c r="C451" t="s">
        <v>3586</v>
      </c>
      <c r="D451">
        <v>2</v>
      </c>
      <c r="E451" t="s">
        <v>3475</v>
      </c>
      <c r="F451">
        <v>3723</v>
      </c>
      <c r="G451" s="1" t="s">
        <v>1433</v>
      </c>
      <c r="H451" s="1" t="s">
        <v>1064</v>
      </c>
      <c r="I451" s="9">
        <v>2160</v>
      </c>
      <c r="J451" s="33">
        <f t="shared" si="6"/>
        <v>13500</v>
      </c>
      <c r="L451" s="9"/>
    </row>
    <row r="452" spans="1:12" x14ac:dyDescent="0.25">
      <c r="A452" t="s">
        <v>2704</v>
      </c>
      <c r="B452" s="8">
        <v>42815</v>
      </c>
      <c r="C452" t="s">
        <v>3587</v>
      </c>
      <c r="D452">
        <v>1</v>
      </c>
      <c r="E452" t="s">
        <v>3475</v>
      </c>
      <c r="F452">
        <v>3724</v>
      </c>
      <c r="G452" s="1" t="s">
        <v>1421</v>
      </c>
      <c r="H452" s="1" t="s">
        <v>1006</v>
      </c>
      <c r="I452" s="9">
        <v>15335.12</v>
      </c>
      <c r="J452" s="33">
        <f t="shared" si="6"/>
        <v>95844.5</v>
      </c>
      <c r="L452" s="9"/>
    </row>
    <row r="453" spans="1:12" x14ac:dyDescent="0.25">
      <c r="A453" t="s">
        <v>1279</v>
      </c>
      <c r="B453" s="8">
        <v>42815</v>
      </c>
      <c r="C453" t="s">
        <v>3588</v>
      </c>
      <c r="D453">
        <v>1</v>
      </c>
      <c r="E453" t="s">
        <v>3475</v>
      </c>
      <c r="F453">
        <v>3725</v>
      </c>
      <c r="G453" s="1" t="s">
        <v>1421</v>
      </c>
      <c r="H453" s="1" t="s">
        <v>1006</v>
      </c>
      <c r="I453" s="9">
        <v>24968.57</v>
      </c>
      <c r="J453" s="33">
        <f t="shared" si="6"/>
        <v>156053.5625</v>
      </c>
      <c r="L453" s="9"/>
    </row>
    <row r="454" spans="1:12" x14ac:dyDescent="0.25">
      <c r="A454" t="s">
        <v>1282</v>
      </c>
      <c r="B454" s="8">
        <v>42817</v>
      </c>
      <c r="C454" t="s">
        <v>3589</v>
      </c>
      <c r="D454">
        <v>1</v>
      </c>
      <c r="E454" t="s">
        <v>3475</v>
      </c>
      <c r="F454">
        <v>3726</v>
      </c>
      <c r="G454" s="1" t="s">
        <v>1421</v>
      </c>
      <c r="H454" s="1" t="s">
        <v>1006</v>
      </c>
      <c r="I454" s="9">
        <v>4927.59</v>
      </c>
      <c r="J454" s="33">
        <f t="shared" ref="J454:J517" si="7">+I454/0.16</f>
        <v>30797.4375</v>
      </c>
      <c r="L454" s="9"/>
    </row>
    <row r="455" spans="1:12" x14ac:dyDescent="0.25">
      <c r="A455" t="s">
        <v>1286</v>
      </c>
      <c r="B455" s="8">
        <v>42817</v>
      </c>
      <c r="C455" t="s">
        <v>3590</v>
      </c>
      <c r="D455">
        <v>2</v>
      </c>
      <c r="E455" t="s">
        <v>3475</v>
      </c>
      <c r="F455">
        <v>3728</v>
      </c>
      <c r="G455" s="1" t="s">
        <v>3727</v>
      </c>
      <c r="H455" s="1" t="s">
        <v>3591</v>
      </c>
      <c r="I455" s="9">
        <v>1600</v>
      </c>
      <c r="J455" s="33">
        <f t="shared" si="7"/>
        <v>10000</v>
      </c>
      <c r="L455" s="9"/>
    </row>
    <row r="456" spans="1:12" x14ac:dyDescent="0.25">
      <c r="A456" t="s">
        <v>2712</v>
      </c>
      <c r="B456" s="8">
        <v>42817</v>
      </c>
      <c r="C456" t="s">
        <v>3592</v>
      </c>
      <c r="D456">
        <v>2</v>
      </c>
      <c r="E456" t="s">
        <v>3475</v>
      </c>
      <c r="F456">
        <v>3729</v>
      </c>
      <c r="G456" s="1" t="s">
        <v>1429</v>
      </c>
      <c r="H456" s="1" t="s">
        <v>1048</v>
      </c>
      <c r="I456" s="9">
        <v>2224</v>
      </c>
      <c r="J456" s="33">
        <f t="shared" si="7"/>
        <v>13900</v>
      </c>
      <c r="L456" s="9"/>
    </row>
    <row r="457" spans="1:12" x14ac:dyDescent="0.25">
      <c r="A457" t="s">
        <v>3593</v>
      </c>
      <c r="B457" s="8">
        <v>42817</v>
      </c>
      <c r="C457" t="s">
        <v>3594</v>
      </c>
      <c r="D457">
        <v>2</v>
      </c>
      <c r="E457" t="s">
        <v>3475</v>
      </c>
      <c r="F457">
        <v>3730</v>
      </c>
      <c r="G457" s="1" t="s">
        <v>1457</v>
      </c>
      <c r="H457" s="1" t="s">
        <v>1352</v>
      </c>
      <c r="I457" s="1">
        <v>352</v>
      </c>
      <c r="J457" s="33">
        <f t="shared" si="7"/>
        <v>2200</v>
      </c>
      <c r="L457" s="9"/>
    </row>
    <row r="458" spans="1:12" x14ac:dyDescent="0.25">
      <c r="A458" t="s">
        <v>3595</v>
      </c>
      <c r="B458" s="8">
        <v>42817</v>
      </c>
      <c r="C458" t="s">
        <v>3596</v>
      </c>
      <c r="D458">
        <v>2</v>
      </c>
      <c r="E458" t="s">
        <v>3475</v>
      </c>
      <c r="F458">
        <v>3731</v>
      </c>
      <c r="G458" s="1" t="s">
        <v>1423</v>
      </c>
      <c r="H458" s="1" t="s">
        <v>1014</v>
      </c>
      <c r="I458" s="9">
        <v>3184</v>
      </c>
      <c r="J458" s="33">
        <f t="shared" si="7"/>
        <v>19900</v>
      </c>
      <c r="L458" s="9"/>
    </row>
    <row r="459" spans="1:12" x14ac:dyDescent="0.25">
      <c r="A459" t="s">
        <v>3597</v>
      </c>
      <c r="B459" s="8">
        <v>42817</v>
      </c>
      <c r="C459" t="s">
        <v>3598</v>
      </c>
      <c r="D459">
        <v>2</v>
      </c>
      <c r="E459" t="s">
        <v>3475</v>
      </c>
      <c r="F459">
        <v>3732</v>
      </c>
      <c r="G459" s="1" t="s">
        <v>1451</v>
      </c>
      <c r="H459" s="1" t="s">
        <v>1258</v>
      </c>
      <c r="I459" s="9">
        <v>1350.52</v>
      </c>
      <c r="J459" s="33">
        <f t="shared" si="7"/>
        <v>8440.75</v>
      </c>
      <c r="L459" s="9"/>
    </row>
    <row r="460" spans="1:12" x14ac:dyDescent="0.25">
      <c r="A460" t="s">
        <v>3599</v>
      </c>
      <c r="B460" s="8">
        <v>42817</v>
      </c>
      <c r="C460" t="s">
        <v>3600</v>
      </c>
      <c r="D460">
        <v>2</v>
      </c>
      <c r="E460" t="s">
        <v>3475</v>
      </c>
      <c r="F460">
        <v>3733</v>
      </c>
      <c r="G460" s="1" t="s">
        <v>1437</v>
      </c>
      <c r="H460" s="1" t="s">
        <v>1111</v>
      </c>
      <c r="I460" s="9">
        <v>1195.04</v>
      </c>
      <c r="J460" s="33">
        <f t="shared" si="7"/>
        <v>7469</v>
      </c>
      <c r="L460" s="9"/>
    </row>
    <row r="461" spans="1:12" x14ac:dyDescent="0.25">
      <c r="A461" t="s">
        <v>3601</v>
      </c>
      <c r="B461" s="8">
        <v>42817</v>
      </c>
      <c r="C461" t="s">
        <v>3602</v>
      </c>
      <c r="D461">
        <v>2</v>
      </c>
      <c r="E461" t="s">
        <v>3475</v>
      </c>
      <c r="F461">
        <v>3734</v>
      </c>
      <c r="G461" s="1" t="s">
        <v>1433</v>
      </c>
      <c r="H461" s="1" t="s">
        <v>1064</v>
      </c>
      <c r="I461" s="1">
        <v>688</v>
      </c>
      <c r="J461" s="33">
        <f t="shared" si="7"/>
        <v>4300</v>
      </c>
      <c r="L461" s="9"/>
    </row>
    <row r="462" spans="1:12" x14ac:dyDescent="0.25">
      <c r="A462" t="s">
        <v>3603</v>
      </c>
      <c r="B462" s="8">
        <v>42817</v>
      </c>
      <c r="C462" t="s">
        <v>3604</v>
      </c>
      <c r="D462">
        <v>2</v>
      </c>
      <c r="E462" t="s">
        <v>3475</v>
      </c>
      <c r="F462">
        <v>3735</v>
      </c>
      <c r="G462" s="1" t="s">
        <v>1438</v>
      </c>
      <c r="H462" s="1" t="s">
        <v>1130</v>
      </c>
      <c r="I462" s="9">
        <v>2035.2</v>
      </c>
      <c r="J462" s="33">
        <f t="shared" si="7"/>
        <v>12720</v>
      </c>
      <c r="L462" s="9"/>
    </row>
    <row r="463" spans="1:12" x14ac:dyDescent="0.25">
      <c r="A463" t="s">
        <v>3605</v>
      </c>
      <c r="B463" s="8">
        <v>42817</v>
      </c>
      <c r="C463" t="s">
        <v>3606</v>
      </c>
      <c r="D463">
        <v>2</v>
      </c>
      <c r="E463" t="s">
        <v>3475</v>
      </c>
      <c r="F463">
        <v>3736</v>
      </c>
      <c r="G463" s="1" t="s">
        <v>1425</v>
      </c>
      <c r="H463" s="1" t="s">
        <v>1025</v>
      </c>
      <c r="I463" s="1">
        <v>665.52</v>
      </c>
      <c r="J463" s="33">
        <f t="shared" si="7"/>
        <v>4159.5</v>
      </c>
      <c r="L463" s="9"/>
    </row>
    <row r="464" spans="1:12" x14ac:dyDescent="0.25">
      <c r="A464" t="s">
        <v>3607</v>
      </c>
      <c r="B464" s="8">
        <v>42817</v>
      </c>
      <c r="C464" t="s">
        <v>3608</v>
      </c>
      <c r="D464">
        <v>2</v>
      </c>
      <c r="E464" t="s">
        <v>3475</v>
      </c>
      <c r="F464">
        <v>3737</v>
      </c>
      <c r="G464" s="1" t="s">
        <v>1424</v>
      </c>
      <c r="H464" s="1" t="s">
        <v>1018</v>
      </c>
      <c r="I464" s="1">
        <v>287.27999999999997</v>
      </c>
      <c r="J464" s="33">
        <f t="shared" si="7"/>
        <v>1795.4999999999998</v>
      </c>
      <c r="L464" s="9"/>
    </row>
    <row r="465" spans="1:12" x14ac:dyDescent="0.25">
      <c r="A465" t="s">
        <v>3609</v>
      </c>
      <c r="B465" s="8">
        <v>42817</v>
      </c>
      <c r="C465" t="s">
        <v>3610</v>
      </c>
      <c r="D465">
        <v>2</v>
      </c>
      <c r="E465" t="s">
        <v>3475</v>
      </c>
      <c r="F465">
        <v>3738</v>
      </c>
      <c r="G465" s="1" t="s">
        <v>1426</v>
      </c>
      <c r="H465" s="1" t="s">
        <v>1029</v>
      </c>
      <c r="I465" s="1">
        <v>224</v>
      </c>
      <c r="J465" s="33">
        <f t="shared" si="7"/>
        <v>1400</v>
      </c>
      <c r="L465" s="9"/>
    </row>
    <row r="466" spans="1:12" x14ac:dyDescent="0.25">
      <c r="A466" t="s">
        <v>2715</v>
      </c>
      <c r="B466" s="8">
        <v>42817</v>
      </c>
      <c r="C466" t="s">
        <v>3611</v>
      </c>
      <c r="D466">
        <v>2</v>
      </c>
      <c r="E466" t="s">
        <v>3475</v>
      </c>
      <c r="F466">
        <v>3739</v>
      </c>
      <c r="G466" s="1" t="s">
        <v>1443</v>
      </c>
      <c r="H466" s="1" t="s">
        <v>1164</v>
      </c>
      <c r="I466" s="1">
        <v>784</v>
      </c>
      <c r="J466" s="33">
        <f t="shared" si="7"/>
        <v>4900</v>
      </c>
      <c r="L466" s="9"/>
    </row>
    <row r="467" spans="1:12" x14ac:dyDescent="0.25">
      <c r="A467" t="s">
        <v>3612</v>
      </c>
      <c r="B467" s="8">
        <v>42817</v>
      </c>
      <c r="C467" t="s">
        <v>3613</v>
      </c>
      <c r="D467">
        <v>1</v>
      </c>
      <c r="E467" t="s">
        <v>3475</v>
      </c>
      <c r="F467">
        <v>3740</v>
      </c>
      <c r="G467" s="1" t="s">
        <v>1443</v>
      </c>
      <c r="H467" s="1" t="s">
        <v>1164</v>
      </c>
      <c r="I467" s="1">
        <v>992</v>
      </c>
      <c r="J467" s="33">
        <f t="shared" si="7"/>
        <v>6200</v>
      </c>
      <c r="L467" s="9"/>
    </row>
    <row r="468" spans="1:12" x14ac:dyDescent="0.25">
      <c r="A468" t="s">
        <v>3614</v>
      </c>
      <c r="B468" s="8">
        <v>42817</v>
      </c>
      <c r="C468" t="s">
        <v>3615</v>
      </c>
      <c r="D468">
        <v>1</v>
      </c>
      <c r="E468" t="s">
        <v>3475</v>
      </c>
      <c r="F468">
        <v>3742</v>
      </c>
      <c r="G468" s="1" t="s">
        <v>1421</v>
      </c>
      <c r="H468" s="1" t="s">
        <v>1006</v>
      </c>
      <c r="I468" s="1">
        <v>914.21</v>
      </c>
      <c r="J468" s="33">
        <f t="shared" si="7"/>
        <v>5713.8125</v>
      </c>
      <c r="L468" s="9"/>
    </row>
    <row r="469" spans="1:12" x14ac:dyDescent="0.25">
      <c r="A469" t="s">
        <v>3616</v>
      </c>
      <c r="B469" s="8">
        <v>42817</v>
      </c>
      <c r="C469" t="s">
        <v>3617</v>
      </c>
      <c r="D469">
        <v>1</v>
      </c>
      <c r="E469" t="s">
        <v>3475</v>
      </c>
      <c r="F469">
        <v>3743</v>
      </c>
      <c r="G469" s="7" t="s">
        <v>2854</v>
      </c>
      <c r="H469" s="1" t="s">
        <v>2742</v>
      </c>
      <c r="I469" s="1">
        <v>813.76</v>
      </c>
      <c r="J469" s="33">
        <f t="shared" si="7"/>
        <v>5086</v>
      </c>
      <c r="L469" s="9"/>
    </row>
    <row r="470" spans="1:12" x14ac:dyDescent="0.25">
      <c r="A470" t="s">
        <v>1293</v>
      </c>
      <c r="B470" s="8">
        <v>42817</v>
      </c>
      <c r="C470" t="s">
        <v>3618</v>
      </c>
      <c r="D470">
        <v>1</v>
      </c>
      <c r="E470" t="s">
        <v>3475</v>
      </c>
      <c r="F470">
        <v>3745</v>
      </c>
      <c r="G470" s="1" t="s">
        <v>1445</v>
      </c>
      <c r="H470" s="1" t="s">
        <v>1172</v>
      </c>
      <c r="I470" s="9">
        <v>1100.54</v>
      </c>
      <c r="J470" s="33">
        <f t="shared" si="7"/>
        <v>6878.375</v>
      </c>
      <c r="L470" s="9"/>
    </row>
    <row r="471" spans="1:12" x14ac:dyDescent="0.25">
      <c r="A471" t="s">
        <v>1296</v>
      </c>
      <c r="B471" s="8">
        <v>42818</v>
      </c>
      <c r="C471" t="s">
        <v>3619</v>
      </c>
      <c r="D471">
        <v>1</v>
      </c>
      <c r="E471" t="s">
        <v>3475</v>
      </c>
      <c r="F471">
        <v>3746</v>
      </c>
      <c r="G471" s="1" t="s">
        <v>1449</v>
      </c>
      <c r="H471" s="1" t="s">
        <v>1214</v>
      </c>
      <c r="I471" s="9">
        <v>3360</v>
      </c>
      <c r="J471" s="33">
        <f t="shared" si="7"/>
        <v>21000</v>
      </c>
      <c r="L471" s="9"/>
    </row>
    <row r="472" spans="1:12" x14ac:dyDescent="0.25">
      <c r="A472" t="s">
        <v>1299</v>
      </c>
      <c r="B472" s="8">
        <v>42818</v>
      </c>
      <c r="C472" t="s">
        <v>3620</v>
      </c>
      <c r="D472">
        <v>1</v>
      </c>
      <c r="E472" t="s">
        <v>3475</v>
      </c>
      <c r="F472">
        <v>3747</v>
      </c>
      <c r="G472" s="1" t="s">
        <v>1442</v>
      </c>
      <c r="H472" s="1" t="s">
        <v>1160</v>
      </c>
      <c r="I472" s="9">
        <v>11819.2</v>
      </c>
      <c r="J472" s="33">
        <f t="shared" si="7"/>
        <v>73870</v>
      </c>
      <c r="L472" s="9"/>
    </row>
    <row r="473" spans="1:12" x14ac:dyDescent="0.25">
      <c r="A473" t="s">
        <v>2728</v>
      </c>
      <c r="B473" s="8">
        <v>42818</v>
      </c>
      <c r="C473" t="s">
        <v>3621</v>
      </c>
      <c r="D473">
        <v>1</v>
      </c>
      <c r="E473" t="s">
        <v>3475</v>
      </c>
      <c r="F473">
        <v>3748</v>
      </c>
      <c r="G473" s="1" t="s">
        <v>2861</v>
      </c>
      <c r="H473" s="1" t="s">
        <v>2798</v>
      </c>
      <c r="I473" s="1">
        <v>720</v>
      </c>
      <c r="J473" s="33">
        <f t="shared" si="7"/>
        <v>4500</v>
      </c>
      <c r="L473" s="9"/>
    </row>
    <row r="474" spans="1:12" x14ac:dyDescent="0.25">
      <c r="A474" t="s">
        <v>2731</v>
      </c>
      <c r="B474" s="8">
        <v>42818</v>
      </c>
      <c r="C474" t="s">
        <v>3622</v>
      </c>
      <c r="D474">
        <v>1</v>
      </c>
      <c r="E474" t="s">
        <v>3475</v>
      </c>
      <c r="F474">
        <v>3749</v>
      </c>
      <c r="G474" s="1" t="s">
        <v>1441</v>
      </c>
      <c r="H474" s="1" t="s">
        <v>1156</v>
      </c>
      <c r="I474" s="1">
        <v>308.97000000000003</v>
      </c>
      <c r="J474" s="33">
        <f t="shared" si="7"/>
        <v>1931.0625000000002</v>
      </c>
      <c r="L474" s="9"/>
    </row>
    <row r="475" spans="1:12" x14ac:dyDescent="0.25">
      <c r="A475" t="s">
        <v>2739</v>
      </c>
      <c r="B475" s="8">
        <v>42818</v>
      </c>
      <c r="C475" t="s">
        <v>3623</v>
      </c>
      <c r="D475">
        <v>1</v>
      </c>
      <c r="E475" t="s">
        <v>3475</v>
      </c>
      <c r="F475">
        <v>3751</v>
      </c>
      <c r="G475" s="1" t="s">
        <v>3722</v>
      </c>
      <c r="H475" s="1" t="s">
        <v>3555</v>
      </c>
      <c r="I475" s="1">
        <v>480</v>
      </c>
      <c r="J475" s="33">
        <f t="shared" si="7"/>
        <v>3000</v>
      </c>
      <c r="L475" s="9"/>
    </row>
    <row r="476" spans="1:12" x14ac:dyDescent="0.25">
      <c r="A476" t="s">
        <v>2743</v>
      </c>
      <c r="B476" s="8">
        <v>42818</v>
      </c>
      <c r="C476" t="s">
        <v>3624</v>
      </c>
      <c r="D476">
        <v>1</v>
      </c>
      <c r="E476" t="s">
        <v>3475</v>
      </c>
      <c r="F476">
        <v>3752</v>
      </c>
      <c r="G476" s="1" t="s">
        <v>2844</v>
      </c>
      <c r="H476" s="1" t="s">
        <v>2617</v>
      </c>
      <c r="I476" s="1">
        <v>360</v>
      </c>
      <c r="J476" s="33">
        <f t="shared" si="7"/>
        <v>2250</v>
      </c>
      <c r="L476" s="9"/>
    </row>
    <row r="477" spans="1:12" x14ac:dyDescent="0.25">
      <c r="A477" t="s">
        <v>2746</v>
      </c>
      <c r="B477" s="8">
        <v>42818</v>
      </c>
      <c r="C477" t="s">
        <v>3625</v>
      </c>
      <c r="D477">
        <v>1</v>
      </c>
      <c r="E477" t="s">
        <v>3475</v>
      </c>
      <c r="F477">
        <v>3753</v>
      </c>
      <c r="G477" s="1" t="s">
        <v>1444</v>
      </c>
      <c r="H477" s="1" t="s">
        <v>1168</v>
      </c>
      <c r="I477" s="1">
        <v>605.76</v>
      </c>
      <c r="J477" s="33">
        <f t="shared" si="7"/>
        <v>3786</v>
      </c>
      <c r="L477" s="9"/>
    </row>
    <row r="478" spans="1:12" x14ac:dyDescent="0.25">
      <c r="A478" t="s">
        <v>3626</v>
      </c>
      <c r="B478" s="8">
        <v>42818</v>
      </c>
      <c r="C478" t="s">
        <v>3627</v>
      </c>
      <c r="D478">
        <v>1</v>
      </c>
      <c r="E478" t="s">
        <v>3475</v>
      </c>
      <c r="F478">
        <v>3754</v>
      </c>
      <c r="G478" s="1" t="s">
        <v>1430</v>
      </c>
      <c r="H478" s="1" t="s">
        <v>1052</v>
      </c>
      <c r="I478" s="1">
        <v>389.76</v>
      </c>
      <c r="J478" s="33">
        <f t="shared" si="7"/>
        <v>2436</v>
      </c>
      <c r="L478" s="9"/>
    </row>
    <row r="479" spans="1:12" x14ac:dyDescent="0.25">
      <c r="A479" t="s">
        <v>2749</v>
      </c>
      <c r="B479" s="8">
        <v>42818</v>
      </c>
      <c r="C479" t="s">
        <v>3628</v>
      </c>
      <c r="D479">
        <v>1</v>
      </c>
      <c r="E479" t="s">
        <v>3475</v>
      </c>
      <c r="F479">
        <v>3755</v>
      </c>
      <c r="G479" s="1" t="s">
        <v>1440</v>
      </c>
      <c r="H479" s="1" t="s">
        <v>1149</v>
      </c>
      <c r="I479" s="1">
        <f>4560.37+2943.42</f>
        <v>7503.79</v>
      </c>
      <c r="J479" s="33">
        <f t="shared" si="7"/>
        <v>46898.6875</v>
      </c>
      <c r="L479" s="9"/>
    </row>
    <row r="480" spans="1:12" x14ac:dyDescent="0.25">
      <c r="A480" t="s">
        <v>2752</v>
      </c>
      <c r="B480" s="8">
        <v>42818</v>
      </c>
      <c r="C480" t="s">
        <v>3629</v>
      </c>
      <c r="D480">
        <v>1</v>
      </c>
      <c r="E480" t="s">
        <v>3475</v>
      </c>
      <c r="F480">
        <v>3756</v>
      </c>
      <c r="G480" s="1" t="s">
        <v>3728</v>
      </c>
      <c r="H480" s="1" t="s">
        <v>3630</v>
      </c>
      <c r="I480" s="1">
        <v>483.5</v>
      </c>
      <c r="J480" s="33">
        <f t="shared" si="7"/>
        <v>3021.875</v>
      </c>
      <c r="L480" s="9"/>
    </row>
    <row r="481" spans="1:12" x14ac:dyDescent="0.25">
      <c r="A481" t="s">
        <v>2755</v>
      </c>
      <c r="B481" s="8">
        <v>42818</v>
      </c>
      <c r="C481" t="s">
        <v>3631</v>
      </c>
      <c r="D481">
        <v>1</v>
      </c>
      <c r="E481" t="s">
        <v>3475</v>
      </c>
      <c r="F481">
        <v>3757</v>
      </c>
      <c r="G481" s="1" t="s">
        <v>1441</v>
      </c>
      <c r="H481" s="1" t="s">
        <v>1156</v>
      </c>
      <c r="I481" s="1">
        <v>134.34</v>
      </c>
      <c r="J481" s="33">
        <f t="shared" si="7"/>
        <v>839.625</v>
      </c>
      <c r="L481" s="9"/>
    </row>
    <row r="482" spans="1:12" x14ac:dyDescent="0.25">
      <c r="A482" t="s">
        <v>2758</v>
      </c>
      <c r="B482" s="8">
        <v>42818</v>
      </c>
      <c r="C482" t="s">
        <v>3632</v>
      </c>
      <c r="D482">
        <v>1</v>
      </c>
      <c r="E482" t="s">
        <v>3475</v>
      </c>
      <c r="F482">
        <v>3758</v>
      </c>
      <c r="G482" s="1" t="s">
        <v>411</v>
      </c>
      <c r="H482" s="1" t="s">
        <v>1044</v>
      </c>
      <c r="I482" s="1">
        <v>559.11</v>
      </c>
      <c r="J482" s="33">
        <f t="shared" si="7"/>
        <v>3494.4375</v>
      </c>
      <c r="L482" s="9"/>
    </row>
    <row r="483" spans="1:12" x14ac:dyDescent="0.25">
      <c r="A483" t="s">
        <v>2761</v>
      </c>
      <c r="B483" s="8">
        <v>42818</v>
      </c>
      <c r="C483" t="s">
        <v>3633</v>
      </c>
      <c r="D483">
        <v>1</v>
      </c>
      <c r="E483" t="s">
        <v>3475</v>
      </c>
      <c r="F483">
        <v>3759</v>
      </c>
      <c r="G483" s="1" t="s">
        <v>1450</v>
      </c>
      <c r="H483" s="1" t="s">
        <v>1221</v>
      </c>
      <c r="I483" s="9">
        <v>1095.74</v>
      </c>
      <c r="J483" s="33">
        <f t="shared" si="7"/>
        <v>6848.375</v>
      </c>
      <c r="L483" s="9"/>
    </row>
    <row r="484" spans="1:12" x14ac:dyDescent="0.25">
      <c r="A484" t="s">
        <v>2764</v>
      </c>
      <c r="B484" s="8">
        <v>42818</v>
      </c>
      <c r="C484" t="s">
        <v>3634</v>
      </c>
      <c r="D484">
        <v>1</v>
      </c>
      <c r="E484" t="s">
        <v>3475</v>
      </c>
      <c r="F484">
        <v>3760</v>
      </c>
      <c r="G484" s="1" t="s">
        <v>1461</v>
      </c>
      <c r="H484" s="1" t="s">
        <v>1289</v>
      </c>
      <c r="I484" s="9">
        <v>1195.1099999999999</v>
      </c>
      <c r="J484" s="33">
        <f t="shared" si="7"/>
        <v>7469.4374999999991</v>
      </c>
      <c r="L484" s="9"/>
    </row>
    <row r="485" spans="1:12" x14ac:dyDescent="0.25">
      <c r="A485" t="s">
        <v>2767</v>
      </c>
      <c r="B485" s="8">
        <v>42818</v>
      </c>
      <c r="C485" t="s">
        <v>3635</v>
      </c>
      <c r="D485">
        <v>1</v>
      </c>
      <c r="E485" t="s">
        <v>3475</v>
      </c>
      <c r="F485">
        <v>3761</v>
      </c>
      <c r="G485" s="1" t="s">
        <v>1428</v>
      </c>
      <c r="H485" s="1" t="s">
        <v>1040</v>
      </c>
      <c r="I485" s="9">
        <v>1761.12</v>
      </c>
      <c r="J485" s="33">
        <f t="shared" si="7"/>
        <v>11006.999999999998</v>
      </c>
      <c r="L485" s="9"/>
    </row>
    <row r="486" spans="1:12" x14ac:dyDescent="0.25">
      <c r="A486" t="s">
        <v>2770</v>
      </c>
      <c r="B486" s="8">
        <v>42818</v>
      </c>
      <c r="C486" t="s">
        <v>3636</v>
      </c>
      <c r="D486">
        <v>1</v>
      </c>
      <c r="E486" t="s">
        <v>3475</v>
      </c>
      <c r="F486">
        <v>3762</v>
      </c>
      <c r="G486" s="1" t="s">
        <v>1427</v>
      </c>
      <c r="H486" s="1" t="s">
        <v>1036</v>
      </c>
      <c r="I486" s="1">
        <v>517.86</v>
      </c>
      <c r="J486" s="33">
        <f t="shared" si="7"/>
        <v>3236.625</v>
      </c>
      <c r="L486" s="9"/>
    </row>
    <row r="487" spans="1:12" x14ac:dyDescent="0.25">
      <c r="A487" t="s">
        <v>1302</v>
      </c>
      <c r="B487" s="8">
        <v>42818</v>
      </c>
      <c r="C487" t="s">
        <v>3637</v>
      </c>
      <c r="D487">
        <v>1</v>
      </c>
      <c r="E487" t="s">
        <v>3475</v>
      </c>
      <c r="F487">
        <v>3763</v>
      </c>
      <c r="G487" s="1" t="s">
        <v>3729</v>
      </c>
      <c r="H487" s="1" t="s">
        <v>3638</v>
      </c>
      <c r="I487" s="9">
        <v>3840.32</v>
      </c>
      <c r="J487" s="33">
        <f t="shared" si="7"/>
        <v>24002</v>
      </c>
      <c r="L487" s="9"/>
    </row>
    <row r="488" spans="1:12" x14ac:dyDescent="0.25">
      <c r="A488" t="s">
        <v>1306</v>
      </c>
      <c r="B488" s="8">
        <v>42818</v>
      </c>
      <c r="C488" t="s">
        <v>3639</v>
      </c>
      <c r="D488">
        <v>1</v>
      </c>
      <c r="E488" t="s">
        <v>3472</v>
      </c>
      <c r="F488">
        <v>18415</v>
      </c>
      <c r="G488" s="1" t="s">
        <v>3741</v>
      </c>
      <c r="H488" s="1" t="s">
        <v>3742</v>
      </c>
      <c r="I488" s="1">
        <v>520.28</v>
      </c>
      <c r="J488" s="33">
        <f t="shared" si="7"/>
        <v>3251.7499999999995</v>
      </c>
      <c r="L488" s="9"/>
    </row>
    <row r="489" spans="1:12" x14ac:dyDescent="0.25">
      <c r="A489" t="s">
        <v>1312</v>
      </c>
      <c r="B489" s="8">
        <v>42818</v>
      </c>
      <c r="C489" t="s">
        <v>3640</v>
      </c>
      <c r="D489">
        <v>1</v>
      </c>
      <c r="E489" t="s">
        <v>3475</v>
      </c>
      <c r="F489">
        <v>3765</v>
      </c>
      <c r="G489" s="1" t="s">
        <v>1421</v>
      </c>
      <c r="H489" s="1" t="s">
        <v>1006</v>
      </c>
      <c r="I489" s="9">
        <v>28690.65</v>
      </c>
      <c r="J489" s="33">
        <f t="shared" si="7"/>
        <v>179316.5625</v>
      </c>
      <c r="L489" s="9"/>
    </row>
    <row r="490" spans="1:12" x14ac:dyDescent="0.25">
      <c r="A490" t="s">
        <v>3641</v>
      </c>
      <c r="B490" s="8">
        <v>42817</v>
      </c>
      <c r="C490" t="s">
        <v>3642</v>
      </c>
      <c r="D490">
        <v>1</v>
      </c>
      <c r="E490" t="s">
        <v>3475</v>
      </c>
      <c r="F490">
        <v>3767</v>
      </c>
      <c r="G490" s="1" t="s">
        <v>1432</v>
      </c>
      <c r="H490" s="1" t="s">
        <v>1060</v>
      </c>
      <c r="I490" s="1">
        <v>160</v>
      </c>
      <c r="J490" s="33">
        <f t="shared" si="7"/>
        <v>1000</v>
      </c>
      <c r="L490" s="9"/>
    </row>
    <row r="491" spans="1:12" x14ac:dyDescent="0.25">
      <c r="A491" t="s">
        <v>1318</v>
      </c>
      <c r="B491" s="8">
        <v>42817</v>
      </c>
      <c r="C491" t="s">
        <v>3643</v>
      </c>
      <c r="D491">
        <v>2</v>
      </c>
      <c r="E491" t="s">
        <v>3475</v>
      </c>
      <c r="F491">
        <v>3768</v>
      </c>
      <c r="G491" s="1" t="s">
        <v>1432</v>
      </c>
      <c r="H491" s="1" t="s">
        <v>1060</v>
      </c>
      <c r="I491" s="9">
        <v>3120</v>
      </c>
      <c r="J491" s="33">
        <f t="shared" si="7"/>
        <v>19500</v>
      </c>
      <c r="L491" s="9"/>
    </row>
    <row r="492" spans="1:12" x14ac:dyDescent="0.25">
      <c r="A492" t="s">
        <v>3644</v>
      </c>
      <c r="B492" s="8">
        <v>42817</v>
      </c>
      <c r="C492" t="s">
        <v>3645</v>
      </c>
      <c r="D492">
        <v>1</v>
      </c>
      <c r="E492" t="s">
        <v>3475</v>
      </c>
      <c r="F492">
        <v>3769</v>
      </c>
      <c r="G492" s="1" t="s">
        <v>2943</v>
      </c>
      <c r="H492" s="1" t="s">
        <v>2738</v>
      </c>
      <c r="I492" s="9">
        <v>6059.14</v>
      </c>
      <c r="J492" s="33">
        <f t="shared" si="7"/>
        <v>37869.625</v>
      </c>
      <c r="L492" s="9"/>
    </row>
    <row r="493" spans="1:12" x14ac:dyDescent="0.25">
      <c r="A493" t="s">
        <v>1334</v>
      </c>
      <c r="B493" s="8">
        <v>42821</v>
      </c>
      <c r="C493" t="s">
        <v>3646</v>
      </c>
      <c r="D493">
        <v>1</v>
      </c>
      <c r="E493" t="s">
        <v>3475</v>
      </c>
      <c r="F493">
        <v>3773</v>
      </c>
      <c r="G493" s="1" t="s">
        <v>1421</v>
      </c>
      <c r="H493" s="1" t="s">
        <v>1006</v>
      </c>
      <c r="I493" s="1">
        <v>304.52999999999997</v>
      </c>
      <c r="J493" s="33">
        <f t="shared" si="7"/>
        <v>1903.3124999999998</v>
      </c>
      <c r="L493" s="9"/>
    </row>
    <row r="494" spans="1:12" x14ac:dyDescent="0.25">
      <c r="A494" t="s">
        <v>1346</v>
      </c>
      <c r="B494" s="8">
        <v>42822</v>
      </c>
      <c r="C494" t="s">
        <v>3647</v>
      </c>
      <c r="D494">
        <v>1</v>
      </c>
      <c r="E494" t="s">
        <v>3472</v>
      </c>
      <c r="F494">
        <v>18425</v>
      </c>
      <c r="G494" s="1" t="s">
        <v>1417</v>
      </c>
      <c r="H494" s="1" t="s">
        <v>1071</v>
      </c>
      <c r="I494" s="9">
        <v>2857.68</v>
      </c>
      <c r="J494" s="33">
        <f t="shared" si="7"/>
        <v>17860.5</v>
      </c>
      <c r="L494" s="9"/>
    </row>
    <row r="495" spans="1:12" x14ac:dyDescent="0.25">
      <c r="A495" t="s">
        <v>1349</v>
      </c>
      <c r="B495" s="8">
        <v>42822</v>
      </c>
      <c r="C495" t="s">
        <v>3648</v>
      </c>
      <c r="D495">
        <v>1</v>
      </c>
      <c r="E495" t="s">
        <v>3472</v>
      </c>
      <c r="F495">
        <v>18426</v>
      </c>
      <c r="G495" s="1" t="s">
        <v>1417</v>
      </c>
      <c r="H495" s="1" t="s">
        <v>1071</v>
      </c>
      <c r="I495" s="9">
        <v>2518.7199999999998</v>
      </c>
      <c r="J495" s="33">
        <f t="shared" si="7"/>
        <v>15741.999999999998</v>
      </c>
      <c r="L495" s="9"/>
    </row>
    <row r="496" spans="1:12" x14ac:dyDescent="0.25">
      <c r="A496" t="s">
        <v>1353</v>
      </c>
      <c r="B496" s="8">
        <v>42822</v>
      </c>
      <c r="C496" t="s">
        <v>3649</v>
      </c>
      <c r="D496">
        <v>1</v>
      </c>
      <c r="E496" t="s">
        <v>3472</v>
      </c>
      <c r="F496">
        <v>18427</v>
      </c>
      <c r="G496" s="1" t="s">
        <v>1417</v>
      </c>
      <c r="H496" s="1" t="s">
        <v>1071</v>
      </c>
      <c r="I496" s="9">
        <v>1297.74</v>
      </c>
      <c r="J496" s="33">
        <f t="shared" si="7"/>
        <v>8110.875</v>
      </c>
      <c r="L496" s="9"/>
    </row>
    <row r="497" spans="1:12" x14ac:dyDescent="0.25">
      <c r="A497" t="s">
        <v>3650</v>
      </c>
      <c r="B497" s="8">
        <v>42823</v>
      </c>
      <c r="C497" t="s">
        <v>3651</v>
      </c>
      <c r="D497">
        <v>1</v>
      </c>
      <c r="E497" t="s">
        <v>3475</v>
      </c>
      <c r="F497">
        <v>3780</v>
      </c>
      <c r="G497" s="1" t="s">
        <v>2852</v>
      </c>
      <c r="H497" s="1" t="s">
        <v>2734</v>
      </c>
      <c r="I497" s="9">
        <v>1176</v>
      </c>
      <c r="J497" s="33">
        <f t="shared" si="7"/>
        <v>7350</v>
      </c>
      <c r="L497" s="9"/>
    </row>
    <row r="498" spans="1:12" x14ac:dyDescent="0.25">
      <c r="A498" t="s">
        <v>3652</v>
      </c>
      <c r="B498" s="8">
        <v>42823</v>
      </c>
      <c r="C498" t="s">
        <v>3653</v>
      </c>
      <c r="D498">
        <v>1</v>
      </c>
      <c r="E498" t="s">
        <v>3475</v>
      </c>
      <c r="F498">
        <v>3781</v>
      </c>
      <c r="G498" s="1" t="s">
        <v>1440</v>
      </c>
      <c r="H498" s="1" t="s">
        <v>1149</v>
      </c>
      <c r="I498" s="1">
        <f>3611.56+4604.13</f>
        <v>8215.69</v>
      </c>
      <c r="J498" s="33">
        <f t="shared" si="7"/>
        <v>51348.0625</v>
      </c>
      <c r="L498" s="9"/>
    </row>
    <row r="499" spans="1:12" x14ac:dyDescent="0.25">
      <c r="A499" t="s">
        <v>3654</v>
      </c>
      <c r="B499" s="8">
        <v>42823</v>
      </c>
      <c r="C499" t="s">
        <v>3655</v>
      </c>
      <c r="D499">
        <v>1</v>
      </c>
      <c r="E499" t="s">
        <v>3475</v>
      </c>
      <c r="F499">
        <v>3782</v>
      </c>
      <c r="G499" s="1" t="s">
        <v>3730</v>
      </c>
      <c r="H499" s="1" t="s">
        <v>3656</v>
      </c>
      <c r="I499" s="1">
        <v>480</v>
      </c>
      <c r="J499" s="33">
        <f t="shared" si="7"/>
        <v>3000</v>
      </c>
      <c r="L499" s="9"/>
    </row>
    <row r="500" spans="1:12" x14ac:dyDescent="0.25">
      <c r="A500" t="s">
        <v>3657</v>
      </c>
      <c r="B500" s="8">
        <v>42823</v>
      </c>
      <c r="C500" t="s">
        <v>3658</v>
      </c>
      <c r="D500">
        <v>1</v>
      </c>
      <c r="E500" t="s">
        <v>3475</v>
      </c>
      <c r="F500">
        <v>3783</v>
      </c>
      <c r="G500" s="1" t="s">
        <v>2851</v>
      </c>
      <c r="H500" s="1" t="s">
        <v>2727</v>
      </c>
      <c r="I500" s="1">
        <v>640</v>
      </c>
      <c r="J500" s="33">
        <f t="shared" si="7"/>
        <v>4000</v>
      </c>
      <c r="L500" s="9"/>
    </row>
    <row r="501" spans="1:12" x14ac:dyDescent="0.25">
      <c r="A501" t="s">
        <v>3659</v>
      </c>
      <c r="B501" s="8">
        <v>42823</v>
      </c>
      <c r="C501" t="s">
        <v>3660</v>
      </c>
      <c r="D501">
        <v>1</v>
      </c>
      <c r="E501" t="s">
        <v>3475</v>
      </c>
      <c r="F501">
        <v>3784</v>
      </c>
      <c r="G501" s="1" t="s">
        <v>1441</v>
      </c>
      <c r="H501" s="1" t="s">
        <v>1156</v>
      </c>
      <c r="I501" s="1">
        <v>269.04000000000002</v>
      </c>
      <c r="J501" s="33">
        <f t="shared" si="7"/>
        <v>1681.5</v>
      </c>
      <c r="L501" s="9"/>
    </row>
    <row r="502" spans="1:12" x14ac:dyDescent="0.25">
      <c r="A502" t="s">
        <v>3661</v>
      </c>
      <c r="B502" s="8">
        <v>42823</v>
      </c>
      <c r="C502" t="s">
        <v>3662</v>
      </c>
      <c r="D502">
        <v>1</v>
      </c>
      <c r="E502" t="s">
        <v>3475</v>
      </c>
      <c r="F502">
        <v>3785</v>
      </c>
      <c r="G502" s="1" t="s">
        <v>1443</v>
      </c>
      <c r="H502" s="1" t="s">
        <v>1164</v>
      </c>
      <c r="I502" s="9">
        <v>3248</v>
      </c>
      <c r="J502" s="33">
        <f t="shared" si="7"/>
        <v>20300</v>
      </c>
      <c r="L502" s="9"/>
    </row>
    <row r="503" spans="1:12" x14ac:dyDescent="0.25">
      <c r="A503" t="s">
        <v>3663</v>
      </c>
      <c r="B503" s="8">
        <v>42823</v>
      </c>
      <c r="C503" t="s">
        <v>3664</v>
      </c>
      <c r="D503">
        <v>1</v>
      </c>
      <c r="E503" t="s">
        <v>3475</v>
      </c>
      <c r="F503">
        <v>3786</v>
      </c>
      <c r="G503" s="1" t="s">
        <v>2839</v>
      </c>
      <c r="H503" s="1" t="s">
        <v>2539</v>
      </c>
      <c r="I503" s="1">
        <v>480</v>
      </c>
      <c r="J503" s="33">
        <f t="shared" si="7"/>
        <v>3000</v>
      </c>
      <c r="L503" s="9"/>
    </row>
    <row r="504" spans="1:12" x14ac:dyDescent="0.25">
      <c r="A504" t="s">
        <v>2811</v>
      </c>
      <c r="B504" s="8">
        <v>42823</v>
      </c>
      <c r="C504" t="s">
        <v>3665</v>
      </c>
      <c r="D504">
        <v>1</v>
      </c>
      <c r="E504" t="s">
        <v>3475</v>
      </c>
      <c r="F504">
        <v>3787</v>
      </c>
      <c r="G504" s="1" t="s">
        <v>1429</v>
      </c>
      <c r="H504" s="1" t="s">
        <v>1048</v>
      </c>
      <c r="I504" s="9">
        <v>1456</v>
      </c>
      <c r="J504" s="33">
        <f t="shared" si="7"/>
        <v>9100</v>
      </c>
      <c r="L504" s="9"/>
    </row>
    <row r="505" spans="1:12" x14ac:dyDescent="0.25">
      <c r="A505" t="s">
        <v>2814</v>
      </c>
      <c r="B505" s="8">
        <v>42823</v>
      </c>
      <c r="C505" t="s">
        <v>3666</v>
      </c>
      <c r="D505">
        <v>1</v>
      </c>
      <c r="E505" t="s">
        <v>3475</v>
      </c>
      <c r="F505">
        <v>3788</v>
      </c>
      <c r="G505" s="1" t="s">
        <v>1433</v>
      </c>
      <c r="H505" s="1" t="s">
        <v>1064</v>
      </c>
      <c r="I505" s="9">
        <v>1280</v>
      </c>
      <c r="J505" s="33">
        <f t="shared" si="7"/>
        <v>8000</v>
      </c>
      <c r="L505" s="9"/>
    </row>
    <row r="506" spans="1:12" x14ac:dyDescent="0.25">
      <c r="A506" t="s">
        <v>2817</v>
      </c>
      <c r="B506" s="8">
        <v>42823</v>
      </c>
      <c r="C506" t="s">
        <v>3667</v>
      </c>
      <c r="D506">
        <v>1</v>
      </c>
      <c r="E506" t="s">
        <v>3475</v>
      </c>
      <c r="F506">
        <v>3789</v>
      </c>
      <c r="G506" s="1" t="s">
        <v>1432</v>
      </c>
      <c r="H506" s="1" t="s">
        <v>1060</v>
      </c>
      <c r="I506" s="9">
        <v>7584</v>
      </c>
      <c r="J506" s="33">
        <f t="shared" si="7"/>
        <v>47400</v>
      </c>
      <c r="L506" s="9"/>
    </row>
    <row r="507" spans="1:12" x14ac:dyDescent="0.25">
      <c r="A507" t="s">
        <v>3668</v>
      </c>
      <c r="B507" s="8">
        <v>42823</v>
      </c>
      <c r="C507" t="s">
        <v>3669</v>
      </c>
      <c r="D507">
        <v>2</v>
      </c>
      <c r="E507" t="s">
        <v>3475</v>
      </c>
      <c r="F507">
        <v>3790</v>
      </c>
      <c r="G507" s="1" t="s">
        <v>1429</v>
      </c>
      <c r="H507" s="1" t="s">
        <v>1048</v>
      </c>
      <c r="I507" s="1">
        <v>192</v>
      </c>
      <c r="J507" s="33">
        <f t="shared" si="7"/>
        <v>1200</v>
      </c>
      <c r="L507" s="9"/>
    </row>
    <row r="508" spans="1:12" x14ac:dyDescent="0.25">
      <c r="A508" t="s">
        <v>3670</v>
      </c>
      <c r="B508" s="8">
        <v>42823</v>
      </c>
      <c r="C508" t="s">
        <v>3671</v>
      </c>
      <c r="D508">
        <v>2</v>
      </c>
      <c r="E508" t="s">
        <v>3475</v>
      </c>
      <c r="F508">
        <v>3791</v>
      </c>
      <c r="G508" s="1" t="s">
        <v>1432</v>
      </c>
      <c r="H508" s="1" t="s">
        <v>1060</v>
      </c>
      <c r="I508" s="9">
        <v>1040</v>
      </c>
      <c r="J508" s="33">
        <f t="shared" si="7"/>
        <v>6500</v>
      </c>
      <c r="L508" s="9"/>
    </row>
    <row r="509" spans="1:12" x14ac:dyDescent="0.25">
      <c r="A509" t="s">
        <v>3672</v>
      </c>
      <c r="B509" s="8">
        <v>42823</v>
      </c>
      <c r="C509" t="s">
        <v>3673</v>
      </c>
      <c r="D509">
        <v>2</v>
      </c>
      <c r="E509" t="s">
        <v>3475</v>
      </c>
      <c r="F509">
        <v>3792</v>
      </c>
      <c r="G509" s="1" t="s">
        <v>1433</v>
      </c>
      <c r="H509" s="1" t="s">
        <v>1064</v>
      </c>
      <c r="I509" s="1">
        <v>480</v>
      </c>
      <c r="J509" s="33">
        <f t="shared" si="7"/>
        <v>3000</v>
      </c>
      <c r="L509" s="9"/>
    </row>
    <row r="510" spans="1:12" x14ac:dyDescent="0.25">
      <c r="A510" t="s">
        <v>3674</v>
      </c>
      <c r="B510" s="8">
        <v>42823</v>
      </c>
      <c r="C510" t="s">
        <v>3675</v>
      </c>
      <c r="D510">
        <v>2</v>
      </c>
      <c r="E510" t="s">
        <v>3475</v>
      </c>
      <c r="F510">
        <v>3793</v>
      </c>
      <c r="G510" s="1" t="s">
        <v>1437</v>
      </c>
      <c r="H510" s="1" t="s">
        <v>1111</v>
      </c>
      <c r="I510" s="9">
        <v>1392</v>
      </c>
      <c r="J510" s="33">
        <f t="shared" si="7"/>
        <v>8700</v>
      </c>
      <c r="L510" s="9"/>
    </row>
    <row r="511" spans="1:12" x14ac:dyDescent="0.25">
      <c r="A511" t="s">
        <v>1373</v>
      </c>
      <c r="B511" s="8">
        <v>42823</v>
      </c>
      <c r="C511" t="s">
        <v>3676</v>
      </c>
      <c r="D511">
        <v>2</v>
      </c>
      <c r="E511" t="s">
        <v>3475</v>
      </c>
      <c r="F511">
        <v>3794</v>
      </c>
      <c r="G511" s="1" t="s">
        <v>1423</v>
      </c>
      <c r="H511" s="1" t="s">
        <v>1014</v>
      </c>
      <c r="I511" s="9">
        <v>2400</v>
      </c>
      <c r="J511" s="33">
        <f t="shared" si="7"/>
        <v>15000</v>
      </c>
      <c r="L511" s="9"/>
    </row>
    <row r="512" spans="1:12" x14ac:dyDescent="0.25">
      <c r="A512" t="s">
        <v>1377</v>
      </c>
      <c r="B512" s="8">
        <v>42823</v>
      </c>
      <c r="C512" t="s">
        <v>3677</v>
      </c>
      <c r="D512">
        <v>2</v>
      </c>
      <c r="E512" t="s">
        <v>3475</v>
      </c>
      <c r="F512">
        <v>3795</v>
      </c>
      <c r="G512" s="1" t="s">
        <v>2945</v>
      </c>
      <c r="H512" s="1" t="s">
        <v>2784</v>
      </c>
      <c r="I512" s="1">
        <v>166.4</v>
      </c>
      <c r="J512" s="33">
        <f t="shared" si="7"/>
        <v>1040</v>
      </c>
      <c r="L512" s="9"/>
    </row>
    <row r="513" spans="1:12" x14ac:dyDescent="0.25">
      <c r="A513" t="s">
        <v>3678</v>
      </c>
      <c r="B513" s="8">
        <v>42823</v>
      </c>
      <c r="C513" t="s">
        <v>3679</v>
      </c>
      <c r="D513">
        <v>2</v>
      </c>
      <c r="E513" t="s">
        <v>3475</v>
      </c>
      <c r="F513">
        <v>3796</v>
      </c>
      <c r="G513" s="1" t="s">
        <v>1458</v>
      </c>
      <c r="H513" s="1" t="s">
        <v>1359</v>
      </c>
      <c r="I513" s="9">
        <v>4336</v>
      </c>
      <c r="J513" s="33">
        <f t="shared" si="7"/>
        <v>27100</v>
      </c>
      <c r="L513" s="9"/>
    </row>
    <row r="514" spans="1:12" x14ac:dyDescent="0.25">
      <c r="A514" t="s">
        <v>1380</v>
      </c>
      <c r="B514" s="8">
        <v>42823</v>
      </c>
      <c r="C514" t="s">
        <v>3680</v>
      </c>
      <c r="D514">
        <v>1</v>
      </c>
      <c r="E514" t="s">
        <v>3475</v>
      </c>
      <c r="F514">
        <v>3797</v>
      </c>
      <c r="G514" s="1" t="s">
        <v>3731</v>
      </c>
      <c r="H514" s="1" t="s">
        <v>3681</v>
      </c>
      <c r="I514" s="9">
        <v>27931.03</v>
      </c>
      <c r="J514" s="33">
        <f t="shared" si="7"/>
        <v>174568.9375</v>
      </c>
      <c r="L514" s="9"/>
    </row>
    <row r="515" spans="1:12" x14ac:dyDescent="0.25">
      <c r="A515" t="s">
        <v>2830</v>
      </c>
      <c r="B515" s="8">
        <v>42824</v>
      </c>
      <c r="C515" t="s">
        <v>3682</v>
      </c>
      <c r="D515">
        <v>1</v>
      </c>
      <c r="E515" t="s">
        <v>3475</v>
      </c>
      <c r="F515">
        <v>3799</v>
      </c>
      <c r="G515" s="1" t="s">
        <v>3770</v>
      </c>
      <c r="H515" s="1" t="s">
        <v>3683</v>
      </c>
      <c r="I515" s="9">
        <v>1904</v>
      </c>
      <c r="J515" s="33">
        <f t="shared" si="7"/>
        <v>11900</v>
      </c>
      <c r="L515" s="9"/>
    </row>
    <row r="516" spans="1:12" x14ac:dyDescent="0.25">
      <c r="A516" t="s">
        <v>3684</v>
      </c>
      <c r="B516" s="8">
        <v>42824</v>
      </c>
      <c r="C516" t="s">
        <v>3685</v>
      </c>
      <c r="D516">
        <v>1</v>
      </c>
      <c r="E516" t="s">
        <v>3475</v>
      </c>
      <c r="F516">
        <v>3801</v>
      </c>
      <c r="G516" s="1" t="s">
        <v>1421</v>
      </c>
      <c r="H516" s="1" t="s">
        <v>1006</v>
      </c>
      <c r="I516" s="9">
        <v>53097.24</v>
      </c>
      <c r="J516" s="33">
        <f t="shared" si="7"/>
        <v>331857.75</v>
      </c>
      <c r="L516" s="9"/>
    </row>
    <row r="517" spans="1:12" x14ac:dyDescent="0.25">
      <c r="A517" t="s">
        <v>3686</v>
      </c>
      <c r="B517" s="8">
        <v>42824</v>
      </c>
      <c r="C517" t="s">
        <v>3687</v>
      </c>
      <c r="D517">
        <v>1</v>
      </c>
      <c r="E517" t="s">
        <v>3475</v>
      </c>
      <c r="F517">
        <v>3802</v>
      </c>
      <c r="G517" s="1" t="s">
        <v>1421</v>
      </c>
      <c r="H517" s="1" t="s">
        <v>1006</v>
      </c>
      <c r="I517" s="9">
        <v>1020.8</v>
      </c>
      <c r="J517" s="33">
        <f t="shared" si="7"/>
        <v>6380</v>
      </c>
      <c r="L517" s="9"/>
    </row>
    <row r="518" spans="1:12" x14ac:dyDescent="0.25">
      <c r="A518" t="s">
        <v>3688</v>
      </c>
      <c r="B518" s="8">
        <v>42824</v>
      </c>
      <c r="C518" t="s">
        <v>3689</v>
      </c>
      <c r="D518">
        <v>1</v>
      </c>
      <c r="E518" t="s">
        <v>3690</v>
      </c>
      <c r="F518">
        <v>32487</v>
      </c>
      <c r="G518" s="7" t="s">
        <v>1463</v>
      </c>
      <c r="H518" s="7" t="s">
        <v>1464</v>
      </c>
      <c r="I518" s="9">
        <v>143849.69</v>
      </c>
      <c r="J518" s="33">
        <f t="shared" ref="J518:J525" si="8">+I518/0.16</f>
        <v>899060.5625</v>
      </c>
      <c r="L518" s="9"/>
    </row>
    <row r="519" spans="1:12" x14ac:dyDescent="0.25">
      <c r="A519" t="s">
        <v>3691</v>
      </c>
      <c r="B519" s="8">
        <v>42825</v>
      </c>
      <c r="C519" t="s">
        <v>3692</v>
      </c>
      <c r="D519">
        <v>1</v>
      </c>
      <c r="E519" t="s">
        <v>3475</v>
      </c>
      <c r="F519">
        <v>3805</v>
      </c>
      <c r="G519" s="1" t="s">
        <v>1467</v>
      </c>
      <c r="H519" s="1" t="s">
        <v>3693</v>
      </c>
      <c r="I519" s="1">
        <v>140.80000000000001</v>
      </c>
      <c r="J519" s="33">
        <f t="shared" si="8"/>
        <v>880</v>
      </c>
      <c r="L519" s="9"/>
    </row>
    <row r="520" spans="1:12" x14ac:dyDescent="0.25">
      <c r="A520" t="s">
        <v>3694</v>
      </c>
      <c r="B520" s="8">
        <v>42825</v>
      </c>
      <c r="C520" t="s">
        <v>3695</v>
      </c>
      <c r="D520">
        <v>1</v>
      </c>
      <c r="E520" t="s">
        <v>3475</v>
      </c>
      <c r="F520">
        <v>3807</v>
      </c>
      <c r="G520" s="1" t="s">
        <v>3733</v>
      </c>
      <c r="H520" s="1" t="s">
        <v>3696</v>
      </c>
      <c r="I520" s="1">
        <v>224</v>
      </c>
      <c r="J520" s="33">
        <f t="shared" si="8"/>
        <v>1400</v>
      </c>
      <c r="L520" s="9"/>
    </row>
    <row r="521" spans="1:12" x14ac:dyDescent="0.25">
      <c r="A521" t="s">
        <v>3697</v>
      </c>
      <c r="B521" s="8">
        <v>42825</v>
      </c>
      <c r="C521" t="s">
        <v>3698</v>
      </c>
      <c r="D521">
        <v>1</v>
      </c>
      <c r="E521" t="s">
        <v>3475</v>
      </c>
      <c r="F521">
        <v>3808</v>
      </c>
      <c r="G521" s="1" t="s">
        <v>3734</v>
      </c>
      <c r="H521" s="1" t="s">
        <v>3699</v>
      </c>
      <c r="I521" s="1">
        <v>41.38</v>
      </c>
      <c r="J521" s="33">
        <f t="shared" si="8"/>
        <v>258.625</v>
      </c>
      <c r="L521" s="9"/>
    </row>
    <row r="522" spans="1:12" x14ac:dyDescent="0.25">
      <c r="A522" t="s">
        <v>3700</v>
      </c>
      <c r="B522" s="8">
        <v>42825</v>
      </c>
      <c r="C522" t="s">
        <v>3701</v>
      </c>
      <c r="D522">
        <v>1</v>
      </c>
      <c r="E522" t="s">
        <v>3475</v>
      </c>
      <c r="F522">
        <v>3810</v>
      </c>
      <c r="G522" s="1" t="s">
        <v>3735</v>
      </c>
      <c r="H522" s="1" t="s">
        <v>3702</v>
      </c>
      <c r="I522" s="1">
        <v>606.9</v>
      </c>
      <c r="J522" s="33">
        <f t="shared" si="8"/>
        <v>3793.125</v>
      </c>
    </row>
    <row r="523" spans="1:12" x14ac:dyDescent="0.25">
      <c r="A523" t="s">
        <v>3703</v>
      </c>
      <c r="B523" s="8">
        <v>42825</v>
      </c>
      <c r="C523" t="s">
        <v>3704</v>
      </c>
      <c r="D523">
        <v>1</v>
      </c>
      <c r="E523" t="s">
        <v>3475</v>
      </c>
      <c r="F523">
        <v>3811</v>
      </c>
      <c r="G523" s="1" t="s">
        <v>1421</v>
      </c>
      <c r="H523" s="1" t="s">
        <v>1006</v>
      </c>
      <c r="I523" s="9">
        <v>76251.929999999993</v>
      </c>
      <c r="J523" s="33">
        <f t="shared" si="8"/>
        <v>476574.56249999994</v>
      </c>
      <c r="L523" s="9"/>
    </row>
    <row r="524" spans="1:12" x14ac:dyDescent="0.25">
      <c r="A524" t="s">
        <v>3705</v>
      </c>
      <c r="B524" s="8">
        <v>42825</v>
      </c>
      <c r="C524" t="s">
        <v>3706</v>
      </c>
      <c r="D524">
        <v>1</v>
      </c>
      <c r="E524" t="s">
        <v>3475</v>
      </c>
      <c r="F524">
        <v>3812</v>
      </c>
      <c r="G524" s="1" t="s">
        <v>1421</v>
      </c>
      <c r="H524" s="1" t="s">
        <v>1006</v>
      </c>
      <c r="I524" s="1">
        <v>58.55</v>
      </c>
      <c r="J524" s="33">
        <f t="shared" si="8"/>
        <v>365.9375</v>
      </c>
      <c r="L524" s="9"/>
    </row>
    <row r="525" spans="1:12" x14ac:dyDescent="0.25">
      <c r="A525" t="s">
        <v>3707</v>
      </c>
      <c r="B525" s="8">
        <v>42824</v>
      </c>
      <c r="C525" t="s">
        <v>3708</v>
      </c>
      <c r="D525">
        <v>1</v>
      </c>
      <c r="E525" t="s">
        <v>3472</v>
      </c>
      <c r="F525">
        <v>18429</v>
      </c>
      <c r="G525" s="1" t="s">
        <v>2898</v>
      </c>
      <c r="H525" s="1" t="s">
        <v>3709</v>
      </c>
      <c r="I525" s="1">
        <v>941.9</v>
      </c>
      <c r="J525" s="33">
        <f t="shared" si="8"/>
        <v>5886.875</v>
      </c>
      <c r="L525" s="9"/>
    </row>
    <row r="526" spans="1:12" x14ac:dyDescent="0.25">
      <c r="I526" s="38">
        <f>+SUM(I7:I525)</f>
        <v>6136121.1399999997</v>
      </c>
      <c r="J526" s="38">
        <f t="shared" ref="J526:K526" si="9">+SUM(J7:J525)</f>
        <v>38350757.125</v>
      </c>
      <c r="K526" s="38">
        <f t="shared" si="9"/>
        <v>43250.29</v>
      </c>
    </row>
    <row r="527" spans="1:12" x14ac:dyDescent="0.25">
      <c r="I527">
        <f>6626883.21-491234.45</f>
        <v>6135648.7599999998</v>
      </c>
    </row>
    <row r="528" spans="1:12" x14ac:dyDescent="0.25">
      <c r="I528" s="9">
        <f>+I526-I527</f>
        <v>472.37999999988824</v>
      </c>
    </row>
    <row r="529" spans="1:11" s="1" customFormat="1" x14ac:dyDescent="0.25">
      <c r="A529" s="21" t="s">
        <v>2940</v>
      </c>
      <c r="I529" s="9"/>
    </row>
    <row r="530" spans="1:11" s="1" customFormat="1" x14ac:dyDescent="0.25">
      <c r="A530" s="1" t="s">
        <v>1007</v>
      </c>
      <c r="B530" s="8">
        <v>42800</v>
      </c>
      <c r="C530" s="1" t="s">
        <v>2824</v>
      </c>
      <c r="D530" s="1">
        <v>1</v>
      </c>
      <c r="E530" s="1" t="s">
        <v>3475</v>
      </c>
      <c r="F530" s="1">
        <v>3604</v>
      </c>
      <c r="G530" s="1" t="s">
        <v>2930</v>
      </c>
      <c r="H530" s="1" t="s">
        <v>3479</v>
      </c>
      <c r="I530" s="1">
        <v>-472.38</v>
      </c>
      <c r="J530" s="33">
        <f t="shared" ref="J530" si="10">+I530/0.16</f>
        <v>-2952.375</v>
      </c>
    </row>
    <row r="531" spans="1:11" s="1" customFormat="1" x14ac:dyDescent="0.25">
      <c r="I531" s="9"/>
    </row>
    <row r="533" spans="1:11" x14ac:dyDescent="0.25">
      <c r="A533" s="1"/>
      <c r="B533" s="2"/>
      <c r="C533" s="2"/>
      <c r="D533" s="2"/>
      <c r="E533" s="2"/>
      <c r="F533" s="2"/>
      <c r="G533" s="15" t="s">
        <v>1396</v>
      </c>
      <c r="H533" s="2"/>
      <c r="I533" s="2"/>
      <c r="J533" s="5"/>
      <c r="K533" s="1"/>
    </row>
    <row r="534" spans="1:11" x14ac:dyDescent="0.25">
      <c r="A534" s="1"/>
      <c r="B534" s="2"/>
      <c r="C534" s="2"/>
      <c r="D534" s="2"/>
      <c r="E534" s="2"/>
      <c r="F534" s="2"/>
      <c r="G534" s="15" t="s">
        <v>3710</v>
      </c>
      <c r="H534" s="2"/>
      <c r="I534" s="2"/>
      <c r="J534" s="5"/>
      <c r="K534" s="1"/>
    </row>
    <row r="535" spans="1:11" x14ac:dyDescent="0.25">
      <c r="A535" s="1"/>
      <c r="B535" s="2"/>
      <c r="C535" s="2"/>
      <c r="D535" s="2"/>
      <c r="E535" s="2"/>
      <c r="F535" s="2"/>
      <c r="G535" s="15" t="s">
        <v>0</v>
      </c>
      <c r="H535" s="2"/>
      <c r="I535" s="2"/>
      <c r="J535" s="5"/>
      <c r="K535" s="1"/>
    </row>
    <row r="536" spans="1:11" x14ac:dyDescent="0.25">
      <c r="A536" s="1"/>
      <c r="B536" s="2"/>
      <c r="C536" s="2"/>
      <c r="D536" s="2"/>
      <c r="E536" s="2"/>
      <c r="F536" s="2"/>
      <c r="G536" s="3"/>
      <c r="H536" s="2"/>
      <c r="I536" s="2"/>
      <c r="J536" s="2"/>
      <c r="K536" s="1"/>
    </row>
    <row r="537" spans="1:11" x14ac:dyDescent="0.25">
      <c r="A537" s="1"/>
      <c r="B537" s="2"/>
      <c r="C537" s="2"/>
      <c r="D537" s="2"/>
      <c r="E537" s="2"/>
      <c r="F537" s="2"/>
      <c r="G537" s="6"/>
      <c r="H537" s="4"/>
      <c r="I537" s="4"/>
      <c r="J537" s="4"/>
      <c r="K537" s="1"/>
    </row>
    <row r="538" spans="1:11" ht="17.25" thickBot="1" x14ac:dyDescent="0.35">
      <c r="A538" s="10" t="s">
        <v>1397</v>
      </c>
      <c r="B538" s="10" t="s">
        <v>1398</v>
      </c>
      <c r="C538" s="10" t="s">
        <v>1399</v>
      </c>
      <c r="D538" s="10"/>
      <c r="E538" s="10"/>
      <c r="F538" s="10"/>
      <c r="G538" s="11" t="s">
        <v>1400</v>
      </c>
      <c r="H538" s="12" t="s">
        <v>1401</v>
      </c>
      <c r="I538" s="13" t="s">
        <v>1402</v>
      </c>
      <c r="J538" s="13" t="s">
        <v>1403</v>
      </c>
      <c r="K538" s="14" t="s">
        <v>1404</v>
      </c>
    </row>
    <row r="539" spans="1:11" hidden="1" x14ac:dyDescent="0.25">
      <c r="A539" s="22" t="s">
        <v>1543</v>
      </c>
      <c r="B539" s="23">
        <v>85</v>
      </c>
      <c r="G539" s="1" t="s">
        <v>804</v>
      </c>
      <c r="H539" s="1" t="s">
        <v>804</v>
      </c>
      <c r="I539" s="33">
        <f t="shared" ref="I539:I569" si="11">SUMIF($G$7:$G$525,G539,$I$7:$I$525)</f>
        <v>20</v>
      </c>
      <c r="J539" s="33">
        <f>+I539/0.16</f>
        <v>125</v>
      </c>
    </row>
    <row r="540" spans="1:11" hidden="1" x14ac:dyDescent="0.25">
      <c r="A540" s="22" t="s">
        <v>1543</v>
      </c>
      <c r="B540" s="23">
        <v>85</v>
      </c>
      <c r="G540" s="1" t="s">
        <v>2861</v>
      </c>
      <c r="H540" s="1" t="s">
        <v>2798</v>
      </c>
      <c r="I540" s="33">
        <f t="shared" si="11"/>
        <v>720</v>
      </c>
      <c r="J540" s="33">
        <f t="shared" ref="J540:J600" si="12">+I540/0.16</f>
        <v>4500</v>
      </c>
    </row>
    <row r="541" spans="1:11" hidden="1" x14ac:dyDescent="0.25">
      <c r="A541" s="22" t="s">
        <v>1543</v>
      </c>
      <c r="B541" s="23">
        <v>85</v>
      </c>
      <c r="G541" s="1" t="s">
        <v>850</v>
      </c>
      <c r="H541" s="1" t="s">
        <v>850</v>
      </c>
      <c r="I541" s="33">
        <f t="shared" si="11"/>
        <v>102.49000000000001</v>
      </c>
      <c r="J541" s="33">
        <f t="shared" si="12"/>
        <v>640.5625</v>
      </c>
    </row>
    <row r="542" spans="1:11" hidden="1" x14ac:dyDescent="0.25">
      <c r="A542" s="22" t="s">
        <v>1543</v>
      </c>
      <c r="B542" s="23">
        <v>85</v>
      </c>
      <c r="G542" s="7" t="s">
        <v>1506</v>
      </c>
      <c r="H542" s="7" t="s">
        <v>1507</v>
      </c>
      <c r="I542" s="33">
        <f t="shared" si="11"/>
        <v>461.55</v>
      </c>
      <c r="J542" s="33">
        <f t="shared" si="12"/>
        <v>2884.6875</v>
      </c>
    </row>
    <row r="543" spans="1:11" hidden="1" x14ac:dyDescent="0.25">
      <c r="A543" s="22" t="s">
        <v>1543</v>
      </c>
      <c r="B543" s="23">
        <v>85</v>
      </c>
      <c r="G543" s="1" t="s">
        <v>3376</v>
      </c>
      <c r="H543" s="1" t="s">
        <v>3376</v>
      </c>
      <c r="I543" s="33">
        <f t="shared" si="11"/>
        <v>22.4</v>
      </c>
      <c r="J543" s="33">
        <f t="shared" si="12"/>
        <v>140</v>
      </c>
    </row>
    <row r="544" spans="1:11" hidden="1" x14ac:dyDescent="0.25">
      <c r="A544" s="22" t="s">
        <v>1543</v>
      </c>
      <c r="B544" s="23">
        <v>85</v>
      </c>
      <c r="G544" s="1" t="s">
        <v>824</v>
      </c>
      <c r="H544" s="1" t="s">
        <v>824</v>
      </c>
      <c r="I544" s="33">
        <f t="shared" si="11"/>
        <v>53.9</v>
      </c>
      <c r="J544" s="33">
        <f t="shared" si="12"/>
        <v>336.875</v>
      </c>
    </row>
    <row r="545" spans="1:11" hidden="1" x14ac:dyDescent="0.25">
      <c r="A545" s="22" t="s">
        <v>1543</v>
      </c>
      <c r="B545" s="23">
        <v>85</v>
      </c>
      <c r="G545" s="1" t="s">
        <v>3270</v>
      </c>
      <c r="H545" s="1" t="s">
        <v>3270</v>
      </c>
      <c r="I545" s="33">
        <f t="shared" si="11"/>
        <v>413.8</v>
      </c>
      <c r="J545" s="33">
        <f t="shared" si="12"/>
        <v>2586.25</v>
      </c>
    </row>
    <row r="546" spans="1:11" hidden="1" x14ac:dyDescent="0.25">
      <c r="A546" s="22" t="s">
        <v>1543</v>
      </c>
      <c r="B546" s="23">
        <v>85</v>
      </c>
      <c r="G546" s="1" t="s">
        <v>876</v>
      </c>
      <c r="H546" s="1" t="s">
        <v>876</v>
      </c>
      <c r="I546" s="33">
        <f t="shared" si="11"/>
        <v>38.9</v>
      </c>
      <c r="J546" s="33">
        <f t="shared" si="12"/>
        <v>243.125</v>
      </c>
    </row>
    <row r="547" spans="1:11" hidden="1" x14ac:dyDescent="0.25">
      <c r="A547" s="22" t="s">
        <v>1543</v>
      </c>
      <c r="B547" s="23">
        <v>85</v>
      </c>
      <c r="G547" s="1" t="s">
        <v>1446</v>
      </c>
      <c r="H547" s="1" t="s">
        <v>1188</v>
      </c>
      <c r="I547" s="33">
        <f t="shared" si="11"/>
        <v>419.52</v>
      </c>
      <c r="J547" s="33">
        <f t="shared" si="12"/>
        <v>2622</v>
      </c>
    </row>
    <row r="548" spans="1:11" hidden="1" x14ac:dyDescent="0.25">
      <c r="A548" s="22" t="s">
        <v>1543</v>
      </c>
      <c r="B548" s="23">
        <v>85</v>
      </c>
      <c r="G548" s="1" t="s">
        <v>309</v>
      </c>
      <c r="H548" s="1" t="s">
        <v>309</v>
      </c>
      <c r="I548" s="33">
        <f t="shared" si="11"/>
        <v>961.2700000000001</v>
      </c>
      <c r="J548" s="33">
        <f t="shared" si="12"/>
        <v>6007.9375000000009</v>
      </c>
    </row>
    <row r="549" spans="1:11" hidden="1" x14ac:dyDescent="0.25">
      <c r="A549" s="22" t="s">
        <v>1543</v>
      </c>
      <c r="B549" s="23">
        <v>85</v>
      </c>
      <c r="G549" s="7" t="s">
        <v>1477</v>
      </c>
      <c r="H549" s="1" t="s">
        <v>3745</v>
      </c>
      <c r="I549" s="33">
        <f t="shared" si="11"/>
        <v>132668.43</v>
      </c>
      <c r="J549" s="33">
        <f t="shared" si="12"/>
        <v>829177.68749999988</v>
      </c>
    </row>
    <row r="550" spans="1:11" hidden="1" x14ac:dyDescent="0.25">
      <c r="A550" s="22" t="s">
        <v>1543</v>
      </c>
      <c r="B550" s="23">
        <v>85</v>
      </c>
      <c r="G550" s="59" t="s">
        <v>3251</v>
      </c>
      <c r="H550" s="1" t="s">
        <v>3258</v>
      </c>
      <c r="I550" s="33">
        <f t="shared" si="11"/>
        <v>128.59</v>
      </c>
      <c r="J550" s="33">
        <f t="shared" si="12"/>
        <v>803.6875</v>
      </c>
    </row>
    <row r="551" spans="1:11" hidden="1" x14ac:dyDescent="0.25">
      <c r="A551" s="22" t="s">
        <v>1543</v>
      </c>
      <c r="B551" s="23">
        <v>85</v>
      </c>
      <c r="G551" s="7" t="s">
        <v>2879</v>
      </c>
      <c r="H551" s="1" t="s">
        <v>3023</v>
      </c>
      <c r="I551" s="33">
        <f t="shared" si="11"/>
        <v>138475.23000000001</v>
      </c>
      <c r="J551" s="33">
        <f t="shared" si="12"/>
        <v>865470.1875</v>
      </c>
    </row>
    <row r="552" spans="1:11" hidden="1" x14ac:dyDescent="0.25">
      <c r="A552" s="22" t="s">
        <v>1543</v>
      </c>
      <c r="B552" s="23">
        <v>85</v>
      </c>
      <c r="G552" s="7" t="s">
        <v>444</v>
      </c>
      <c r="H552" s="7" t="s">
        <v>1528</v>
      </c>
      <c r="I552" s="33">
        <f t="shared" si="11"/>
        <v>1727.4799999999993</v>
      </c>
      <c r="J552" s="33">
        <f t="shared" si="12"/>
        <v>10796.749999999996</v>
      </c>
    </row>
    <row r="553" spans="1:11" hidden="1" x14ac:dyDescent="0.25">
      <c r="A553" s="22" t="s">
        <v>1543</v>
      </c>
      <c r="B553" s="23">
        <v>85</v>
      </c>
      <c r="G553" s="7" t="s">
        <v>1473</v>
      </c>
      <c r="H553" s="1" t="s">
        <v>2969</v>
      </c>
      <c r="I553" s="33">
        <f t="shared" si="11"/>
        <v>129367.62999999999</v>
      </c>
      <c r="J553" s="33">
        <f t="shared" si="12"/>
        <v>808547.68749999988</v>
      </c>
    </row>
    <row r="554" spans="1:11" hidden="1" x14ac:dyDescent="0.25">
      <c r="A554" s="22" t="s">
        <v>1543</v>
      </c>
      <c r="B554" s="23">
        <v>85</v>
      </c>
      <c r="G554" s="7" t="s">
        <v>1465</v>
      </c>
      <c r="H554" s="1" t="s">
        <v>3751</v>
      </c>
      <c r="I554" s="33">
        <f t="shared" si="11"/>
        <v>29313.919999999998</v>
      </c>
      <c r="J554" s="33">
        <f t="shared" si="12"/>
        <v>183211.99999999997</v>
      </c>
    </row>
    <row r="555" spans="1:11" hidden="1" x14ac:dyDescent="0.25">
      <c r="A555" s="22" t="s">
        <v>1543</v>
      </c>
      <c r="B555" s="23">
        <v>85</v>
      </c>
      <c r="G555" s="1" t="s">
        <v>3733</v>
      </c>
      <c r="H555" s="1" t="s">
        <v>3696</v>
      </c>
      <c r="I555" s="33">
        <f t="shared" si="11"/>
        <v>224</v>
      </c>
      <c r="J555" s="33">
        <f t="shared" si="12"/>
        <v>1400</v>
      </c>
    </row>
    <row r="556" spans="1:11" x14ac:dyDescent="0.25">
      <c r="A556" s="22" t="s">
        <v>1543</v>
      </c>
      <c r="B556" s="24" t="s">
        <v>2939</v>
      </c>
      <c r="G556" s="1" t="s">
        <v>2842</v>
      </c>
      <c r="H556" s="1" t="s">
        <v>2604</v>
      </c>
      <c r="I556" s="33">
        <f t="shared" si="11"/>
        <v>8160</v>
      </c>
      <c r="J556" s="33">
        <f t="shared" si="12"/>
        <v>51000</v>
      </c>
      <c r="K556">
        <v>5439.97</v>
      </c>
    </row>
    <row r="557" spans="1:11" hidden="1" x14ac:dyDescent="0.25">
      <c r="A557" s="22" t="s">
        <v>1543</v>
      </c>
      <c r="B557" s="23">
        <v>85</v>
      </c>
      <c r="G557" s="7" t="s">
        <v>1467</v>
      </c>
      <c r="H557" s="1" t="s">
        <v>3761</v>
      </c>
      <c r="I557" s="33">
        <f t="shared" si="11"/>
        <v>140404.60999999999</v>
      </c>
      <c r="J557" s="33">
        <f t="shared" si="12"/>
        <v>877528.81249999988</v>
      </c>
    </row>
    <row r="558" spans="1:11" hidden="1" x14ac:dyDescent="0.25">
      <c r="A558" s="22" t="s">
        <v>1543</v>
      </c>
      <c r="B558" s="23">
        <v>85</v>
      </c>
      <c r="G558" s="7" t="s">
        <v>3753</v>
      </c>
      <c r="H558" s="1" t="s">
        <v>3074</v>
      </c>
      <c r="I558" s="33">
        <f t="shared" si="11"/>
        <v>32482.07</v>
      </c>
      <c r="J558" s="33">
        <f t="shared" si="12"/>
        <v>203012.9375</v>
      </c>
    </row>
    <row r="559" spans="1:11" hidden="1" x14ac:dyDescent="0.25">
      <c r="A559" s="22" t="s">
        <v>1543</v>
      </c>
      <c r="B559" s="23">
        <v>85</v>
      </c>
      <c r="G559" s="1" t="s">
        <v>463</v>
      </c>
      <c r="H559" s="1" t="s">
        <v>463</v>
      </c>
      <c r="I559" s="33">
        <f t="shared" si="11"/>
        <v>158.09</v>
      </c>
      <c r="J559" s="33">
        <f t="shared" si="12"/>
        <v>988.0625</v>
      </c>
    </row>
    <row r="560" spans="1:11" hidden="1" x14ac:dyDescent="0.25">
      <c r="A560" s="22" t="s">
        <v>1543</v>
      </c>
      <c r="B560" s="23">
        <v>85</v>
      </c>
      <c r="G560" s="7" t="s">
        <v>2926</v>
      </c>
      <c r="H560" s="7" t="s">
        <v>2927</v>
      </c>
      <c r="I560" s="33">
        <f t="shared" si="11"/>
        <v>4379.37</v>
      </c>
      <c r="J560" s="33">
        <f t="shared" si="12"/>
        <v>27371.0625</v>
      </c>
    </row>
    <row r="561" spans="1:11" hidden="1" x14ac:dyDescent="0.25">
      <c r="A561" s="22" t="s">
        <v>1543</v>
      </c>
      <c r="B561" s="23">
        <v>85</v>
      </c>
      <c r="G561" s="17" t="s">
        <v>1539</v>
      </c>
      <c r="H561" s="18" t="s">
        <v>1540</v>
      </c>
      <c r="I561" s="33">
        <f t="shared" si="11"/>
        <v>15.68</v>
      </c>
      <c r="J561" s="33">
        <f t="shared" si="12"/>
        <v>98</v>
      </c>
    </row>
    <row r="562" spans="1:11" hidden="1" x14ac:dyDescent="0.25">
      <c r="A562" s="22" t="s">
        <v>1543</v>
      </c>
      <c r="B562" s="23">
        <v>85</v>
      </c>
      <c r="G562" s="7" t="s">
        <v>1508</v>
      </c>
      <c r="H562" s="7" t="s">
        <v>1509</v>
      </c>
      <c r="I562" s="33">
        <f t="shared" si="11"/>
        <v>1369.97</v>
      </c>
      <c r="J562" s="33">
        <f t="shared" si="12"/>
        <v>8562.3125</v>
      </c>
    </row>
    <row r="563" spans="1:11" hidden="1" x14ac:dyDescent="0.25">
      <c r="A563" s="22" t="s">
        <v>1543</v>
      </c>
      <c r="B563" s="23">
        <v>85</v>
      </c>
      <c r="G563" s="1" t="s">
        <v>3237</v>
      </c>
      <c r="H563" s="1" t="s">
        <v>3237</v>
      </c>
      <c r="I563" s="33">
        <f t="shared" si="11"/>
        <v>358.63</v>
      </c>
      <c r="J563" s="33">
        <f t="shared" si="12"/>
        <v>2241.4375</v>
      </c>
    </row>
    <row r="564" spans="1:11" hidden="1" x14ac:dyDescent="0.25">
      <c r="A564" s="22" t="s">
        <v>1543</v>
      </c>
      <c r="B564" s="23">
        <v>85</v>
      </c>
      <c r="G564" s="1" t="s">
        <v>3183</v>
      </c>
      <c r="H564" s="1" t="s">
        <v>3183</v>
      </c>
      <c r="I564" s="33">
        <f t="shared" si="11"/>
        <v>27.029999999999998</v>
      </c>
      <c r="J564" s="33">
        <f t="shared" si="12"/>
        <v>168.93749999999997</v>
      </c>
    </row>
    <row r="565" spans="1:11" hidden="1" x14ac:dyDescent="0.25">
      <c r="A565" s="22" t="s">
        <v>1543</v>
      </c>
      <c r="B565" s="23">
        <v>85</v>
      </c>
      <c r="G565" s="1" t="s">
        <v>321</v>
      </c>
      <c r="H565" s="1" t="s">
        <v>321</v>
      </c>
      <c r="I565" s="33">
        <f t="shared" si="11"/>
        <v>48.269999999999996</v>
      </c>
      <c r="J565" s="33">
        <f t="shared" si="12"/>
        <v>301.68749999999994</v>
      </c>
    </row>
    <row r="566" spans="1:11" x14ac:dyDescent="0.25">
      <c r="A566" s="22" t="s">
        <v>1543</v>
      </c>
      <c r="B566" s="23">
        <v>85</v>
      </c>
      <c r="G566" s="1" t="s">
        <v>3393</v>
      </c>
      <c r="H566" s="7" t="s">
        <v>3769</v>
      </c>
      <c r="I566" s="33">
        <f t="shared" si="11"/>
        <v>64</v>
      </c>
      <c r="J566" s="33">
        <f t="shared" si="12"/>
        <v>400</v>
      </c>
      <c r="K566">
        <v>16</v>
      </c>
    </row>
    <row r="567" spans="1:11" hidden="1" x14ac:dyDescent="0.25">
      <c r="A567" s="22" t="s">
        <v>1543</v>
      </c>
      <c r="B567" s="23">
        <v>85</v>
      </c>
      <c r="G567" s="1" t="s">
        <v>3386</v>
      </c>
      <c r="H567" s="1" t="s">
        <v>3386</v>
      </c>
      <c r="I567" s="33">
        <f t="shared" si="11"/>
        <v>21.93</v>
      </c>
      <c r="J567" s="33">
        <f t="shared" si="12"/>
        <v>137.0625</v>
      </c>
    </row>
    <row r="568" spans="1:11" hidden="1" x14ac:dyDescent="0.25">
      <c r="A568" s="22" t="s">
        <v>1543</v>
      </c>
      <c r="B568" s="23">
        <v>85</v>
      </c>
      <c r="G568" s="7" t="s">
        <v>1469</v>
      </c>
      <c r="H568" s="1" t="s">
        <v>3749</v>
      </c>
      <c r="I568" s="33">
        <f t="shared" si="11"/>
        <v>34969.82</v>
      </c>
      <c r="J568" s="33">
        <f t="shared" si="12"/>
        <v>218561.375</v>
      </c>
    </row>
    <row r="569" spans="1:11" hidden="1" x14ac:dyDescent="0.25">
      <c r="A569" s="22" t="s">
        <v>1543</v>
      </c>
      <c r="B569" s="23">
        <v>85</v>
      </c>
      <c r="G569" s="1" t="s">
        <v>3244</v>
      </c>
      <c r="H569" s="1" t="s">
        <v>3244</v>
      </c>
      <c r="I569" s="33">
        <f t="shared" si="11"/>
        <v>16</v>
      </c>
      <c r="J569" s="33">
        <f t="shared" si="12"/>
        <v>100</v>
      </c>
    </row>
    <row r="570" spans="1:11" hidden="1" x14ac:dyDescent="0.25">
      <c r="A570" s="22" t="s">
        <v>1543</v>
      </c>
      <c r="B570" s="23">
        <v>85</v>
      </c>
      <c r="G570" s="1" t="s">
        <v>3304</v>
      </c>
      <c r="H570" s="1" t="s">
        <v>3304</v>
      </c>
      <c r="I570" s="33">
        <f t="shared" ref="I570:I601" si="13">SUMIF($G$7:$G$525,G570,$I$7:$I$525)</f>
        <v>11.17</v>
      </c>
      <c r="J570" s="33">
        <f t="shared" si="12"/>
        <v>69.8125</v>
      </c>
    </row>
    <row r="571" spans="1:11" hidden="1" x14ac:dyDescent="0.25">
      <c r="A571" s="22" t="s">
        <v>1543</v>
      </c>
      <c r="B571" s="23">
        <v>85</v>
      </c>
      <c r="G571" s="1" t="s">
        <v>1779</v>
      </c>
      <c r="H571" s="1" t="s">
        <v>1779</v>
      </c>
      <c r="I571" s="33">
        <f t="shared" si="13"/>
        <v>62.07</v>
      </c>
      <c r="J571" s="33">
        <f t="shared" si="12"/>
        <v>387.9375</v>
      </c>
    </row>
    <row r="572" spans="1:11" hidden="1" x14ac:dyDescent="0.25">
      <c r="A572" s="22" t="s">
        <v>1543</v>
      </c>
      <c r="B572" s="23">
        <v>85</v>
      </c>
      <c r="G572" s="1" t="s">
        <v>313</v>
      </c>
      <c r="H572" s="1" t="s">
        <v>313</v>
      </c>
      <c r="I572" s="33">
        <f t="shared" si="13"/>
        <v>861.5100000000001</v>
      </c>
      <c r="J572" s="33">
        <f t="shared" si="12"/>
        <v>5384.4375000000009</v>
      </c>
    </row>
    <row r="573" spans="1:11" hidden="1" x14ac:dyDescent="0.25">
      <c r="A573" s="22" t="s">
        <v>1543</v>
      </c>
      <c r="B573" s="23">
        <v>85</v>
      </c>
      <c r="G573" s="1" t="s">
        <v>1425</v>
      </c>
      <c r="H573" s="1" t="s">
        <v>1025</v>
      </c>
      <c r="I573" s="33">
        <f t="shared" si="13"/>
        <v>2082.08</v>
      </c>
      <c r="J573" s="33">
        <f t="shared" si="12"/>
        <v>13013</v>
      </c>
    </row>
    <row r="574" spans="1:11" hidden="1" x14ac:dyDescent="0.25">
      <c r="A574" s="22" t="s">
        <v>1543</v>
      </c>
      <c r="B574" s="23">
        <v>85</v>
      </c>
      <c r="G574" s="1" t="s">
        <v>777</v>
      </c>
      <c r="H574" s="1" t="s">
        <v>777</v>
      </c>
      <c r="I574" s="33">
        <f t="shared" si="13"/>
        <v>11.31</v>
      </c>
      <c r="J574" s="33">
        <f t="shared" si="12"/>
        <v>70.6875</v>
      </c>
    </row>
    <row r="575" spans="1:11" hidden="1" x14ac:dyDescent="0.25">
      <c r="A575" s="22" t="s">
        <v>1543</v>
      </c>
      <c r="B575" s="23">
        <v>85</v>
      </c>
      <c r="G575" s="1" t="s">
        <v>3429</v>
      </c>
      <c r="H575" s="1" t="s">
        <v>3429</v>
      </c>
      <c r="I575" s="33">
        <f t="shared" si="13"/>
        <v>31.44</v>
      </c>
      <c r="J575" s="33">
        <f t="shared" si="12"/>
        <v>196.5</v>
      </c>
    </row>
    <row r="576" spans="1:11" hidden="1" x14ac:dyDescent="0.25">
      <c r="A576" s="22" t="s">
        <v>1543</v>
      </c>
      <c r="B576" s="23">
        <v>85</v>
      </c>
      <c r="G576" s="1" t="s">
        <v>3396</v>
      </c>
      <c r="H576" s="1" t="s">
        <v>3396</v>
      </c>
      <c r="I576" s="33">
        <f t="shared" si="13"/>
        <v>85.45</v>
      </c>
      <c r="J576" s="33">
        <f t="shared" si="12"/>
        <v>534.0625</v>
      </c>
    </row>
    <row r="577" spans="1:10" hidden="1" x14ac:dyDescent="0.25">
      <c r="A577" s="22" t="s">
        <v>1543</v>
      </c>
      <c r="B577" s="23">
        <v>85</v>
      </c>
      <c r="G577" s="7" t="s">
        <v>1482</v>
      </c>
      <c r="H577" s="1" t="s">
        <v>3760</v>
      </c>
      <c r="I577" s="33">
        <f t="shared" si="13"/>
        <v>105845.06</v>
      </c>
      <c r="J577" s="33">
        <f t="shared" si="12"/>
        <v>661531.625</v>
      </c>
    </row>
    <row r="578" spans="1:10" hidden="1" x14ac:dyDescent="0.25">
      <c r="A578" s="22" t="s">
        <v>1543</v>
      </c>
      <c r="B578" s="23">
        <v>85</v>
      </c>
      <c r="G578" s="1" t="s">
        <v>2907</v>
      </c>
      <c r="H578" s="1" t="s">
        <v>2907</v>
      </c>
      <c r="I578" s="33">
        <f t="shared" si="13"/>
        <v>72.55</v>
      </c>
      <c r="J578" s="33">
        <f t="shared" si="12"/>
        <v>453.4375</v>
      </c>
    </row>
    <row r="579" spans="1:10" hidden="1" x14ac:dyDescent="0.25">
      <c r="A579" s="22" t="s">
        <v>1543</v>
      </c>
      <c r="B579" s="23">
        <v>85</v>
      </c>
      <c r="G579" s="1" t="s">
        <v>3336</v>
      </c>
      <c r="H579" s="1" t="s">
        <v>3336</v>
      </c>
      <c r="I579" s="33">
        <f t="shared" si="13"/>
        <v>55.86</v>
      </c>
      <c r="J579" s="33">
        <f t="shared" si="12"/>
        <v>349.125</v>
      </c>
    </row>
    <row r="580" spans="1:10" hidden="1" x14ac:dyDescent="0.25">
      <c r="A580" s="22" t="s">
        <v>1543</v>
      </c>
      <c r="B580" s="23">
        <v>85</v>
      </c>
      <c r="G580" s="1" t="s">
        <v>1445</v>
      </c>
      <c r="H580" s="1" t="s">
        <v>1172</v>
      </c>
      <c r="I580" s="33">
        <f t="shared" si="13"/>
        <v>1100.54</v>
      </c>
      <c r="J580" s="33">
        <f t="shared" si="12"/>
        <v>6878.375</v>
      </c>
    </row>
    <row r="581" spans="1:10" hidden="1" x14ac:dyDescent="0.25">
      <c r="A581" s="22" t="s">
        <v>1543</v>
      </c>
      <c r="B581" s="23">
        <v>85</v>
      </c>
      <c r="G581" s="1" t="s">
        <v>329</v>
      </c>
      <c r="H581" s="1" t="s">
        <v>329</v>
      </c>
      <c r="I581" s="33">
        <f t="shared" si="13"/>
        <v>277.22000000000003</v>
      </c>
      <c r="J581" s="33">
        <f t="shared" si="12"/>
        <v>1732.6250000000002</v>
      </c>
    </row>
    <row r="582" spans="1:10" hidden="1" x14ac:dyDescent="0.25">
      <c r="A582" s="22" t="s">
        <v>1543</v>
      </c>
      <c r="B582" s="23">
        <v>85</v>
      </c>
      <c r="G582" s="1" t="s">
        <v>1437</v>
      </c>
      <c r="H582" s="1" t="s">
        <v>1111</v>
      </c>
      <c r="I582" s="33">
        <f t="shared" si="13"/>
        <v>6011.59</v>
      </c>
      <c r="J582" s="33">
        <f t="shared" si="12"/>
        <v>37572.4375</v>
      </c>
    </row>
    <row r="583" spans="1:10" hidden="1" x14ac:dyDescent="0.25">
      <c r="A583" s="22" t="s">
        <v>1543</v>
      </c>
      <c r="B583" s="23">
        <v>85</v>
      </c>
      <c r="G583" s="1" t="s">
        <v>841</v>
      </c>
      <c r="H583" s="1" t="s">
        <v>841</v>
      </c>
      <c r="I583" s="33">
        <f t="shared" si="13"/>
        <v>10.48</v>
      </c>
      <c r="J583" s="33">
        <f t="shared" si="12"/>
        <v>65.5</v>
      </c>
    </row>
    <row r="584" spans="1:10" hidden="1" x14ac:dyDescent="0.25">
      <c r="A584" s="22" t="s">
        <v>1543</v>
      </c>
      <c r="B584" s="23">
        <v>85</v>
      </c>
      <c r="G584" s="7" t="s">
        <v>1414</v>
      </c>
      <c r="H584" s="7" t="s">
        <v>3738</v>
      </c>
      <c r="I584" s="33">
        <f t="shared" si="13"/>
        <v>4118.4799999999996</v>
      </c>
      <c r="J584" s="33">
        <f t="shared" si="12"/>
        <v>25740.499999999996</v>
      </c>
    </row>
    <row r="585" spans="1:10" hidden="1" x14ac:dyDescent="0.25">
      <c r="A585" s="22" t="s">
        <v>1543</v>
      </c>
      <c r="B585" s="23">
        <v>85</v>
      </c>
      <c r="G585" s="7" t="s">
        <v>1479</v>
      </c>
      <c r="H585" s="1" t="s">
        <v>3076</v>
      </c>
      <c r="I585" s="33">
        <f t="shared" si="13"/>
        <v>36934.300000000003</v>
      </c>
      <c r="J585" s="33">
        <f t="shared" si="12"/>
        <v>230839.375</v>
      </c>
    </row>
    <row r="586" spans="1:10" hidden="1" x14ac:dyDescent="0.25">
      <c r="A586" s="22" t="s">
        <v>1543</v>
      </c>
      <c r="B586" s="23">
        <v>85</v>
      </c>
      <c r="G586" s="7" t="s">
        <v>3754</v>
      </c>
      <c r="H586" s="1" t="s">
        <v>3746</v>
      </c>
      <c r="I586" s="33">
        <f t="shared" si="13"/>
        <v>31253.38</v>
      </c>
      <c r="J586" s="33">
        <f t="shared" si="12"/>
        <v>195333.625</v>
      </c>
    </row>
    <row r="587" spans="1:10" hidden="1" x14ac:dyDescent="0.25">
      <c r="A587" s="22" t="s">
        <v>1543</v>
      </c>
      <c r="B587" s="23">
        <v>85</v>
      </c>
      <c r="G587" s="7" t="s">
        <v>1483</v>
      </c>
      <c r="H587" s="1" t="s">
        <v>3747</v>
      </c>
      <c r="I587" s="33">
        <f t="shared" si="13"/>
        <v>54251.17</v>
      </c>
      <c r="J587" s="33">
        <f t="shared" si="12"/>
        <v>339069.8125</v>
      </c>
    </row>
    <row r="588" spans="1:10" hidden="1" x14ac:dyDescent="0.25">
      <c r="A588" s="22" t="s">
        <v>1543</v>
      </c>
      <c r="B588" s="23">
        <v>85</v>
      </c>
      <c r="G588" s="1" t="s">
        <v>3725</v>
      </c>
      <c r="H588" s="1" t="s">
        <v>3574</v>
      </c>
      <c r="I588" s="33">
        <f t="shared" si="13"/>
        <v>688</v>
      </c>
      <c r="J588" s="33">
        <f t="shared" si="12"/>
        <v>4300</v>
      </c>
    </row>
    <row r="589" spans="1:10" hidden="1" x14ac:dyDescent="0.25">
      <c r="A589" s="22" t="s">
        <v>1543</v>
      </c>
      <c r="B589" s="23">
        <v>85</v>
      </c>
      <c r="G589" s="1" t="s">
        <v>906</v>
      </c>
      <c r="H589" s="1" t="s">
        <v>906</v>
      </c>
      <c r="I589" s="33">
        <f t="shared" si="13"/>
        <v>9.93</v>
      </c>
      <c r="J589" s="33">
        <f t="shared" si="12"/>
        <v>62.0625</v>
      </c>
    </row>
    <row r="590" spans="1:10" hidden="1" x14ac:dyDescent="0.25">
      <c r="A590" s="22" t="s">
        <v>1543</v>
      </c>
      <c r="B590" s="23">
        <v>85</v>
      </c>
      <c r="G590" s="1" t="s">
        <v>1428</v>
      </c>
      <c r="H590" s="1" t="s">
        <v>1040</v>
      </c>
      <c r="I590" s="33">
        <f t="shared" si="13"/>
        <v>1761.12</v>
      </c>
      <c r="J590" s="33">
        <f t="shared" si="12"/>
        <v>11006.999999999998</v>
      </c>
    </row>
    <row r="591" spans="1:10" hidden="1" x14ac:dyDescent="0.25">
      <c r="A591" s="22" t="s">
        <v>1543</v>
      </c>
      <c r="B591" s="23">
        <v>85</v>
      </c>
      <c r="G591" s="1" t="s">
        <v>2943</v>
      </c>
      <c r="H591" s="1" t="s">
        <v>2738</v>
      </c>
      <c r="I591" s="33">
        <f t="shared" si="13"/>
        <v>6059.14</v>
      </c>
      <c r="J591" s="33">
        <f t="shared" si="12"/>
        <v>37869.625</v>
      </c>
    </row>
    <row r="592" spans="1:10" hidden="1" x14ac:dyDescent="0.25">
      <c r="A592" s="22" t="s">
        <v>1543</v>
      </c>
      <c r="B592" s="23">
        <v>85</v>
      </c>
      <c r="G592" s="1" t="s">
        <v>1442</v>
      </c>
      <c r="H592" s="1" t="s">
        <v>1160</v>
      </c>
      <c r="I592" s="33">
        <f t="shared" si="13"/>
        <v>25115.360000000001</v>
      </c>
      <c r="J592" s="33">
        <f t="shared" si="12"/>
        <v>156971</v>
      </c>
    </row>
    <row r="593" spans="1:10" hidden="1" x14ac:dyDescent="0.25">
      <c r="A593" s="22" t="s">
        <v>1543</v>
      </c>
      <c r="B593" s="23">
        <v>85</v>
      </c>
      <c r="G593" s="1" t="s">
        <v>2254</v>
      </c>
      <c r="H593" s="1" t="s">
        <v>2254</v>
      </c>
      <c r="I593" s="33">
        <f t="shared" si="13"/>
        <v>9.86</v>
      </c>
      <c r="J593" s="33">
        <f t="shared" si="12"/>
        <v>61.624999999999993</v>
      </c>
    </row>
    <row r="594" spans="1:10" hidden="1" x14ac:dyDescent="0.25">
      <c r="A594" s="22" t="s">
        <v>1543</v>
      </c>
      <c r="B594" s="23">
        <v>85</v>
      </c>
      <c r="G594" s="1" t="s">
        <v>305</v>
      </c>
      <c r="H594" s="1" t="s">
        <v>305</v>
      </c>
      <c r="I594" s="33">
        <f t="shared" si="13"/>
        <v>222.82999999999998</v>
      </c>
      <c r="J594" s="33">
        <f t="shared" si="12"/>
        <v>1392.6874999999998</v>
      </c>
    </row>
    <row r="595" spans="1:10" hidden="1" x14ac:dyDescent="0.25">
      <c r="A595" s="22" t="s">
        <v>1543</v>
      </c>
      <c r="B595" s="23">
        <v>85</v>
      </c>
      <c r="G595" s="1" t="s">
        <v>3267</v>
      </c>
      <c r="H595" s="1" t="s">
        <v>3267</v>
      </c>
      <c r="I595" s="33">
        <f t="shared" si="13"/>
        <v>305.28000000000003</v>
      </c>
      <c r="J595" s="33">
        <f t="shared" si="12"/>
        <v>1908.0000000000002</v>
      </c>
    </row>
    <row r="596" spans="1:10" hidden="1" x14ac:dyDescent="0.25">
      <c r="A596" s="22" t="s">
        <v>1543</v>
      </c>
      <c r="B596" s="23">
        <v>85</v>
      </c>
      <c r="G596" s="1" t="s">
        <v>763</v>
      </c>
      <c r="H596" s="1" t="s">
        <v>763</v>
      </c>
      <c r="I596" s="33">
        <f t="shared" si="13"/>
        <v>99.18</v>
      </c>
      <c r="J596" s="33">
        <f t="shared" si="12"/>
        <v>619.875</v>
      </c>
    </row>
    <row r="597" spans="1:10" hidden="1" x14ac:dyDescent="0.25">
      <c r="A597" s="22" t="s">
        <v>1543</v>
      </c>
      <c r="B597" s="23">
        <v>85</v>
      </c>
      <c r="G597" s="1" t="s">
        <v>1457</v>
      </c>
      <c r="H597" s="1" t="s">
        <v>1352</v>
      </c>
      <c r="I597" s="33">
        <f t="shared" si="13"/>
        <v>352</v>
      </c>
      <c r="J597" s="33">
        <f t="shared" si="12"/>
        <v>2200</v>
      </c>
    </row>
    <row r="598" spans="1:10" hidden="1" x14ac:dyDescent="0.25">
      <c r="A598" s="22" t="s">
        <v>1543</v>
      </c>
      <c r="B598" s="23">
        <v>85</v>
      </c>
      <c r="G598" s="1" t="s">
        <v>1503</v>
      </c>
      <c r="H598" s="1" t="s">
        <v>1503</v>
      </c>
      <c r="I598" s="33">
        <f t="shared" si="13"/>
        <v>168.9</v>
      </c>
      <c r="J598" s="33">
        <f t="shared" si="12"/>
        <v>1055.625</v>
      </c>
    </row>
    <row r="599" spans="1:10" hidden="1" x14ac:dyDescent="0.25">
      <c r="A599" s="22" t="s">
        <v>1543</v>
      </c>
      <c r="B599" s="23">
        <v>85</v>
      </c>
      <c r="G599" s="1" t="s">
        <v>1436</v>
      </c>
      <c r="H599" s="1" t="s">
        <v>1094</v>
      </c>
      <c r="I599" s="33">
        <f t="shared" si="13"/>
        <v>806.62</v>
      </c>
      <c r="J599" s="33">
        <f t="shared" si="12"/>
        <v>5041.375</v>
      </c>
    </row>
    <row r="600" spans="1:10" hidden="1" x14ac:dyDescent="0.25">
      <c r="A600" s="22" t="s">
        <v>1543</v>
      </c>
      <c r="B600" s="23">
        <v>85</v>
      </c>
      <c r="G600" s="1" t="s">
        <v>3770</v>
      </c>
      <c r="H600" s="1" t="s">
        <v>3683</v>
      </c>
      <c r="I600" s="33">
        <f t="shared" si="13"/>
        <v>1904</v>
      </c>
      <c r="J600" s="33">
        <f t="shared" si="12"/>
        <v>11900</v>
      </c>
    </row>
    <row r="601" spans="1:10" hidden="1" x14ac:dyDescent="0.25">
      <c r="A601" s="22" t="s">
        <v>1543</v>
      </c>
      <c r="B601" s="23">
        <v>85</v>
      </c>
      <c r="G601" s="1" t="s">
        <v>430</v>
      </c>
      <c r="H601" s="1" t="s">
        <v>430</v>
      </c>
      <c r="I601" s="33">
        <f t="shared" si="13"/>
        <v>23.2</v>
      </c>
      <c r="J601" s="33">
        <f t="shared" ref="J601:J663" si="14">+I601/0.16</f>
        <v>145</v>
      </c>
    </row>
    <row r="602" spans="1:10" hidden="1" x14ac:dyDescent="0.25">
      <c r="A602" s="22" t="s">
        <v>1543</v>
      </c>
      <c r="B602" s="23">
        <v>85</v>
      </c>
      <c r="G602" s="1" t="s">
        <v>880</v>
      </c>
      <c r="H602" s="1" t="s">
        <v>880</v>
      </c>
      <c r="I602" s="33">
        <f t="shared" ref="I602:I633" si="15">SUMIF($G$7:$G$525,G602,$I$7:$I$525)</f>
        <v>10.48</v>
      </c>
      <c r="J602" s="33">
        <f t="shared" si="14"/>
        <v>65.5</v>
      </c>
    </row>
    <row r="603" spans="1:10" hidden="1" x14ac:dyDescent="0.25">
      <c r="A603" s="22" t="s">
        <v>1543</v>
      </c>
      <c r="B603" s="23">
        <v>85</v>
      </c>
      <c r="G603" s="1" t="s">
        <v>794</v>
      </c>
      <c r="H603" s="1" t="s">
        <v>794</v>
      </c>
      <c r="I603" s="33">
        <f t="shared" si="15"/>
        <v>809.09999999999991</v>
      </c>
      <c r="J603" s="33">
        <f t="shared" si="14"/>
        <v>5056.8749999999991</v>
      </c>
    </row>
    <row r="604" spans="1:10" hidden="1" x14ac:dyDescent="0.25">
      <c r="A604" s="22" t="s">
        <v>1543</v>
      </c>
      <c r="B604" s="23">
        <v>85</v>
      </c>
      <c r="G604" s="1" t="s">
        <v>356</v>
      </c>
      <c r="H604" s="1" t="s">
        <v>356</v>
      </c>
      <c r="I604" s="33">
        <f t="shared" si="15"/>
        <v>285.45</v>
      </c>
      <c r="J604" s="33">
        <f t="shared" si="14"/>
        <v>1784.0625</v>
      </c>
    </row>
    <row r="605" spans="1:10" hidden="1" x14ac:dyDescent="0.25">
      <c r="A605" s="22" t="s">
        <v>1543</v>
      </c>
      <c r="B605" s="23">
        <v>85</v>
      </c>
      <c r="G605" s="1" t="s">
        <v>3416</v>
      </c>
      <c r="H605" s="1" t="s">
        <v>3416</v>
      </c>
      <c r="I605" s="33">
        <f t="shared" si="15"/>
        <v>107.31</v>
      </c>
      <c r="J605" s="33">
        <f t="shared" si="14"/>
        <v>670.6875</v>
      </c>
    </row>
    <row r="606" spans="1:10" hidden="1" x14ac:dyDescent="0.25">
      <c r="A606" s="22" t="s">
        <v>1543</v>
      </c>
      <c r="B606" s="23">
        <v>85</v>
      </c>
      <c r="G606" s="7" t="s">
        <v>1471</v>
      </c>
      <c r="H606" s="1" t="s">
        <v>3759</v>
      </c>
      <c r="I606" s="33">
        <f t="shared" si="15"/>
        <v>66680.89</v>
      </c>
      <c r="J606" s="33">
        <f t="shared" si="14"/>
        <v>416755.5625</v>
      </c>
    </row>
    <row r="607" spans="1:10" hidden="1" x14ac:dyDescent="0.25">
      <c r="A607" s="22" t="s">
        <v>1543</v>
      </c>
      <c r="B607" s="23">
        <v>85</v>
      </c>
      <c r="G607" s="1" t="s">
        <v>407</v>
      </c>
      <c r="H607" s="1" t="s">
        <v>407</v>
      </c>
      <c r="I607" s="33">
        <f t="shared" si="15"/>
        <v>43.45</v>
      </c>
      <c r="J607" s="33">
        <f t="shared" si="14"/>
        <v>271.5625</v>
      </c>
    </row>
    <row r="608" spans="1:10" hidden="1" x14ac:dyDescent="0.25">
      <c r="A608" s="22" t="s">
        <v>1543</v>
      </c>
      <c r="B608" s="23">
        <v>85</v>
      </c>
      <c r="G608" s="1" t="s">
        <v>1430</v>
      </c>
      <c r="H608" s="1" t="s">
        <v>1052</v>
      </c>
      <c r="I608" s="33">
        <f t="shared" si="15"/>
        <v>666.56</v>
      </c>
      <c r="J608" s="33">
        <f t="shared" si="14"/>
        <v>4166</v>
      </c>
    </row>
    <row r="609" spans="1:10" hidden="1" x14ac:dyDescent="0.25">
      <c r="A609" s="22" t="s">
        <v>1543</v>
      </c>
      <c r="B609" s="23">
        <v>85</v>
      </c>
      <c r="G609" s="1" t="s">
        <v>3728</v>
      </c>
      <c r="H609" s="1" t="s">
        <v>3630</v>
      </c>
      <c r="I609" s="33">
        <f t="shared" si="15"/>
        <v>483.5</v>
      </c>
      <c r="J609" s="33">
        <f t="shared" si="14"/>
        <v>3021.875</v>
      </c>
    </row>
    <row r="610" spans="1:10" hidden="1" x14ac:dyDescent="0.25">
      <c r="A610" s="22" t="s">
        <v>1543</v>
      </c>
      <c r="B610" s="23">
        <v>85</v>
      </c>
      <c r="G610" s="1" t="s">
        <v>3724</v>
      </c>
      <c r="H610" s="1" t="s">
        <v>3572</v>
      </c>
      <c r="I610" s="33">
        <f t="shared" si="15"/>
        <v>54104.94</v>
      </c>
      <c r="J610" s="33">
        <f t="shared" si="14"/>
        <v>338155.875</v>
      </c>
    </row>
    <row r="611" spans="1:10" hidden="1" x14ac:dyDescent="0.25">
      <c r="A611" s="22" t="s">
        <v>1543</v>
      </c>
      <c r="B611" s="23">
        <v>85</v>
      </c>
      <c r="G611" s="1" t="s">
        <v>1427</v>
      </c>
      <c r="H611" s="1" t="s">
        <v>1427</v>
      </c>
      <c r="I611" s="33">
        <f t="shared" si="15"/>
        <v>1020.5699999999999</v>
      </c>
      <c r="J611" s="33">
        <f t="shared" si="14"/>
        <v>6378.5624999999991</v>
      </c>
    </row>
    <row r="612" spans="1:10" hidden="1" x14ac:dyDescent="0.25">
      <c r="A612" s="22" t="s">
        <v>1543</v>
      </c>
      <c r="B612" s="23">
        <v>85</v>
      </c>
      <c r="G612" s="1" t="s">
        <v>3741</v>
      </c>
      <c r="H612" s="1" t="s">
        <v>3742</v>
      </c>
      <c r="I612" s="33">
        <f t="shared" si="15"/>
        <v>520.28</v>
      </c>
      <c r="J612" s="33">
        <f t="shared" si="14"/>
        <v>3251.7499999999995</v>
      </c>
    </row>
    <row r="613" spans="1:10" hidden="1" x14ac:dyDescent="0.25">
      <c r="A613" s="22" t="s">
        <v>1543</v>
      </c>
      <c r="B613" s="23">
        <v>85</v>
      </c>
      <c r="G613" s="1" t="s">
        <v>1429</v>
      </c>
      <c r="H613" s="1" t="s">
        <v>1048</v>
      </c>
      <c r="I613" s="33">
        <f t="shared" si="15"/>
        <v>7072</v>
      </c>
      <c r="J613" s="33">
        <f t="shared" si="14"/>
        <v>44200</v>
      </c>
    </row>
    <row r="614" spans="1:10" hidden="1" x14ac:dyDescent="0.25">
      <c r="A614" s="22" t="s">
        <v>1543</v>
      </c>
      <c r="B614" s="23">
        <v>85</v>
      </c>
      <c r="G614" s="7" t="s">
        <v>3755</v>
      </c>
      <c r="H614" s="7" t="s">
        <v>3756</v>
      </c>
      <c r="I614" s="33">
        <f t="shared" si="15"/>
        <v>137378.12</v>
      </c>
      <c r="J614" s="33">
        <f t="shared" si="14"/>
        <v>858613.25</v>
      </c>
    </row>
    <row r="615" spans="1:10" hidden="1" x14ac:dyDescent="0.25">
      <c r="A615" s="22" t="s">
        <v>1543</v>
      </c>
      <c r="B615" s="23">
        <v>85</v>
      </c>
      <c r="G615" s="1" t="s">
        <v>2462</v>
      </c>
      <c r="H615" s="1" t="s">
        <v>2462</v>
      </c>
      <c r="I615" s="33">
        <f t="shared" si="15"/>
        <v>27.04</v>
      </c>
      <c r="J615" s="33">
        <f t="shared" si="14"/>
        <v>169</v>
      </c>
    </row>
    <row r="616" spans="1:10" hidden="1" x14ac:dyDescent="0.25">
      <c r="A616" s="22" t="s">
        <v>1543</v>
      </c>
      <c r="B616" s="23">
        <v>85</v>
      </c>
      <c r="G616" s="1" t="s">
        <v>3739</v>
      </c>
      <c r="H616" s="1" t="s">
        <v>3740</v>
      </c>
      <c r="I616" s="33">
        <f t="shared" si="15"/>
        <v>198.28</v>
      </c>
      <c r="J616" s="33">
        <f t="shared" si="14"/>
        <v>1239.25</v>
      </c>
    </row>
    <row r="617" spans="1:10" hidden="1" x14ac:dyDescent="0.25">
      <c r="A617" s="22" t="s">
        <v>1543</v>
      </c>
      <c r="B617" s="23">
        <v>85</v>
      </c>
      <c r="G617" s="1" t="s">
        <v>3731</v>
      </c>
      <c r="H617" s="1" t="s">
        <v>3681</v>
      </c>
      <c r="I617" s="33">
        <f t="shared" si="15"/>
        <v>27931.03</v>
      </c>
      <c r="J617" s="33">
        <f t="shared" si="14"/>
        <v>174568.9375</v>
      </c>
    </row>
    <row r="618" spans="1:10" hidden="1" x14ac:dyDescent="0.25">
      <c r="A618" s="22" t="s">
        <v>1543</v>
      </c>
      <c r="B618" s="23">
        <v>85</v>
      </c>
      <c r="G618" s="1" t="s">
        <v>1432</v>
      </c>
      <c r="H618" s="1" t="s">
        <v>1060</v>
      </c>
      <c r="I618" s="33">
        <f t="shared" si="15"/>
        <v>13424</v>
      </c>
      <c r="J618" s="33">
        <f t="shared" si="14"/>
        <v>83900</v>
      </c>
    </row>
    <row r="619" spans="1:10" hidden="1" x14ac:dyDescent="0.25">
      <c r="A619" s="22" t="s">
        <v>1543</v>
      </c>
      <c r="B619" s="23">
        <v>85</v>
      </c>
      <c r="G619" s="1" t="s">
        <v>3722</v>
      </c>
      <c r="H619" s="1" t="s">
        <v>3555</v>
      </c>
      <c r="I619" s="33">
        <f t="shared" si="15"/>
        <v>1600</v>
      </c>
      <c r="J619" s="33">
        <f t="shared" si="14"/>
        <v>10000</v>
      </c>
    </row>
    <row r="620" spans="1:10" hidden="1" x14ac:dyDescent="0.25">
      <c r="A620" s="22" t="s">
        <v>1543</v>
      </c>
      <c r="B620" s="23">
        <v>85</v>
      </c>
      <c r="G620" s="1" t="s">
        <v>3184</v>
      </c>
      <c r="H620" s="1" t="s">
        <v>3184</v>
      </c>
      <c r="I620" s="33">
        <f t="shared" si="15"/>
        <v>92.4</v>
      </c>
      <c r="J620" s="33">
        <f t="shared" si="14"/>
        <v>577.5</v>
      </c>
    </row>
    <row r="621" spans="1:10" hidden="1" x14ac:dyDescent="0.25">
      <c r="A621" s="22" t="s">
        <v>1543</v>
      </c>
      <c r="B621" s="23">
        <v>85</v>
      </c>
      <c r="G621" s="1" t="s">
        <v>1435</v>
      </c>
      <c r="H621" s="1" t="s">
        <v>1090</v>
      </c>
      <c r="I621" s="33">
        <f t="shared" si="15"/>
        <v>1902.3</v>
      </c>
      <c r="J621" s="33">
        <f t="shared" si="14"/>
        <v>11889.375</v>
      </c>
    </row>
    <row r="622" spans="1:10" hidden="1" x14ac:dyDescent="0.25">
      <c r="A622" s="22" t="s">
        <v>1543</v>
      </c>
      <c r="B622" s="23">
        <v>85</v>
      </c>
      <c r="G622" s="1" t="s">
        <v>753</v>
      </c>
      <c r="H622" s="1" t="s">
        <v>753</v>
      </c>
      <c r="I622" s="33">
        <f t="shared" si="15"/>
        <v>21.1</v>
      </c>
      <c r="J622" s="33">
        <f t="shared" si="14"/>
        <v>131.875</v>
      </c>
    </row>
    <row r="623" spans="1:10" hidden="1" x14ac:dyDescent="0.25">
      <c r="A623" s="22" t="s">
        <v>1543</v>
      </c>
      <c r="B623" s="23">
        <v>85</v>
      </c>
      <c r="G623" s="1" t="s">
        <v>3174</v>
      </c>
      <c r="H623" s="1" t="s">
        <v>3174</v>
      </c>
      <c r="I623" s="33">
        <f t="shared" si="15"/>
        <v>29.79</v>
      </c>
      <c r="J623" s="33">
        <f t="shared" si="14"/>
        <v>186.1875</v>
      </c>
    </row>
    <row r="624" spans="1:10" hidden="1" x14ac:dyDescent="0.25">
      <c r="A624" s="22" t="s">
        <v>1543</v>
      </c>
      <c r="B624" s="23">
        <v>85</v>
      </c>
      <c r="G624" s="1" t="s">
        <v>3162</v>
      </c>
      <c r="H624" s="1" t="s">
        <v>3162</v>
      </c>
      <c r="I624" s="33">
        <f t="shared" si="15"/>
        <v>150.86000000000001</v>
      </c>
      <c r="J624" s="33">
        <f t="shared" si="14"/>
        <v>942.87500000000011</v>
      </c>
    </row>
    <row r="625" spans="1:11" hidden="1" x14ac:dyDescent="0.25">
      <c r="A625" s="22" t="s">
        <v>1543</v>
      </c>
      <c r="B625" s="23">
        <v>85</v>
      </c>
      <c r="G625" s="1" t="s">
        <v>1451</v>
      </c>
      <c r="H625" s="1" t="s">
        <v>1258</v>
      </c>
      <c r="I625" s="33">
        <f t="shared" si="15"/>
        <v>2648.6099999999997</v>
      </c>
      <c r="J625" s="33">
        <f t="shared" si="14"/>
        <v>16553.812499999996</v>
      </c>
    </row>
    <row r="626" spans="1:11" hidden="1" x14ac:dyDescent="0.25">
      <c r="A626" s="22" t="s">
        <v>1543</v>
      </c>
      <c r="B626" s="23">
        <v>85</v>
      </c>
      <c r="G626" s="1" t="s">
        <v>1421</v>
      </c>
      <c r="H626" s="1" t="s">
        <v>1006</v>
      </c>
      <c r="I626" s="33">
        <f t="shared" si="15"/>
        <v>516309.40000000008</v>
      </c>
      <c r="J626" s="33">
        <f t="shared" si="14"/>
        <v>3226933.7500000005</v>
      </c>
    </row>
    <row r="627" spans="1:11" hidden="1" x14ac:dyDescent="0.25">
      <c r="A627" s="22" t="s">
        <v>1543</v>
      </c>
      <c r="B627" s="23">
        <v>85</v>
      </c>
      <c r="G627" s="1" t="s">
        <v>3712</v>
      </c>
      <c r="H627" s="1" t="s">
        <v>3485</v>
      </c>
      <c r="I627" s="33">
        <f t="shared" si="15"/>
        <v>55760</v>
      </c>
      <c r="J627" s="33">
        <f t="shared" si="14"/>
        <v>348500</v>
      </c>
    </row>
    <row r="628" spans="1:11" hidden="1" x14ac:dyDescent="0.25">
      <c r="A628" s="22" t="s">
        <v>1543</v>
      </c>
      <c r="B628" s="23">
        <v>85</v>
      </c>
      <c r="G628" s="7" t="s">
        <v>1520</v>
      </c>
      <c r="H628" s="7" t="s">
        <v>1524</v>
      </c>
      <c r="I628" s="33">
        <f t="shared" si="15"/>
        <v>1205.99</v>
      </c>
      <c r="J628" s="33">
        <f t="shared" si="14"/>
        <v>7537.4375</v>
      </c>
    </row>
    <row r="629" spans="1:11" hidden="1" x14ac:dyDescent="0.25">
      <c r="A629" s="22" t="s">
        <v>1543</v>
      </c>
      <c r="B629" s="23">
        <v>85</v>
      </c>
      <c r="G629" s="7" t="s">
        <v>3758</v>
      </c>
      <c r="H629" s="1" t="s">
        <v>3752</v>
      </c>
      <c r="I629" s="33">
        <f t="shared" si="15"/>
        <v>25803.38</v>
      </c>
      <c r="J629" s="33">
        <f t="shared" si="14"/>
        <v>161271.125</v>
      </c>
    </row>
    <row r="630" spans="1:11" hidden="1" x14ac:dyDescent="0.25">
      <c r="A630" s="22" t="s">
        <v>1543</v>
      </c>
      <c r="B630" s="23">
        <v>85</v>
      </c>
      <c r="G630" s="1" t="s">
        <v>3301</v>
      </c>
      <c r="H630" s="1" t="s">
        <v>3301</v>
      </c>
      <c r="I630" s="33">
        <f t="shared" si="15"/>
        <v>15.17</v>
      </c>
      <c r="J630" s="33">
        <f t="shared" si="14"/>
        <v>94.8125</v>
      </c>
    </row>
    <row r="631" spans="1:11" hidden="1" x14ac:dyDescent="0.25">
      <c r="A631" s="22" t="s">
        <v>1543</v>
      </c>
      <c r="B631" s="23">
        <v>85</v>
      </c>
      <c r="G631" s="1" t="s">
        <v>3723</v>
      </c>
      <c r="H631" s="1" t="s">
        <v>2862</v>
      </c>
      <c r="I631" s="33">
        <f t="shared" si="15"/>
        <v>42570.759999999995</v>
      </c>
      <c r="J631" s="33">
        <f t="shared" si="14"/>
        <v>266067.24999999994</v>
      </c>
    </row>
    <row r="632" spans="1:11" hidden="1" x14ac:dyDescent="0.25">
      <c r="A632" s="22" t="s">
        <v>1543</v>
      </c>
      <c r="B632" s="23">
        <v>85</v>
      </c>
      <c r="G632" s="1" t="s">
        <v>1424</v>
      </c>
      <c r="H632" s="1" t="s">
        <v>1018</v>
      </c>
      <c r="I632" s="33">
        <f t="shared" si="15"/>
        <v>889.83999999999992</v>
      </c>
      <c r="J632" s="33">
        <f t="shared" si="14"/>
        <v>5561.4999999999991</v>
      </c>
    </row>
    <row r="633" spans="1:11" hidden="1" x14ac:dyDescent="0.25">
      <c r="A633" s="22" t="s">
        <v>1543</v>
      </c>
      <c r="B633" s="23">
        <v>85</v>
      </c>
      <c r="G633" s="1" t="s">
        <v>2898</v>
      </c>
      <c r="H633" s="1" t="s">
        <v>2898</v>
      </c>
      <c r="I633" s="33">
        <f t="shared" si="15"/>
        <v>958.17</v>
      </c>
      <c r="J633" s="33">
        <f t="shared" si="14"/>
        <v>5988.5625</v>
      </c>
    </row>
    <row r="634" spans="1:11" hidden="1" x14ac:dyDescent="0.25">
      <c r="A634" s="22" t="s">
        <v>1543</v>
      </c>
      <c r="B634" s="23">
        <v>85</v>
      </c>
      <c r="G634" s="7" t="s">
        <v>1456</v>
      </c>
      <c r="H634" s="1" t="s">
        <v>1324</v>
      </c>
      <c r="I634" s="33">
        <f t="shared" ref="I634:I665" si="16">SUMIF($G$7:$G$525,G634,$I$7:$I$525)</f>
        <v>7134.09</v>
      </c>
      <c r="J634" s="33">
        <f t="shared" si="14"/>
        <v>44588.0625</v>
      </c>
    </row>
    <row r="635" spans="1:11" hidden="1" x14ac:dyDescent="0.25">
      <c r="A635" s="22" t="s">
        <v>1543</v>
      </c>
      <c r="B635" s="23">
        <v>85</v>
      </c>
      <c r="G635" s="1" t="s">
        <v>1461</v>
      </c>
      <c r="H635" s="1" t="s">
        <v>1289</v>
      </c>
      <c r="I635" s="33">
        <f t="shared" si="16"/>
        <v>1195.1099999999999</v>
      </c>
      <c r="J635" s="33">
        <f t="shared" si="14"/>
        <v>7469.4374999999991</v>
      </c>
    </row>
    <row r="636" spans="1:11" hidden="1" x14ac:dyDescent="0.25">
      <c r="A636" s="22" t="s">
        <v>1543</v>
      </c>
      <c r="B636" s="23">
        <v>85</v>
      </c>
      <c r="G636" s="7" t="s">
        <v>1472</v>
      </c>
      <c r="H636" s="7" t="s">
        <v>3757</v>
      </c>
      <c r="I636" s="33">
        <f t="shared" si="16"/>
        <v>25803.360000000001</v>
      </c>
      <c r="J636" s="33">
        <f t="shared" si="14"/>
        <v>161271</v>
      </c>
    </row>
    <row r="637" spans="1:11" x14ac:dyDescent="0.25">
      <c r="A637" s="22" t="s">
        <v>1543</v>
      </c>
      <c r="B637" s="24" t="s">
        <v>1544</v>
      </c>
      <c r="G637" s="39" t="s">
        <v>7966</v>
      </c>
      <c r="H637" s="1" t="s">
        <v>1192</v>
      </c>
      <c r="I637" s="33">
        <f t="shared" si="16"/>
        <v>21428.57</v>
      </c>
      <c r="J637" s="33">
        <f t="shared" si="14"/>
        <v>133928.5625</v>
      </c>
      <c r="K637" s="1">
        <v>14285.71</v>
      </c>
    </row>
    <row r="638" spans="1:11" hidden="1" x14ac:dyDescent="0.25">
      <c r="A638" s="22" t="s">
        <v>1543</v>
      </c>
      <c r="B638" s="23">
        <v>85</v>
      </c>
      <c r="G638" s="1" t="s">
        <v>1433</v>
      </c>
      <c r="H638" s="1" t="s">
        <v>1064</v>
      </c>
      <c r="I638" s="33">
        <f t="shared" si="16"/>
        <v>7008</v>
      </c>
      <c r="J638" s="33">
        <f t="shared" si="14"/>
        <v>43800</v>
      </c>
    </row>
    <row r="639" spans="1:11" hidden="1" x14ac:dyDescent="0.25">
      <c r="A639" s="22" t="s">
        <v>1543</v>
      </c>
      <c r="B639" s="23">
        <v>85</v>
      </c>
      <c r="G639" s="1" t="s">
        <v>352</v>
      </c>
      <c r="H639" s="1" t="s">
        <v>352</v>
      </c>
      <c r="I639" s="33">
        <f t="shared" si="16"/>
        <v>96.830000000000013</v>
      </c>
      <c r="J639" s="33">
        <f t="shared" si="14"/>
        <v>605.18750000000011</v>
      </c>
    </row>
    <row r="640" spans="1:11" hidden="1" x14ac:dyDescent="0.25">
      <c r="A640" s="22" t="s">
        <v>1543</v>
      </c>
      <c r="B640" s="23">
        <v>85</v>
      </c>
      <c r="G640" s="1" t="s">
        <v>2851</v>
      </c>
      <c r="H640" s="1" t="s">
        <v>2727</v>
      </c>
      <c r="I640" s="33">
        <f t="shared" si="16"/>
        <v>1280</v>
      </c>
      <c r="J640" s="33">
        <f t="shared" si="14"/>
        <v>8000</v>
      </c>
    </row>
    <row r="641" spans="1:11" hidden="1" x14ac:dyDescent="0.25">
      <c r="A641" s="22" t="s">
        <v>1543</v>
      </c>
      <c r="B641" s="23">
        <v>85</v>
      </c>
      <c r="G641" s="1" t="s">
        <v>3714</v>
      </c>
      <c r="H641" s="1" t="s">
        <v>3506</v>
      </c>
      <c r="I641" s="33">
        <f t="shared" si="16"/>
        <v>137.94</v>
      </c>
      <c r="J641" s="33">
        <f t="shared" si="14"/>
        <v>862.125</v>
      </c>
    </row>
    <row r="642" spans="1:11" hidden="1" x14ac:dyDescent="0.25">
      <c r="A642" s="22" t="s">
        <v>1543</v>
      </c>
      <c r="B642" s="23">
        <v>85</v>
      </c>
      <c r="G642" s="1" t="s">
        <v>1450</v>
      </c>
      <c r="H642" s="1" t="s">
        <v>1221</v>
      </c>
      <c r="I642" s="33">
        <f t="shared" si="16"/>
        <v>1095.74</v>
      </c>
      <c r="J642" s="33">
        <f t="shared" si="14"/>
        <v>6848.375</v>
      </c>
    </row>
    <row r="643" spans="1:11" hidden="1" x14ac:dyDescent="0.25">
      <c r="A643" s="22" t="s">
        <v>1543</v>
      </c>
      <c r="B643" s="23">
        <v>85</v>
      </c>
      <c r="G643" s="1" t="s">
        <v>1438</v>
      </c>
      <c r="H643" s="1" t="s">
        <v>1130</v>
      </c>
      <c r="I643" s="33">
        <f t="shared" si="16"/>
        <v>5427.2</v>
      </c>
      <c r="J643" s="33">
        <f t="shared" si="14"/>
        <v>33920</v>
      </c>
    </row>
    <row r="644" spans="1:11" hidden="1" x14ac:dyDescent="0.25">
      <c r="A644" s="22" t="s">
        <v>1543</v>
      </c>
      <c r="B644" s="23">
        <v>85</v>
      </c>
      <c r="G644" s="1" t="s">
        <v>3185</v>
      </c>
      <c r="H644" s="1" t="s">
        <v>3185</v>
      </c>
      <c r="I644" s="33">
        <f t="shared" si="16"/>
        <v>99.5</v>
      </c>
      <c r="J644" s="33">
        <f t="shared" si="14"/>
        <v>621.875</v>
      </c>
    </row>
    <row r="645" spans="1:11" hidden="1" x14ac:dyDescent="0.25">
      <c r="A645" s="22" t="s">
        <v>1543</v>
      </c>
      <c r="B645" s="23">
        <v>85</v>
      </c>
      <c r="G645" s="1" t="s">
        <v>3727</v>
      </c>
      <c r="H645" s="1" t="s">
        <v>3591</v>
      </c>
      <c r="I645" s="33">
        <f t="shared" si="16"/>
        <v>1600</v>
      </c>
      <c r="J645" s="33">
        <f t="shared" si="14"/>
        <v>10000</v>
      </c>
    </row>
    <row r="646" spans="1:11" hidden="1" x14ac:dyDescent="0.25">
      <c r="A646" s="22" t="s">
        <v>1543</v>
      </c>
      <c r="B646" s="23">
        <v>85</v>
      </c>
      <c r="G646" s="1" t="s">
        <v>403</v>
      </c>
      <c r="H646" s="1" t="s">
        <v>403</v>
      </c>
      <c r="I646" s="33">
        <f t="shared" si="16"/>
        <v>19.149999999999999</v>
      </c>
      <c r="J646" s="33">
        <f t="shared" si="14"/>
        <v>119.68749999999999</v>
      </c>
    </row>
    <row r="647" spans="1:11" hidden="1" x14ac:dyDescent="0.25">
      <c r="A647" s="22" t="s">
        <v>1543</v>
      </c>
      <c r="B647" s="23">
        <v>85</v>
      </c>
      <c r="G647" s="1" t="s">
        <v>2852</v>
      </c>
      <c r="H647" s="1" t="s">
        <v>2734</v>
      </c>
      <c r="I647" s="33">
        <f t="shared" si="16"/>
        <v>1176</v>
      </c>
      <c r="J647" s="33">
        <f t="shared" si="14"/>
        <v>7350</v>
      </c>
    </row>
    <row r="648" spans="1:11" hidden="1" x14ac:dyDescent="0.25">
      <c r="A648" s="22" t="s">
        <v>1543</v>
      </c>
      <c r="B648" s="23">
        <v>85</v>
      </c>
      <c r="G648" s="1" t="s">
        <v>3379</v>
      </c>
      <c r="H648" s="1" t="s">
        <v>3379</v>
      </c>
      <c r="I648" s="33">
        <f t="shared" si="16"/>
        <v>11.1</v>
      </c>
      <c r="J648" s="33">
        <f t="shared" si="14"/>
        <v>69.375</v>
      </c>
    </row>
    <row r="649" spans="1:11" hidden="1" x14ac:dyDescent="0.25">
      <c r="A649" s="22" t="s">
        <v>1543</v>
      </c>
      <c r="B649" s="23">
        <v>85</v>
      </c>
      <c r="G649" s="1" t="s">
        <v>2848</v>
      </c>
      <c r="H649" s="1" t="s">
        <v>2703</v>
      </c>
      <c r="I649" s="33">
        <f t="shared" si="16"/>
        <v>441.38</v>
      </c>
      <c r="J649" s="33">
        <f t="shared" si="14"/>
        <v>2758.625</v>
      </c>
    </row>
    <row r="650" spans="1:11" hidden="1" x14ac:dyDescent="0.25">
      <c r="A650" s="22" t="s">
        <v>1543</v>
      </c>
      <c r="B650" s="23">
        <v>85</v>
      </c>
      <c r="G650" s="1" t="s">
        <v>3186</v>
      </c>
      <c r="H650" s="1" t="s">
        <v>3186</v>
      </c>
      <c r="I650" s="33">
        <f t="shared" si="16"/>
        <v>13.6</v>
      </c>
      <c r="J650" s="33">
        <f t="shared" si="14"/>
        <v>85</v>
      </c>
    </row>
    <row r="651" spans="1:11" hidden="1" x14ac:dyDescent="0.25">
      <c r="A651" s="22" t="s">
        <v>1543</v>
      </c>
      <c r="B651" s="23">
        <v>85</v>
      </c>
      <c r="G651" s="1" t="s">
        <v>1444</v>
      </c>
      <c r="H651" s="1" t="s">
        <v>1168</v>
      </c>
      <c r="I651" s="33">
        <f t="shared" si="16"/>
        <v>605.76</v>
      </c>
      <c r="J651" s="33">
        <f t="shared" si="14"/>
        <v>3786</v>
      </c>
    </row>
    <row r="652" spans="1:11" hidden="1" x14ac:dyDescent="0.25">
      <c r="A652" s="22" t="s">
        <v>1543</v>
      </c>
      <c r="B652" s="23">
        <v>85</v>
      </c>
      <c r="G652" s="1" t="s">
        <v>978</v>
      </c>
      <c r="H652" s="1" t="s">
        <v>978</v>
      </c>
      <c r="I652" s="33">
        <f t="shared" si="16"/>
        <v>78.099999999999994</v>
      </c>
      <c r="J652" s="33">
        <f t="shared" si="14"/>
        <v>488.12499999999994</v>
      </c>
    </row>
    <row r="653" spans="1:11" hidden="1" x14ac:dyDescent="0.25">
      <c r="A653" s="22" t="s">
        <v>1543</v>
      </c>
      <c r="B653" s="23">
        <v>85</v>
      </c>
      <c r="G653" s="1" t="s">
        <v>919</v>
      </c>
      <c r="H653" s="1" t="s">
        <v>919</v>
      </c>
      <c r="I653" s="33">
        <f t="shared" si="16"/>
        <v>70.78</v>
      </c>
      <c r="J653" s="33">
        <f t="shared" si="14"/>
        <v>442.375</v>
      </c>
    </row>
    <row r="654" spans="1:11" x14ac:dyDescent="0.25">
      <c r="A654" s="22" t="s">
        <v>1543</v>
      </c>
      <c r="B654" s="24" t="s">
        <v>1544</v>
      </c>
      <c r="G654" s="7" t="s">
        <v>1418</v>
      </c>
      <c r="H654" s="1" t="s">
        <v>1196</v>
      </c>
      <c r="I654" s="33">
        <f t="shared" si="16"/>
        <v>21428.57</v>
      </c>
      <c r="J654" s="33">
        <f t="shared" si="14"/>
        <v>133928.5625</v>
      </c>
      <c r="K654" s="1">
        <v>14285.71</v>
      </c>
    </row>
    <row r="655" spans="1:11" hidden="1" x14ac:dyDescent="0.25">
      <c r="A655" s="22" t="s">
        <v>1543</v>
      </c>
      <c r="B655" s="23">
        <v>85</v>
      </c>
      <c r="G655" s="7" t="s">
        <v>333</v>
      </c>
      <c r="H655" s="7" t="s">
        <v>1535</v>
      </c>
      <c r="I655" s="33">
        <f t="shared" si="16"/>
        <v>170.12</v>
      </c>
      <c r="J655" s="33">
        <f t="shared" si="14"/>
        <v>1063.25</v>
      </c>
    </row>
    <row r="656" spans="1:11" hidden="1" x14ac:dyDescent="0.25">
      <c r="A656" s="22" t="s">
        <v>1543</v>
      </c>
      <c r="B656" s="23">
        <v>85</v>
      </c>
      <c r="G656" s="7" t="s">
        <v>2887</v>
      </c>
      <c r="H656" s="1" t="s">
        <v>2962</v>
      </c>
      <c r="I656" s="33">
        <f t="shared" si="16"/>
        <v>73012.5</v>
      </c>
      <c r="J656" s="33">
        <f t="shared" si="14"/>
        <v>456328.125</v>
      </c>
    </row>
    <row r="657" spans="1:10" hidden="1" x14ac:dyDescent="0.25">
      <c r="A657" s="22" t="s">
        <v>1543</v>
      </c>
      <c r="B657" s="23">
        <v>85</v>
      </c>
      <c r="G657" s="7" t="s">
        <v>1486</v>
      </c>
      <c r="H657" s="1" t="s">
        <v>3750</v>
      </c>
      <c r="I657" s="33">
        <f t="shared" si="16"/>
        <v>43120.26</v>
      </c>
      <c r="J657" s="33">
        <f t="shared" si="14"/>
        <v>269501.625</v>
      </c>
    </row>
    <row r="658" spans="1:10" hidden="1" x14ac:dyDescent="0.25">
      <c r="A658" s="22" t="s">
        <v>1543</v>
      </c>
      <c r="B658" s="23">
        <v>85</v>
      </c>
      <c r="G658" s="7" t="s">
        <v>3763</v>
      </c>
      <c r="H658" s="7" t="s">
        <v>3764</v>
      </c>
      <c r="I658" s="33">
        <f t="shared" si="16"/>
        <v>17.72</v>
      </c>
      <c r="J658" s="33">
        <f t="shared" si="14"/>
        <v>110.74999999999999</v>
      </c>
    </row>
    <row r="659" spans="1:10" hidden="1" x14ac:dyDescent="0.25">
      <c r="A659" s="22" t="s">
        <v>1543</v>
      </c>
      <c r="B659" s="23">
        <v>85</v>
      </c>
      <c r="G659" s="7" t="s">
        <v>411</v>
      </c>
      <c r="H659" s="7" t="s">
        <v>3765</v>
      </c>
      <c r="I659" s="33">
        <f t="shared" si="16"/>
        <v>1319.85</v>
      </c>
      <c r="J659" s="33">
        <f t="shared" si="14"/>
        <v>8249.0625</v>
      </c>
    </row>
    <row r="660" spans="1:10" hidden="1" x14ac:dyDescent="0.25">
      <c r="A660" s="22" t="s">
        <v>1543</v>
      </c>
      <c r="B660" s="23">
        <v>85</v>
      </c>
      <c r="G660" s="1" t="s">
        <v>907</v>
      </c>
      <c r="H660" s="1" t="s">
        <v>907</v>
      </c>
      <c r="I660" s="33">
        <f t="shared" si="16"/>
        <v>775.86</v>
      </c>
      <c r="J660" s="33">
        <f t="shared" si="14"/>
        <v>4849.125</v>
      </c>
    </row>
    <row r="661" spans="1:10" hidden="1" x14ac:dyDescent="0.25">
      <c r="A661" s="22" t="s">
        <v>1543</v>
      </c>
      <c r="B661" s="23">
        <v>85</v>
      </c>
      <c r="G661" s="1" t="s">
        <v>1423</v>
      </c>
      <c r="H661" s="1" t="s">
        <v>1014</v>
      </c>
      <c r="I661" s="33">
        <f t="shared" si="16"/>
        <v>8016</v>
      </c>
      <c r="J661" s="33">
        <f t="shared" si="14"/>
        <v>50100</v>
      </c>
    </row>
    <row r="662" spans="1:10" hidden="1" x14ac:dyDescent="0.25">
      <c r="A662" s="22" t="s">
        <v>1543</v>
      </c>
      <c r="B662" s="23">
        <v>85</v>
      </c>
      <c r="G662" s="1" t="s">
        <v>3399</v>
      </c>
      <c r="H662" s="1" t="s">
        <v>3399</v>
      </c>
      <c r="I662" s="33">
        <f t="shared" si="16"/>
        <v>57.38</v>
      </c>
      <c r="J662" s="33">
        <f t="shared" si="14"/>
        <v>358.625</v>
      </c>
    </row>
    <row r="663" spans="1:10" hidden="1" x14ac:dyDescent="0.25">
      <c r="A663" s="22" t="s">
        <v>1543</v>
      </c>
      <c r="B663" s="23">
        <v>85</v>
      </c>
      <c r="G663" s="1" t="s">
        <v>1900</v>
      </c>
      <c r="H663" s="1" t="s">
        <v>1900</v>
      </c>
      <c r="I663" s="33">
        <f t="shared" si="16"/>
        <v>17.240000000000002</v>
      </c>
      <c r="J663" s="33">
        <f t="shared" si="14"/>
        <v>107.75000000000001</v>
      </c>
    </row>
    <row r="664" spans="1:10" hidden="1" x14ac:dyDescent="0.25">
      <c r="A664" s="22" t="s">
        <v>1543</v>
      </c>
      <c r="B664" s="23">
        <v>85</v>
      </c>
      <c r="G664" s="1" t="s">
        <v>2298</v>
      </c>
      <c r="H664" s="1" t="s">
        <v>2298</v>
      </c>
      <c r="I664" s="33">
        <f t="shared" si="16"/>
        <v>24</v>
      </c>
      <c r="J664" s="33">
        <f t="shared" ref="J664:J715" si="17">+I664/0.16</f>
        <v>150</v>
      </c>
    </row>
    <row r="665" spans="1:10" hidden="1" x14ac:dyDescent="0.25">
      <c r="A665" s="22" t="s">
        <v>1543</v>
      </c>
      <c r="B665" s="23">
        <v>85</v>
      </c>
      <c r="G665" s="1" t="s">
        <v>989</v>
      </c>
      <c r="H665" s="1" t="s">
        <v>989</v>
      </c>
      <c r="I665" s="33">
        <f t="shared" si="16"/>
        <v>15.45</v>
      </c>
      <c r="J665" s="33">
        <f t="shared" si="17"/>
        <v>96.5625</v>
      </c>
    </row>
    <row r="666" spans="1:10" hidden="1" x14ac:dyDescent="0.25">
      <c r="A666" s="22" t="s">
        <v>1543</v>
      </c>
      <c r="B666" s="23">
        <v>85</v>
      </c>
      <c r="G666" s="1" t="s">
        <v>3441</v>
      </c>
      <c r="H666" s="1" t="s">
        <v>3441</v>
      </c>
      <c r="I666" s="33">
        <f t="shared" ref="I666:I697" si="18">SUMIF($G$7:$G$525,G666,$I$7:$I$525)</f>
        <v>17.240000000000002</v>
      </c>
      <c r="J666" s="33">
        <f t="shared" si="17"/>
        <v>107.75000000000001</v>
      </c>
    </row>
    <row r="667" spans="1:10" hidden="1" x14ac:dyDescent="0.25">
      <c r="A667" s="22" t="s">
        <v>1543</v>
      </c>
      <c r="B667" s="23">
        <v>85</v>
      </c>
      <c r="G667" s="1" t="s">
        <v>2439</v>
      </c>
      <c r="H667" s="1" t="s">
        <v>2439</v>
      </c>
      <c r="I667" s="33">
        <f t="shared" si="18"/>
        <v>69.8</v>
      </c>
      <c r="J667" s="33">
        <f t="shared" si="17"/>
        <v>436.25</v>
      </c>
    </row>
    <row r="668" spans="1:10" hidden="1" x14ac:dyDescent="0.25">
      <c r="A668" s="22" t="s">
        <v>1543</v>
      </c>
      <c r="B668" s="23">
        <v>85</v>
      </c>
      <c r="G668" s="1" t="s">
        <v>2841</v>
      </c>
      <c r="H668" s="1" t="s">
        <v>2863</v>
      </c>
      <c r="I668" s="33">
        <f t="shared" si="18"/>
        <v>64172.42</v>
      </c>
      <c r="J668" s="33">
        <f t="shared" si="17"/>
        <v>401077.625</v>
      </c>
    </row>
    <row r="669" spans="1:10" hidden="1" x14ac:dyDescent="0.25">
      <c r="A669" s="22" t="s">
        <v>1543</v>
      </c>
      <c r="B669" s="23">
        <v>85</v>
      </c>
      <c r="G669" s="1" t="s">
        <v>3713</v>
      </c>
      <c r="H669" s="1" t="s">
        <v>3488</v>
      </c>
      <c r="I669" s="33">
        <f t="shared" si="18"/>
        <v>601.35</v>
      </c>
      <c r="J669" s="33">
        <f t="shared" si="17"/>
        <v>3758.4375</v>
      </c>
    </row>
    <row r="670" spans="1:10" hidden="1" x14ac:dyDescent="0.25">
      <c r="A670" s="22" t="s">
        <v>1543</v>
      </c>
      <c r="B670" s="23">
        <v>85</v>
      </c>
      <c r="G670" s="7" t="s">
        <v>1499</v>
      </c>
      <c r="H670" s="1" t="s">
        <v>2944</v>
      </c>
      <c r="I670" s="33">
        <f t="shared" si="18"/>
        <v>4322.6099999999997</v>
      </c>
      <c r="J670" s="33">
        <f t="shared" si="17"/>
        <v>27016.312499999996</v>
      </c>
    </row>
    <row r="671" spans="1:10" hidden="1" x14ac:dyDescent="0.25">
      <c r="A671" s="22" t="s">
        <v>1543</v>
      </c>
      <c r="B671" s="23">
        <v>85</v>
      </c>
      <c r="G671" s="1" t="s">
        <v>3721</v>
      </c>
      <c r="H671" s="1" t="s">
        <v>3552</v>
      </c>
      <c r="I671" s="33">
        <f t="shared" si="18"/>
        <v>3380</v>
      </c>
      <c r="J671" s="33">
        <f t="shared" si="17"/>
        <v>21125</v>
      </c>
    </row>
    <row r="672" spans="1:10" hidden="1" x14ac:dyDescent="0.25">
      <c r="A672" s="22" t="s">
        <v>1543</v>
      </c>
      <c r="B672" s="23">
        <v>85</v>
      </c>
      <c r="G672" s="1" t="s">
        <v>3718</v>
      </c>
      <c r="H672" s="1" t="s">
        <v>3719</v>
      </c>
      <c r="I672" s="33">
        <f t="shared" si="18"/>
        <v>23448.28</v>
      </c>
      <c r="J672" s="33">
        <f t="shared" si="17"/>
        <v>146551.75</v>
      </c>
    </row>
    <row r="673" spans="1:11" hidden="1" x14ac:dyDescent="0.25">
      <c r="A673" s="22" t="s">
        <v>1543</v>
      </c>
      <c r="B673" s="23">
        <v>85</v>
      </c>
      <c r="G673" s="1" t="s">
        <v>1458</v>
      </c>
      <c r="H673" s="1" t="s">
        <v>1359</v>
      </c>
      <c r="I673" s="33">
        <f t="shared" si="18"/>
        <v>4480</v>
      </c>
      <c r="J673" s="33">
        <f t="shared" si="17"/>
        <v>28000</v>
      </c>
    </row>
    <row r="674" spans="1:11" hidden="1" x14ac:dyDescent="0.25">
      <c r="A674" s="22" t="s">
        <v>1543</v>
      </c>
      <c r="B674" s="23">
        <v>85</v>
      </c>
      <c r="G674" s="1" t="s">
        <v>815</v>
      </c>
      <c r="H674" s="1" t="s">
        <v>815</v>
      </c>
      <c r="I674" s="33">
        <f t="shared" si="18"/>
        <v>205.5</v>
      </c>
      <c r="J674" s="33">
        <f t="shared" si="17"/>
        <v>1284.375</v>
      </c>
    </row>
    <row r="675" spans="1:11" hidden="1" x14ac:dyDescent="0.25">
      <c r="A675" s="22" t="s">
        <v>1543</v>
      </c>
      <c r="B675" s="23">
        <v>85</v>
      </c>
      <c r="G675" s="1" t="s">
        <v>2839</v>
      </c>
      <c r="H675" s="1" t="s">
        <v>2539</v>
      </c>
      <c r="I675" s="33">
        <f t="shared" si="18"/>
        <v>480</v>
      </c>
      <c r="J675" s="33">
        <f t="shared" si="17"/>
        <v>3000</v>
      </c>
    </row>
    <row r="676" spans="1:11" hidden="1" x14ac:dyDescent="0.25">
      <c r="A676" s="22" t="s">
        <v>1543</v>
      </c>
      <c r="B676" s="23">
        <v>85</v>
      </c>
      <c r="G676" s="1" t="s">
        <v>3730</v>
      </c>
      <c r="H676" s="1" t="s">
        <v>3656</v>
      </c>
      <c r="I676" s="33">
        <f t="shared" si="18"/>
        <v>480</v>
      </c>
      <c r="J676" s="33">
        <f t="shared" si="17"/>
        <v>3000</v>
      </c>
    </row>
    <row r="677" spans="1:11" hidden="1" x14ac:dyDescent="0.25">
      <c r="A677" s="22" t="s">
        <v>1543</v>
      </c>
      <c r="B677" s="23">
        <v>85</v>
      </c>
      <c r="G677" s="1" t="s">
        <v>2854</v>
      </c>
      <c r="H677" s="1" t="s">
        <v>2854</v>
      </c>
      <c r="I677" s="33">
        <f t="shared" si="18"/>
        <v>881.6</v>
      </c>
      <c r="J677" s="33">
        <f t="shared" si="17"/>
        <v>5510</v>
      </c>
    </row>
    <row r="678" spans="1:11" hidden="1" x14ac:dyDescent="0.25">
      <c r="A678" s="22" t="s">
        <v>1543</v>
      </c>
      <c r="B678" s="23">
        <v>85</v>
      </c>
      <c r="G678" s="1" t="s">
        <v>1426</v>
      </c>
      <c r="H678" s="1" t="s">
        <v>1426</v>
      </c>
      <c r="I678" s="33">
        <f t="shared" si="18"/>
        <v>752</v>
      </c>
      <c r="J678" s="33">
        <f t="shared" si="17"/>
        <v>4700</v>
      </c>
    </row>
    <row r="679" spans="1:11" hidden="1" x14ac:dyDescent="0.25">
      <c r="A679" s="22" t="s">
        <v>1543</v>
      </c>
      <c r="B679" s="23">
        <v>85</v>
      </c>
      <c r="G679" s="1" t="s">
        <v>3729</v>
      </c>
      <c r="H679" s="1" t="s">
        <v>3638</v>
      </c>
      <c r="I679" s="33">
        <f t="shared" si="18"/>
        <v>3840.32</v>
      </c>
      <c r="J679" s="33">
        <f t="shared" si="17"/>
        <v>24002</v>
      </c>
    </row>
    <row r="680" spans="1:11" hidden="1" x14ac:dyDescent="0.25">
      <c r="A680" s="22" t="s">
        <v>1543</v>
      </c>
      <c r="B680" s="23">
        <v>85</v>
      </c>
      <c r="G680" s="1" t="s">
        <v>2843</v>
      </c>
      <c r="H680" s="1" t="s">
        <v>2607</v>
      </c>
      <c r="I680" s="33">
        <f t="shared" si="18"/>
        <v>4380.6899999999996</v>
      </c>
      <c r="J680" s="33">
        <f t="shared" si="17"/>
        <v>27379.312499999996</v>
      </c>
    </row>
    <row r="681" spans="1:11" hidden="1" x14ac:dyDescent="0.25">
      <c r="A681" s="22" t="s">
        <v>1543</v>
      </c>
      <c r="B681" s="23">
        <v>85</v>
      </c>
      <c r="G681" s="1" t="s">
        <v>3331</v>
      </c>
      <c r="H681" s="1" t="s">
        <v>3331</v>
      </c>
      <c r="I681" s="33">
        <f t="shared" si="18"/>
        <v>29.66</v>
      </c>
      <c r="J681" s="33">
        <f t="shared" si="17"/>
        <v>185.375</v>
      </c>
    </row>
    <row r="682" spans="1:11" hidden="1" x14ac:dyDescent="0.25">
      <c r="A682" s="22" t="s">
        <v>1543</v>
      </c>
      <c r="B682" s="23">
        <v>85</v>
      </c>
      <c r="G682" s="1" t="s">
        <v>3736</v>
      </c>
      <c r="H682" s="1" t="s">
        <v>3737</v>
      </c>
      <c r="I682" s="33">
        <f t="shared" si="18"/>
        <v>355.59</v>
      </c>
      <c r="J682" s="33">
        <f t="shared" si="17"/>
        <v>2222.4375</v>
      </c>
    </row>
    <row r="683" spans="1:11" hidden="1" x14ac:dyDescent="0.25">
      <c r="A683" s="22" t="s">
        <v>1543</v>
      </c>
      <c r="B683" s="23">
        <v>85</v>
      </c>
      <c r="G683" s="1" t="s">
        <v>1443</v>
      </c>
      <c r="H683" s="1" t="s">
        <v>1164</v>
      </c>
      <c r="I683" s="33">
        <f t="shared" si="18"/>
        <v>7136</v>
      </c>
      <c r="J683" s="33">
        <f t="shared" si="17"/>
        <v>44600</v>
      </c>
    </row>
    <row r="684" spans="1:11" hidden="1" x14ac:dyDescent="0.25">
      <c r="A684" s="22" t="s">
        <v>1543</v>
      </c>
      <c r="B684" s="23">
        <v>85</v>
      </c>
      <c r="G684" s="7" t="s">
        <v>1529</v>
      </c>
      <c r="H684" s="7" t="s">
        <v>3766</v>
      </c>
      <c r="I684" s="33">
        <f t="shared" si="18"/>
        <v>52.97</v>
      </c>
      <c r="J684" s="33">
        <f t="shared" si="17"/>
        <v>331.0625</v>
      </c>
    </row>
    <row r="685" spans="1:11" hidden="1" x14ac:dyDescent="0.25">
      <c r="A685" s="22" t="s">
        <v>1543</v>
      </c>
      <c r="B685" s="23">
        <v>85</v>
      </c>
      <c r="G685" s="1" t="s">
        <v>2945</v>
      </c>
      <c r="H685" s="1" t="s">
        <v>2784</v>
      </c>
      <c r="I685" s="33">
        <f t="shared" si="18"/>
        <v>166.4</v>
      </c>
      <c r="J685" s="33">
        <f t="shared" si="17"/>
        <v>1040</v>
      </c>
    </row>
    <row r="686" spans="1:11" x14ac:dyDescent="0.25">
      <c r="A686" s="22" t="s">
        <v>1543</v>
      </c>
      <c r="B686" s="24" t="s">
        <v>1544</v>
      </c>
      <c r="G686" s="1" t="s">
        <v>1447</v>
      </c>
      <c r="H686" s="1" t="s">
        <v>1200</v>
      </c>
      <c r="I686" s="33">
        <f t="shared" si="18"/>
        <v>12800</v>
      </c>
      <c r="J686" s="33">
        <f t="shared" si="17"/>
        <v>80000</v>
      </c>
      <c r="K686" s="1">
        <v>8533.34</v>
      </c>
    </row>
    <row r="687" spans="1:11" hidden="1" x14ac:dyDescent="0.25">
      <c r="A687" s="22" t="s">
        <v>1543</v>
      </c>
      <c r="B687" s="23">
        <v>85</v>
      </c>
      <c r="G687" s="1" t="s">
        <v>1441</v>
      </c>
      <c r="H687" s="1" t="s">
        <v>1156</v>
      </c>
      <c r="I687" s="33">
        <f t="shared" si="18"/>
        <v>1093.99</v>
      </c>
      <c r="J687" s="33">
        <f t="shared" si="17"/>
        <v>6837.4375</v>
      </c>
    </row>
    <row r="688" spans="1:11" hidden="1" x14ac:dyDescent="0.25">
      <c r="A688" s="22" t="s">
        <v>1543</v>
      </c>
      <c r="B688" s="23">
        <v>85</v>
      </c>
      <c r="G688" s="1" t="s">
        <v>1440</v>
      </c>
      <c r="H688" s="1" t="s">
        <v>1440</v>
      </c>
      <c r="I688" s="33">
        <f t="shared" si="18"/>
        <v>25073.770000000004</v>
      </c>
      <c r="J688" s="33">
        <f t="shared" si="17"/>
        <v>156711.06250000003</v>
      </c>
    </row>
    <row r="689" spans="1:11" hidden="1" x14ac:dyDescent="0.25">
      <c r="A689" s="22" t="s">
        <v>1543</v>
      </c>
      <c r="B689" s="23">
        <v>85</v>
      </c>
      <c r="G689" s="1" t="s">
        <v>3361</v>
      </c>
      <c r="H689" s="1" t="s">
        <v>3361</v>
      </c>
      <c r="I689" s="33">
        <f t="shared" si="18"/>
        <v>129.02000000000001</v>
      </c>
      <c r="J689" s="33">
        <f t="shared" si="17"/>
        <v>806.375</v>
      </c>
    </row>
    <row r="690" spans="1:11" hidden="1" x14ac:dyDescent="0.25">
      <c r="A690" s="22" t="s">
        <v>1543</v>
      </c>
      <c r="B690" s="23">
        <v>85</v>
      </c>
      <c r="G690" s="1" t="s">
        <v>858</v>
      </c>
      <c r="H690" s="1" t="s">
        <v>858</v>
      </c>
      <c r="I690" s="33">
        <f t="shared" si="18"/>
        <v>99.33</v>
      </c>
      <c r="J690" s="33">
        <f t="shared" si="17"/>
        <v>620.8125</v>
      </c>
    </row>
    <row r="691" spans="1:11" hidden="1" x14ac:dyDescent="0.25">
      <c r="A691" s="22" t="s">
        <v>1543</v>
      </c>
      <c r="B691" s="23">
        <v>85</v>
      </c>
      <c r="G691" s="1" t="s">
        <v>3735</v>
      </c>
      <c r="H691" s="1" t="s">
        <v>3702</v>
      </c>
      <c r="I691" s="33">
        <f t="shared" si="18"/>
        <v>606.9</v>
      </c>
      <c r="J691" s="33">
        <f t="shared" si="17"/>
        <v>3793.125</v>
      </c>
    </row>
    <row r="692" spans="1:11" hidden="1" x14ac:dyDescent="0.25">
      <c r="A692" s="22" t="s">
        <v>1543</v>
      </c>
      <c r="B692" s="23">
        <v>85</v>
      </c>
      <c r="G692" s="1" t="s">
        <v>1504</v>
      </c>
      <c r="H692" s="1" t="s">
        <v>1504</v>
      </c>
      <c r="I692" s="33">
        <f t="shared" si="18"/>
        <v>67.3</v>
      </c>
      <c r="J692" s="33">
        <f t="shared" si="17"/>
        <v>420.625</v>
      </c>
    </row>
    <row r="693" spans="1:11" x14ac:dyDescent="0.25">
      <c r="A693" s="22" t="s">
        <v>1543</v>
      </c>
      <c r="B693" s="23">
        <v>85</v>
      </c>
      <c r="G693" s="1" t="s">
        <v>1462</v>
      </c>
      <c r="H693" s="1" t="s">
        <v>2490</v>
      </c>
      <c r="I693" s="33">
        <f t="shared" si="18"/>
        <v>2758.24</v>
      </c>
      <c r="J693" s="33">
        <f t="shared" si="17"/>
        <v>17239</v>
      </c>
      <c r="K693">
        <v>689.56</v>
      </c>
    </row>
    <row r="694" spans="1:11" hidden="1" x14ac:dyDescent="0.25">
      <c r="A694" s="22" t="s">
        <v>1543</v>
      </c>
      <c r="B694" s="23">
        <v>85</v>
      </c>
      <c r="G694" s="1" t="s">
        <v>3187</v>
      </c>
      <c r="H694" s="1" t="s">
        <v>3187</v>
      </c>
      <c r="I694" s="33">
        <f t="shared" si="18"/>
        <v>69.53</v>
      </c>
      <c r="J694" s="33">
        <f t="shared" si="17"/>
        <v>434.5625</v>
      </c>
    </row>
    <row r="695" spans="1:11" hidden="1" x14ac:dyDescent="0.25">
      <c r="A695" s="22" t="s">
        <v>1543</v>
      </c>
      <c r="B695" s="23">
        <v>85</v>
      </c>
      <c r="G695" s="1" t="s">
        <v>3165</v>
      </c>
      <c r="H695" s="1" t="s">
        <v>3165</v>
      </c>
      <c r="I695" s="33">
        <f t="shared" si="18"/>
        <v>168.8</v>
      </c>
      <c r="J695" s="33">
        <f t="shared" si="17"/>
        <v>1055</v>
      </c>
    </row>
    <row r="696" spans="1:11" hidden="1" x14ac:dyDescent="0.25">
      <c r="A696" s="22" t="s">
        <v>1543</v>
      </c>
      <c r="B696" s="23">
        <v>85</v>
      </c>
      <c r="G696" s="1" t="s">
        <v>3359</v>
      </c>
      <c r="H696" s="1" t="s">
        <v>3359</v>
      </c>
      <c r="I696" s="33">
        <f t="shared" si="18"/>
        <v>22.4</v>
      </c>
      <c r="J696" s="33">
        <f t="shared" si="17"/>
        <v>140</v>
      </c>
    </row>
    <row r="697" spans="1:11" hidden="1" x14ac:dyDescent="0.25">
      <c r="A697" s="22" t="s">
        <v>1543</v>
      </c>
      <c r="B697" s="23">
        <v>85</v>
      </c>
      <c r="G697" s="1" t="s">
        <v>1449</v>
      </c>
      <c r="H697" s="1" t="s">
        <v>1214</v>
      </c>
      <c r="I697" s="33">
        <f t="shared" si="18"/>
        <v>4192</v>
      </c>
      <c r="J697" s="33">
        <f t="shared" si="17"/>
        <v>26200</v>
      </c>
    </row>
    <row r="698" spans="1:11" hidden="1" x14ac:dyDescent="0.25">
      <c r="A698" s="22" t="s">
        <v>1543</v>
      </c>
      <c r="B698" s="23">
        <v>85</v>
      </c>
      <c r="G698" s="1" t="s">
        <v>2343</v>
      </c>
      <c r="H698" s="1" t="s">
        <v>2343</v>
      </c>
      <c r="I698" s="33">
        <f t="shared" ref="I698:I715" si="19">SUMIF($G$7:$G$525,G698,$I$7:$I$525)</f>
        <v>18.760000000000002</v>
      </c>
      <c r="J698" s="33">
        <f t="shared" si="17"/>
        <v>117.25000000000001</v>
      </c>
    </row>
    <row r="699" spans="1:11" hidden="1" x14ac:dyDescent="0.25">
      <c r="A699" s="22" t="s">
        <v>1543</v>
      </c>
      <c r="B699" s="23">
        <v>85</v>
      </c>
      <c r="G699" s="1" t="s">
        <v>415</v>
      </c>
      <c r="H699" s="1" t="s">
        <v>415</v>
      </c>
      <c r="I699" s="33">
        <f t="shared" si="19"/>
        <v>4.55</v>
      </c>
      <c r="J699" s="33">
        <f t="shared" si="17"/>
        <v>28.4375</v>
      </c>
    </row>
    <row r="700" spans="1:11" hidden="1" x14ac:dyDescent="0.25">
      <c r="A700" s="22" t="s">
        <v>1543</v>
      </c>
      <c r="B700" s="23">
        <v>85</v>
      </c>
      <c r="G700" s="7" t="s">
        <v>1417</v>
      </c>
      <c r="H700" s="1" t="s">
        <v>2949</v>
      </c>
      <c r="I700" s="33">
        <f t="shared" si="19"/>
        <v>3425789.1199999996</v>
      </c>
      <c r="J700" s="33">
        <f t="shared" si="17"/>
        <v>21411181.999999996</v>
      </c>
    </row>
    <row r="701" spans="1:11" hidden="1" x14ac:dyDescent="0.25">
      <c r="A701" s="22" t="s">
        <v>1543</v>
      </c>
      <c r="B701" s="23">
        <v>85</v>
      </c>
      <c r="G701" s="1" t="s">
        <v>807</v>
      </c>
      <c r="H701" s="1" t="s">
        <v>807</v>
      </c>
      <c r="I701" s="33">
        <f t="shared" si="19"/>
        <v>155.16999999999999</v>
      </c>
      <c r="J701" s="33">
        <f t="shared" si="17"/>
        <v>969.81249999999989</v>
      </c>
    </row>
    <row r="702" spans="1:11" hidden="1" x14ac:dyDescent="0.25">
      <c r="A702" s="22" t="s">
        <v>1543</v>
      </c>
      <c r="B702" s="23">
        <v>85</v>
      </c>
      <c r="G702" s="1" t="s">
        <v>3726</v>
      </c>
      <c r="H702" s="1" t="s">
        <v>3576</v>
      </c>
      <c r="I702" s="33">
        <f t="shared" si="19"/>
        <v>2593.79</v>
      </c>
      <c r="J702" s="33">
        <f t="shared" si="17"/>
        <v>16211.1875</v>
      </c>
    </row>
    <row r="703" spans="1:11" hidden="1" x14ac:dyDescent="0.25">
      <c r="A703" s="22" t="s">
        <v>1543</v>
      </c>
      <c r="B703" s="23">
        <v>85</v>
      </c>
      <c r="G703" s="7" t="s">
        <v>1416</v>
      </c>
      <c r="H703" s="1" t="s">
        <v>1101</v>
      </c>
      <c r="I703" s="33">
        <f t="shared" si="19"/>
        <v>2650.84</v>
      </c>
      <c r="J703" s="33">
        <f t="shared" si="17"/>
        <v>16567.75</v>
      </c>
    </row>
    <row r="704" spans="1:11" hidden="1" x14ac:dyDescent="0.25">
      <c r="A704" s="22" t="s">
        <v>1543</v>
      </c>
      <c r="B704" s="23">
        <v>85</v>
      </c>
      <c r="G704" s="7" t="s">
        <v>3762</v>
      </c>
      <c r="H704" s="1" t="s">
        <v>3748</v>
      </c>
      <c r="I704" s="33">
        <f t="shared" si="19"/>
        <v>31039.43</v>
      </c>
      <c r="J704" s="33">
        <f t="shared" si="17"/>
        <v>193996.4375</v>
      </c>
    </row>
    <row r="705" spans="1:11" hidden="1" x14ac:dyDescent="0.25">
      <c r="A705" s="22" t="s">
        <v>1543</v>
      </c>
      <c r="B705" s="23">
        <v>85</v>
      </c>
      <c r="G705" s="7" t="s">
        <v>1463</v>
      </c>
      <c r="H705" s="7" t="s">
        <v>1464</v>
      </c>
      <c r="I705" s="33">
        <f t="shared" si="19"/>
        <v>143849.69</v>
      </c>
      <c r="J705" s="33">
        <f t="shared" si="17"/>
        <v>899060.5625</v>
      </c>
    </row>
    <row r="706" spans="1:11" hidden="1" x14ac:dyDescent="0.25">
      <c r="A706" s="22" t="s">
        <v>1543</v>
      </c>
      <c r="B706" s="23">
        <v>85</v>
      </c>
      <c r="G706" s="7" t="s">
        <v>2884</v>
      </c>
      <c r="H706" s="1" t="s">
        <v>3035</v>
      </c>
      <c r="I706" s="33">
        <f t="shared" si="19"/>
        <v>66680.87</v>
      </c>
      <c r="J706" s="33">
        <f t="shared" si="17"/>
        <v>416755.43749999994</v>
      </c>
    </row>
    <row r="707" spans="1:11" hidden="1" x14ac:dyDescent="0.25">
      <c r="A707" s="22" t="s">
        <v>1543</v>
      </c>
      <c r="B707" s="23">
        <v>85</v>
      </c>
      <c r="G707" s="1" t="s">
        <v>743</v>
      </c>
      <c r="H707" s="1" t="s">
        <v>743</v>
      </c>
      <c r="I707" s="33">
        <f t="shared" si="19"/>
        <v>56</v>
      </c>
      <c r="J707" s="33">
        <f t="shared" si="17"/>
        <v>350</v>
      </c>
    </row>
    <row r="708" spans="1:11" hidden="1" x14ac:dyDescent="0.25">
      <c r="A708" s="22" t="s">
        <v>1543</v>
      </c>
      <c r="B708" s="23">
        <v>85</v>
      </c>
      <c r="G708" s="1" t="s">
        <v>426</v>
      </c>
      <c r="H708" s="1" t="s">
        <v>426</v>
      </c>
      <c r="I708" s="33">
        <f t="shared" si="19"/>
        <v>242.06</v>
      </c>
      <c r="J708" s="33">
        <f t="shared" si="17"/>
        <v>1512.875</v>
      </c>
    </row>
    <row r="709" spans="1:11" hidden="1" x14ac:dyDescent="0.25">
      <c r="A709" s="22" t="s">
        <v>1543</v>
      </c>
      <c r="B709" s="23">
        <v>85</v>
      </c>
      <c r="G709" s="7" t="s">
        <v>3767</v>
      </c>
      <c r="H709" s="7" t="s">
        <v>3768</v>
      </c>
      <c r="I709" s="33">
        <f t="shared" si="19"/>
        <v>22.9</v>
      </c>
      <c r="J709" s="33">
        <f t="shared" si="17"/>
        <v>143.125</v>
      </c>
    </row>
    <row r="710" spans="1:11" hidden="1" x14ac:dyDescent="0.25">
      <c r="A710" s="22" t="s">
        <v>1543</v>
      </c>
      <c r="B710" s="23">
        <v>85</v>
      </c>
      <c r="G710" s="1" t="s">
        <v>3720</v>
      </c>
      <c r="H710" s="1" t="s">
        <v>3550</v>
      </c>
      <c r="I710" s="33">
        <f t="shared" si="19"/>
        <v>480</v>
      </c>
      <c r="J710" s="33">
        <f t="shared" si="17"/>
        <v>3000</v>
      </c>
    </row>
    <row r="711" spans="1:11" hidden="1" x14ac:dyDescent="0.25">
      <c r="A711" s="22" t="s">
        <v>1543</v>
      </c>
      <c r="B711" s="23">
        <v>85</v>
      </c>
      <c r="G711" s="7" t="s">
        <v>1490</v>
      </c>
      <c r="H711" s="7" t="s">
        <v>1491</v>
      </c>
      <c r="I711" s="33">
        <f t="shared" si="19"/>
        <v>62158.619999999995</v>
      </c>
      <c r="J711" s="33">
        <f t="shared" si="17"/>
        <v>388491.37499999994</v>
      </c>
    </row>
    <row r="712" spans="1:11" hidden="1" x14ac:dyDescent="0.25">
      <c r="A712" s="22" t="s">
        <v>1543</v>
      </c>
      <c r="B712" s="23">
        <v>85</v>
      </c>
      <c r="G712" s="1" t="s">
        <v>2844</v>
      </c>
      <c r="H712" s="1" t="s">
        <v>2617</v>
      </c>
      <c r="I712" s="33">
        <f t="shared" si="19"/>
        <v>360</v>
      </c>
      <c r="J712" s="33">
        <f t="shared" si="17"/>
        <v>2250</v>
      </c>
    </row>
    <row r="713" spans="1:11" hidden="1" x14ac:dyDescent="0.25">
      <c r="A713" s="22" t="s">
        <v>1543</v>
      </c>
      <c r="B713" s="23">
        <v>85</v>
      </c>
      <c r="G713" s="1" t="s">
        <v>1422</v>
      </c>
      <c r="H713" s="1" t="s">
        <v>1010</v>
      </c>
      <c r="I713" s="33">
        <f t="shared" si="19"/>
        <v>496</v>
      </c>
      <c r="J713" s="33">
        <f t="shared" si="17"/>
        <v>3100</v>
      </c>
    </row>
    <row r="714" spans="1:11" hidden="1" x14ac:dyDescent="0.25">
      <c r="A714" s="22" t="s">
        <v>1543</v>
      </c>
      <c r="B714" s="23">
        <v>85</v>
      </c>
      <c r="G714" s="7" t="s">
        <v>1495</v>
      </c>
      <c r="H714" s="7" t="s">
        <v>2886</v>
      </c>
      <c r="I714" s="33">
        <f t="shared" si="19"/>
        <v>111534.66</v>
      </c>
      <c r="J714" s="33">
        <f t="shared" si="17"/>
        <v>697091.625</v>
      </c>
    </row>
    <row r="715" spans="1:11" hidden="1" x14ac:dyDescent="0.25">
      <c r="A715" s="22" t="s">
        <v>1543</v>
      </c>
      <c r="B715" s="23">
        <v>85</v>
      </c>
      <c r="G715" s="1" t="s">
        <v>3734</v>
      </c>
      <c r="H715" s="1" t="s">
        <v>3699</v>
      </c>
      <c r="I715" s="33">
        <f t="shared" si="19"/>
        <v>41.38</v>
      </c>
      <c r="J715" s="33">
        <f t="shared" si="17"/>
        <v>258.625</v>
      </c>
    </row>
    <row r="716" spans="1:11" x14ac:dyDescent="0.25">
      <c r="H716" s="21" t="s">
        <v>1541</v>
      </c>
      <c r="I716" s="37">
        <f>+SUM(I539:I715)</f>
        <v>6136121.1400000006</v>
      </c>
      <c r="J716" s="37">
        <f t="shared" ref="J716:K716" si="20">+SUM(J539:J715)</f>
        <v>38350757.125</v>
      </c>
      <c r="K716" s="37">
        <f t="shared" si="20"/>
        <v>43250.289999999994</v>
      </c>
    </row>
    <row r="717" spans="1:11" x14ac:dyDescent="0.25">
      <c r="H717" s="21"/>
      <c r="I717" s="35">
        <f>+I526</f>
        <v>6136121.1399999997</v>
      </c>
      <c r="J717" s="35">
        <f>+J526</f>
        <v>38350757.125</v>
      </c>
      <c r="K717" s="35">
        <f>+K526</f>
        <v>43250.29</v>
      </c>
    </row>
    <row r="718" spans="1:11" x14ac:dyDescent="0.25">
      <c r="H718" s="21" t="s">
        <v>1542</v>
      </c>
      <c r="I718" s="20">
        <f>+I716-I717</f>
        <v>0</v>
      </c>
      <c r="J718" s="20">
        <f>+J716-J717</f>
        <v>0</v>
      </c>
      <c r="K718" s="20">
        <f>+K716-K717</f>
        <v>0</v>
      </c>
    </row>
    <row r="719" spans="1:11" x14ac:dyDescent="0.25">
      <c r="A719" s="21" t="s">
        <v>2940</v>
      </c>
      <c r="B719" s="1"/>
      <c r="C719" s="1"/>
      <c r="D719" s="1"/>
      <c r="E719" s="1"/>
      <c r="F719" s="1"/>
      <c r="G719" s="1"/>
      <c r="H719" s="1"/>
      <c r="I719" s="9"/>
      <c r="J719" s="1"/>
    </row>
    <row r="720" spans="1:11" x14ac:dyDescent="0.25">
      <c r="A720" s="1" t="s">
        <v>1007</v>
      </c>
      <c r="B720" s="8">
        <v>42800</v>
      </c>
      <c r="C720" s="1" t="s">
        <v>2824</v>
      </c>
      <c r="D720" s="1">
        <v>1</v>
      </c>
      <c r="E720" s="1" t="s">
        <v>3475</v>
      </c>
      <c r="F720" s="1">
        <v>3604</v>
      </c>
      <c r="G720" s="1" t="s">
        <v>2930</v>
      </c>
      <c r="H720" s="1" t="s">
        <v>3479</v>
      </c>
      <c r="I720" s="1">
        <v>-472.38</v>
      </c>
      <c r="J720" s="33">
        <f t="shared" ref="J720" si="21">+I720/0.16</f>
        <v>-2952.375</v>
      </c>
    </row>
  </sheetData>
  <autoFilter ref="A538:K715">
    <filterColumn colId="10">
      <customFilters>
        <customFilter operator="notEqual" val=" "/>
      </customFilters>
    </filterColumn>
  </autoFilter>
  <sortState ref="A1:B687">
    <sortCondition ref="A1"/>
  </sortState>
  <pageMargins left="0.70866141732283472" right="0.70866141732283472" top="0.74803149606299213" bottom="0.74803149606299213" header="0.31496062992125984" footer="0.31496062992125984"/>
  <pageSetup scale="19"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"/>
  <sheetViews>
    <sheetView topLeftCell="A161" workbookViewId="0">
      <selection activeCell="B183" sqref="B183"/>
    </sheetView>
  </sheetViews>
  <sheetFormatPr baseColWidth="10" defaultRowHeight="15" x14ac:dyDescent="0.25"/>
  <cols>
    <col min="1" max="1" width="22.28515625" bestFit="1" customWidth="1"/>
    <col min="2" max="2" width="42.28515625" bestFit="1" customWidth="1"/>
  </cols>
  <sheetData>
    <row r="1" spans="1:2" s="1" customFormat="1" x14ac:dyDescent="0.25">
      <c r="A1" s="1" t="s">
        <v>804</v>
      </c>
      <c r="B1" s="1" t="s">
        <v>804</v>
      </c>
    </row>
    <row r="2" spans="1:2" x14ac:dyDescent="0.25">
      <c r="A2" s="1" t="s">
        <v>2930</v>
      </c>
      <c r="B2" s="1" t="s">
        <v>3479</v>
      </c>
    </row>
    <row r="3" spans="1:2" x14ac:dyDescent="0.25">
      <c r="A3" s="1" t="s">
        <v>2861</v>
      </c>
      <c r="B3" s="1" t="s">
        <v>2798</v>
      </c>
    </row>
    <row r="4" spans="1:2" x14ac:dyDescent="0.25">
      <c r="A4" s="1" t="s">
        <v>850</v>
      </c>
      <c r="B4" s="1" t="s">
        <v>850</v>
      </c>
    </row>
    <row r="5" spans="1:2" x14ac:dyDescent="0.25">
      <c r="A5" s="7" t="s">
        <v>1506</v>
      </c>
      <c r="B5" s="7" t="s">
        <v>1507</v>
      </c>
    </row>
    <row r="6" spans="1:2" x14ac:dyDescent="0.25">
      <c r="A6" s="1" t="s">
        <v>3376</v>
      </c>
      <c r="B6" s="1" t="s">
        <v>3376</v>
      </c>
    </row>
    <row r="7" spans="1:2" x14ac:dyDescent="0.25">
      <c r="A7" s="1" t="s">
        <v>824</v>
      </c>
      <c r="B7" s="1" t="s">
        <v>824</v>
      </c>
    </row>
    <row r="8" spans="1:2" x14ac:dyDescent="0.25">
      <c r="A8" s="1" t="s">
        <v>3270</v>
      </c>
      <c r="B8" s="1" t="s">
        <v>3270</v>
      </c>
    </row>
    <row r="9" spans="1:2" x14ac:dyDescent="0.25">
      <c r="A9" s="1" t="s">
        <v>876</v>
      </c>
      <c r="B9" s="1" t="s">
        <v>876</v>
      </c>
    </row>
    <row r="10" spans="1:2" x14ac:dyDescent="0.25">
      <c r="A10" s="1" t="s">
        <v>1446</v>
      </c>
      <c r="B10" s="1" t="s">
        <v>1188</v>
      </c>
    </row>
    <row r="11" spans="1:2" x14ac:dyDescent="0.25">
      <c r="A11" s="1" t="s">
        <v>309</v>
      </c>
      <c r="B11" s="1" t="s">
        <v>309</v>
      </c>
    </row>
    <row r="12" spans="1:2" x14ac:dyDescent="0.25">
      <c r="A12" s="7" t="s">
        <v>1477</v>
      </c>
      <c r="B12" s="1" t="s">
        <v>3745</v>
      </c>
    </row>
    <row r="13" spans="1:2" x14ac:dyDescent="0.25">
      <c r="A13" s="1" t="s">
        <v>3258</v>
      </c>
      <c r="B13" s="1" t="s">
        <v>3258</v>
      </c>
    </row>
    <row r="14" spans="1:2" x14ac:dyDescent="0.25">
      <c r="A14" s="1" t="s">
        <v>3251</v>
      </c>
      <c r="B14" s="1" t="s">
        <v>3251</v>
      </c>
    </row>
    <row r="15" spans="1:2" x14ac:dyDescent="0.25">
      <c r="A15" s="7" t="s">
        <v>2879</v>
      </c>
      <c r="B15" s="1" t="s">
        <v>3023</v>
      </c>
    </row>
    <row r="16" spans="1:2" x14ac:dyDescent="0.25">
      <c r="A16" s="7" t="s">
        <v>444</v>
      </c>
      <c r="B16" s="7" t="s">
        <v>1528</v>
      </c>
    </row>
    <row r="17" spans="1:2" x14ac:dyDescent="0.25">
      <c r="A17" s="1" t="s">
        <v>3432</v>
      </c>
      <c r="B17" s="1" t="s">
        <v>3432</v>
      </c>
    </row>
    <row r="18" spans="1:2" x14ac:dyDescent="0.25">
      <c r="A18" s="7" t="s">
        <v>1473</v>
      </c>
      <c r="B18" s="1" t="s">
        <v>2969</v>
      </c>
    </row>
    <row r="19" spans="1:2" x14ac:dyDescent="0.25">
      <c r="A19" s="7" t="s">
        <v>1465</v>
      </c>
      <c r="B19" s="1" t="s">
        <v>3751</v>
      </c>
    </row>
    <row r="20" spans="1:2" x14ac:dyDescent="0.25">
      <c r="A20" s="1" t="s">
        <v>3733</v>
      </c>
      <c r="B20" s="1" t="s">
        <v>3696</v>
      </c>
    </row>
    <row r="21" spans="1:2" x14ac:dyDescent="0.25">
      <c r="A21" s="1" t="s">
        <v>2842</v>
      </c>
      <c r="B21" s="1" t="s">
        <v>2604</v>
      </c>
    </row>
    <row r="22" spans="1:2" x14ac:dyDescent="0.25">
      <c r="A22" s="7" t="s">
        <v>1467</v>
      </c>
      <c r="B22" s="1" t="s">
        <v>3761</v>
      </c>
    </row>
    <row r="23" spans="1:2" x14ac:dyDescent="0.25">
      <c r="A23" s="7" t="s">
        <v>3753</v>
      </c>
      <c r="B23" s="1" t="s">
        <v>3074</v>
      </c>
    </row>
    <row r="24" spans="1:2" x14ac:dyDescent="0.25">
      <c r="A24" s="1" t="s">
        <v>463</v>
      </c>
      <c r="B24" s="1" t="s">
        <v>463</v>
      </c>
    </row>
    <row r="25" spans="1:2" x14ac:dyDescent="0.25">
      <c r="A25" s="7" t="s">
        <v>2926</v>
      </c>
      <c r="B25" s="7" t="s">
        <v>2927</v>
      </c>
    </row>
    <row r="26" spans="1:2" x14ac:dyDescent="0.25">
      <c r="A26" s="17" t="s">
        <v>1539</v>
      </c>
      <c r="B26" s="18" t="s">
        <v>1540</v>
      </c>
    </row>
    <row r="27" spans="1:2" x14ac:dyDescent="0.25">
      <c r="A27" s="7" t="s">
        <v>1508</v>
      </c>
      <c r="B27" s="7" t="s">
        <v>1509</v>
      </c>
    </row>
    <row r="28" spans="1:2" x14ac:dyDescent="0.25">
      <c r="A28" s="1" t="s">
        <v>3237</v>
      </c>
      <c r="B28" s="1" t="s">
        <v>3237</v>
      </c>
    </row>
    <row r="29" spans="1:2" x14ac:dyDescent="0.25">
      <c r="A29" s="1" t="s">
        <v>3183</v>
      </c>
      <c r="B29" s="1" t="s">
        <v>3183</v>
      </c>
    </row>
    <row r="30" spans="1:2" x14ac:dyDescent="0.25">
      <c r="A30" s="1" t="s">
        <v>321</v>
      </c>
      <c r="B30" s="1" t="s">
        <v>321</v>
      </c>
    </row>
    <row r="31" spans="1:2" x14ac:dyDescent="0.25">
      <c r="A31" s="1" t="s">
        <v>3393</v>
      </c>
      <c r="B31" s="1" t="s">
        <v>3393</v>
      </c>
    </row>
    <row r="32" spans="1:2" x14ac:dyDescent="0.25">
      <c r="A32" s="1" t="s">
        <v>3386</v>
      </c>
      <c r="B32" s="1" t="s">
        <v>3386</v>
      </c>
    </row>
    <row r="33" spans="1:2" x14ac:dyDescent="0.25">
      <c r="A33" s="7" t="s">
        <v>1469</v>
      </c>
      <c r="B33" s="1" t="s">
        <v>3749</v>
      </c>
    </row>
    <row r="34" spans="1:2" x14ac:dyDescent="0.25">
      <c r="A34" s="1" t="s">
        <v>3244</v>
      </c>
      <c r="B34" s="1" t="s">
        <v>3244</v>
      </c>
    </row>
    <row r="35" spans="1:2" x14ac:dyDescent="0.25">
      <c r="A35" s="1" t="s">
        <v>3304</v>
      </c>
      <c r="B35" s="1" t="s">
        <v>3304</v>
      </c>
    </row>
    <row r="36" spans="1:2" x14ac:dyDescent="0.25">
      <c r="A36" s="1" t="s">
        <v>1779</v>
      </c>
      <c r="B36" s="1" t="s">
        <v>1779</v>
      </c>
    </row>
    <row r="37" spans="1:2" x14ac:dyDescent="0.25">
      <c r="A37" s="1" t="s">
        <v>313</v>
      </c>
      <c r="B37" s="1" t="s">
        <v>313</v>
      </c>
    </row>
    <row r="38" spans="1:2" x14ac:dyDescent="0.25">
      <c r="A38" s="1" t="s">
        <v>1425</v>
      </c>
      <c r="B38" s="1" t="s">
        <v>1025</v>
      </c>
    </row>
    <row r="39" spans="1:2" x14ac:dyDescent="0.25">
      <c r="A39" s="1" t="s">
        <v>777</v>
      </c>
      <c r="B39" s="1" t="s">
        <v>777</v>
      </c>
    </row>
    <row r="40" spans="1:2" x14ac:dyDescent="0.25">
      <c r="A40" s="1" t="s">
        <v>3429</v>
      </c>
      <c r="B40" s="1" t="s">
        <v>3429</v>
      </c>
    </row>
    <row r="41" spans="1:2" x14ac:dyDescent="0.25">
      <c r="A41" s="1" t="s">
        <v>3396</v>
      </c>
      <c r="B41" s="1" t="s">
        <v>3396</v>
      </c>
    </row>
    <row r="42" spans="1:2" x14ac:dyDescent="0.25">
      <c r="A42" s="7" t="s">
        <v>1482</v>
      </c>
      <c r="B42" s="1" t="s">
        <v>3760</v>
      </c>
    </row>
    <row r="43" spans="1:2" x14ac:dyDescent="0.25">
      <c r="A43" s="1" t="s">
        <v>2907</v>
      </c>
      <c r="B43" s="1" t="s">
        <v>2907</v>
      </c>
    </row>
    <row r="44" spans="1:2" x14ac:dyDescent="0.25">
      <c r="A44" s="1" t="s">
        <v>3336</v>
      </c>
      <c r="B44" s="1" t="s">
        <v>3336</v>
      </c>
    </row>
    <row r="45" spans="1:2" x14ac:dyDescent="0.25">
      <c r="A45" s="1" t="s">
        <v>1445</v>
      </c>
      <c r="B45" s="1" t="s">
        <v>1172</v>
      </c>
    </row>
    <row r="46" spans="1:2" x14ac:dyDescent="0.25">
      <c r="A46" s="1" t="s">
        <v>329</v>
      </c>
      <c r="B46" s="1" t="s">
        <v>329</v>
      </c>
    </row>
    <row r="47" spans="1:2" x14ac:dyDescent="0.25">
      <c r="A47" s="1" t="s">
        <v>1437</v>
      </c>
      <c r="B47" s="1" t="s">
        <v>1111</v>
      </c>
    </row>
    <row r="48" spans="1:2" x14ac:dyDescent="0.25">
      <c r="A48" s="1" t="s">
        <v>841</v>
      </c>
      <c r="B48" s="1" t="s">
        <v>841</v>
      </c>
    </row>
    <row r="49" spans="1:2" x14ac:dyDescent="0.25">
      <c r="A49" s="7" t="s">
        <v>1414</v>
      </c>
      <c r="B49" s="7" t="s">
        <v>3738</v>
      </c>
    </row>
    <row r="50" spans="1:2" x14ac:dyDescent="0.25">
      <c r="A50" s="7" t="s">
        <v>1479</v>
      </c>
      <c r="B50" s="1" t="s">
        <v>3076</v>
      </c>
    </row>
    <row r="51" spans="1:2" x14ac:dyDescent="0.25">
      <c r="A51" s="7" t="s">
        <v>3754</v>
      </c>
      <c r="B51" s="1" t="s">
        <v>3746</v>
      </c>
    </row>
    <row r="52" spans="1:2" x14ac:dyDescent="0.25">
      <c r="A52" s="7" t="s">
        <v>1483</v>
      </c>
      <c r="B52" s="1" t="s">
        <v>3747</v>
      </c>
    </row>
    <row r="53" spans="1:2" x14ac:dyDescent="0.25">
      <c r="A53" s="1" t="s">
        <v>3725</v>
      </c>
      <c r="B53" s="1" t="s">
        <v>3574</v>
      </c>
    </row>
    <row r="54" spans="1:2" x14ac:dyDescent="0.25">
      <c r="A54" s="1" t="s">
        <v>906</v>
      </c>
      <c r="B54" s="1" t="s">
        <v>906</v>
      </c>
    </row>
    <row r="55" spans="1:2" x14ac:dyDescent="0.25">
      <c r="A55" s="1" t="s">
        <v>1428</v>
      </c>
      <c r="B55" s="1" t="s">
        <v>1040</v>
      </c>
    </row>
    <row r="56" spans="1:2" x14ac:dyDescent="0.25">
      <c r="A56" s="1" t="s">
        <v>2943</v>
      </c>
      <c r="B56" s="1" t="s">
        <v>2738</v>
      </c>
    </row>
    <row r="57" spans="1:2" x14ac:dyDescent="0.25">
      <c r="A57" s="1" t="s">
        <v>1442</v>
      </c>
      <c r="B57" s="1" t="s">
        <v>1160</v>
      </c>
    </row>
    <row r="58" spans="1:2" x14ac:dyDescent="0.25">
      <c r="A58" s="1" t="s">
        <v>2254</v>
      </c>
      <c r="B58" s="1" t="s">
        <v>2254</v>
      </c>
    </row>
    <row r="59" spans="1:2" x14ac:dyDescent="0.25">
      <c r="A59" s="1" t="s">
        <v>305</v>
      </c>
      <c r="B59" s="1" t="s">
        <v>305</v>
      </c>
    </row>
    <row r="60" spans="1:2" x14ac:dyDescent="0.25">
      <c r="A60" s="1" t="s">
        <v>3267</v>
      </c>
      <c r="B60" s="1" t="s">
        <v>3267</v>
      </c>
    </row>
    <row r="61" spans="1:2" x14ac:dyDescent="0.25">
      <c r="A61" s="1" t="s">
        <v>763</v>
      </c>
      <c r="B61" s="1" t="s">
        <v>763</v>
      </c>
    </row>
    <row r="62" spans="1:2" x14ac:dyDescent="0.25">
      <c r="A62" s="1" t="s">
        <v>1457</v>
      </c>
      <c r="B62" s="1" t="s">
        <v>1352</v>
      </c>
    </row>
    <row r="63" spans="1:2" x14ac:dyDescent="0.25">
      <c r="A63" s="1" t="s">
        <v>1503</v>
      </c>
      <c r="B63" s="1" t="s">
        <v>1503</v>
      </c>
    </row>
    <row r="64" spans="1:2" x14ac:dyDescent="0.25">
      <c r="A64" s="1" t="s">
        <v>1436</v>
      </c>
      <c r="B64" s="1" t="s">
        <v>1094</v>
      </c>
    </row>
    <row r="65" spans="1:2" x14ac:dyDescent="0.25">
      <c r="A65" s="1" t="s">
        <v>3732</v>
      </c>
      <c r="B65" s="1" t="s">
        <v>3683</v>
      </c>
    </row>
    <row r="66" spans="1:2" x14ac:dyDescent="0.25">
      <c r="A66" s="1" t="s">
        <v>430</v>
      </c>
      <c r="B66" s="1" t="s">
        <v>430</v>
      </c>
    </row>
    <row r="67" spans="1:2" x14ac:dyDescent="0.25">
      <c r="A67" s="1" t="s">
        <v>880</v>
      </c>
      <c r="B67" s="1" t="s">
        <v>880</v>
      </c>
    </row>
    <row r="68" spans="1:2" x14ac:dyDescent="0.25">
      <c r="A68" s="1" t="s">
        <v>794</v>
      </c>
      <c r="B68" s="1" t="s">
        <v>794</v>
      </c>
    </row>
    <row r="69" spans="1:2" x14ac:dyDescent="0.25">
      <c r="A69" s="1" t="s">
        <v>356</v>
      </c>
      <c r="B69" s="1" t="s">
        <v>356</v>
      </c>
    </row>
    <row r="70" spans="1:2" x14ac:dyDescent="0.25">
      <c r="A70" s="1" t="s">
        <v>3416</v>
      </c>
      <c r="B70" s="1" t="s">
        <v>3416</v>
      </c>
    </row>
    <row r="71" spans="1:2" x14ac:dyDescent="0.25">
      <c r="A71" s="7" t="s">
        <v>1471</v>
      </c>
      <c r="B71" s="1" t="s">
        <v>3759</v>
      </c>
    </row>
    <row r="72" spans="1:2" x14ac:dyDescent="0.25">
      <c r="A72" s="1" t="s">
        <v>407</v>
      </c>
      <c r="B72" s="1" t="s">
        <v>407</v>
      </c>
    </row>
    <row r="73" spans="1:2" x14ac:dyDescent="0.25">
      <c r="A73" s="1" t="s">
        <v>1430</v>
      </c>
      <c r="B73" s="1" t="s">
        <v>1052</v>
      </c>
    </row>
    <row r="74" spans="1:2" x14ac:dyDescent="0.25">
      <c r="A74" s="1" t="s">
        <v>3728</v>
      </c>
      <c r="B74" s="1" t="s">
        <v>3630</v>
      </c>
    </row>
    <row r="75" spans="1:2" x14ac:dyDescent="0.25">
      <c r="A75" s="1" t="s">
        <v>3724</v>
      </c>
      <c r="B75" s="1" t="s">
        <v>3572</v>
      </c>
    </row>
    <row r="76" spans="1:2" x14ac:dyDescent="0.25">
      <c r="A76" s="1" t="s">
        <v>1427</v>
      </c>
      <c r="B76" s="1" t="s">
        <v>1427</v>
      </c>
    </row>
    <row r="77" spans="1:2" x14ac:dyDescent="0.25">
      <c r="A77" s="1" t="s">
        <v>3741</v>
      </c>
      <c r="B77" s="1" t="s">
        <v>3742</v>
      </c>
    </row>
    <row r="78" spans="1:2" x14ac:dyDescent="0.25">
      <c r="A78" s="1" t="s">
        <v>1429</v>
      </c>
      <c r="B78" s="1" t="s">
        <v>1048</v>
      </c>
    </row>
    <row r="79" spans="1:2" x14ac:dyDescent="0.25">
      <c r="A79" s="7" t="s">
        <v>3755</v>
      </c>
      <c r="B79" s="7" t="s">
        <v>3756</v>
      </c>
    </row>
    <row r="80" spans="1:2" x14ac:dyDescent="0.25">
      <c r="A80" s="1" t="s">
        <v>2462</v>
      </c>
      <c r="B80" s="1" t="s">
        <v>2462</v>
      </c>
    </row>
    <row r="81" spans="1:2" x14ac:dyDescent="0.25">
      <c r="A81" s="1" t="s">
        <v>3739</v>
      </c>
      <c r="B81" s="1" t="s">
        <v>3740</v>
      </c>
    </row>
    <row r="82" spans="1:2" x14ac:dyDescent="0.25">
      <c r="A82" s="1" t="s">
        <v>3731</v>
      </c>
      <c r="B82" s="1" t="s">
        <v>3681</v>
      </c>
    </row>
    <row r="83" spans="1:2" x14ac:dyDescent="0.25">
      <c r="A83" s="1" t="s">
        <v>1432</v>
      </c>
      <c r="B83" s="1" t="s">
        <v>1060</v>
      </c>
    </row>
    <row r="84" spans="1:2" x14ac:dyDescent="0.25">
      <c r="A84" s="1" t="s">
        <v>3722</v>
      </c>
      <c r="B84" s="1" t="s">
        <v>3555</v>
      </c>
    </row>
    <row r="85" spans="1:2" x14ac:dyDescent="0.25">
      <c r="A85" s="1" t="s">
        <v>3184</v>
      </c>
      <c r="B85" s="1" t="s">
        <v>3184</v>
      </c>
    </row>
    <row r="86" spans="1:2" x14ac:dyDescent="0.25">
      <c r="A86" s="1" t="s">
        <v>1435</v>
      </c>
      <c r="B86" s="1" t="s">
        <v>1090</v>
      </c>
    </row>
    <row r="87" spans="1:2" x14ac:dyDescent="0.25">
      <c r="A87" s="1" t="s">
        <v>753</v>
      </c>
      <c r="B87" s="1" t="s">
        <v>753</v>
      </c>
    </row>
    <row r="88" spans="1:2" x14ac:dyDescent="0.25">
      <c r="A88" s="1" t="s">
        <v>3174</v>
      </c>
      <c r="B88" s="1" t="s">
        <v>3174</v>
      </c>
    </row>
    <row r="89" spans="1:2" x14ac:dyDescent="0.25">
      <c r="A89" s="1" t="s">
        <v>3162</v>
      </c>
      <c r="B89" s="1" t="s">
        <v>3162</v>
      </c>
    </row>
    <row r="90" spans="1:2" x14ac:dyDescent="0.25">
      <c r="A90" s="1" t="s">
        <v>1451</v>
      </c>
      <c r="B90" s="1" t="s">
        <v>1258</v>
      </c>
    </row>
    <row r="91" spans="1:2" x14ac:dyDescent="0.25">
      <c r="A91" s="1" t="s">
        <v>1421</v>
      </c>
      <c r="B91" s="1" t="s">
        <v>1006</v>
      </c>
    </row>
    <row r="92" spans="1:2" x14ac:dyDescent="0.25">
      <c r="A92" s="1" t="s">
        <v>3712</v>
      </c>
      <c r="B92" s="1" t="s">
        <v>3485</v>
      </c>
    </row>
    <row r="93" spans="1:2" x14ac:dyDescent="0.25">
      <c r="A93" s="7" t="s">
        <v>1520</v>
      </c>
      <c r="B93" s="7" t="s">
        <v>1524</v>
      </c>
    </row>
    <row r="94" spans="1:2" x14ac:dyDescent="0.25">
      <c r="A94" s="7" t="s">
        <v>3758</v>
      </c>
      <c r="B94" s="1" t="s">
        <v>3752</v>
      </c>
    </row>
    <row r="95" spans="1:2" x14ac:dyDescent="0.25">
      <c r="A95" s="1" t="s">
        <v>3301</v>
      </c>
      <c r="B95" s="1" t="s">
        <v>3301</v>
      </c>
    </row>
    <row r="96" spans="1:2" x14ac:dyDescent="0.25">
      <c r="A96" s="1" t="s">
        <v>3723</v>
      </c>
      <c r="B96" s="1" t="s">
        <v>2862</v>
      </c>
    </row>
    <row r="97" spans="1:2" x14ac:dyDescent="0.25">
      <c r="A97" s="1" t="s">
        <v>1424</v>
      </c>
      <c r="B97" s="1" t="s">
        <v>1018</v>
      </c>
    </row>
    <row r="98" spans="1:2" x14ac:dyDescent="0.25">
      <c r="A98" s="1" t="s">
        <v>2898</v>
      </c>
      <c r="B98" s="1" t="s">
        <v>2898</v>
      </c>
    </row>
    <row r="99" spans="1:2" x14ac:dyDescent="0.25">
      <c r="A99" s="1" t="s">
        <v>3711</v>
      </c>
      <c r="B99" s="1" t="s">
        <v>1324</v>
      </c>
    </row>
    <row r="100" spans="1:2" x14ac:dyDescent="0.25">
      <c r="A100" s="1" t="s">
        <v>1461</v>
      </c>
      <c r="B100" s="1" t="s">
        <v>1289</v>
      </c>
    </row>
    <row r="101" spans="1:2" x14ac:dyDescent="0.25">
      <c r="A101" s="7" t="s">
        <v>1472</v>
      </c>
      <c r="B101" s="7" t="s">
        <v>3757</v>
      </c>
    </row>
    <row r="102" spans="1:2" x14ac:dyDescent="0.25">
      <c r="A102" s="7" t="s">
        <v>1419</v>
      </c>
      <c r="B102" s="1" t="s">
        <v>1192</v>
      </c>
    </row>
    <row r="103" spans="1:2" x14ac:dyDescent="0.25">
      <c r="A103" s="1" t="s">
        <v>3246</v>
      </c>
      <c r="B103" s="1" t="s">
        <v>3270</v>
      </c>
    </row>
    <row r="104" spans="1:2" x14ac:dyDescent="0.25">
      <c r="A104" s="1" t="s">
        <v>1433</v>
      </c>
      <c r="B104" s="1" t="s">
        <v>1064</v>
      </c>
    </row>
    <row r="105" spans="1:2" x14ac:dyDescent="0.25">
      <c r="A105" s="1" t="s">
        <v>352</v>
      </c>
      <c r="B105" s="1" t="s">
        <v>352</v>
      </c>
    </row>
    <row r="106" spans="1:2" x14ac:dyDescent="0.25">
      <c r="A106" s="1" t="s">
        <v>2851</v>
      </c>
      <c r="B106" s="1" t="s">
        <v>2727</v>
      </c>
    </row>
    <row r="107" spans="1:2" x14ac:dyDescent="0.25">
      <c r="A107" s="1" t="s">
        <v>3714</v>
      </c>
      <c r="B107" s="1" t="s">
        <v>3506</v>
      </c>
    </row>
    <row r="108" spans="1:2" x14ac:dyDescent="0.25">
      <c r="A108" s="1" t="s">
        <v>1450</v>
      </c>
      <c r="B108" s="1" t="s">
        <v>1221</v>
      </c>
    </row>
    <row r="109" spans="1:2" x14ac:dyDescent="0.25">
      <c r="A109" s="1" t="s">
        <v>1438</v>
      </c>
      <c r="B109" s="1" t="s">
        <v>1130</v>
      </c>
    </row>
    <row r="110" spans="1:2" x14ac:dyDescent="0.25">
      <c r="A110" s="1" t="s">
        <v>3185</v>
      </c>
      <c r="B110" s="1" t="s">
        <v>3185</v>
      </c>
    </row>
    <row r="111" spans="1:2" x14ac:dyDescent="0.25">
      <c r="A111" s="1" t="s">
        <v>3727</v>
      </c>
      <c r="B111" s="1" t="s">
        <v>3591</v>
      </c>
    </row>
    <row r="112" spans="1:2" x14ac:dyDescent="0.25">
      <c r="A112" s="1" t="s">
        <v>403</v>
      </c>
      <c r="B112" s="1" t="s">
        <v>403</v>
      </c>
    </row>
    <row r="113" spans="1:2" x14ac:dyDescent="0.25">
      <c r="A113" s="1" t="s">
        <v>2852</v>
      </c>
      <c r="B113" s="1" t="s">
        <v>2734</v>
      </c>
    </row>
    <row r="114" spans="1:2" x14ac:dyDescent="0.25">
      <c r="A114" s="1" t="s">
        <v>3379</v>
      </c>
      <c r="B114" s="1" t="s">
        <v>3379</v>
      </c>
    </row>
    <row r="115" spans="1:2" x14ac:dyDescent="0.25">
      <c r="A115" s="1" t="s">
        <v>2848</v>
      </c>
      <c r="B115" s="1" t="s">
        <v>2703</v>
      </c>
    </row>
    <row r="116" spans="1:2" x14ac:dyDescent="0.25">
      <c r="A116" s="1" t="s">
        <v>3186</v>
      </c>
      <c r="B116" s="1" t="s">
        <v>3186</v>
      </c>
    </row>
    <row r="117" spans="1:2" x14ac:dyDescent="0.25">
      <c r="A117" s="1" t="s">
        <v>1444</v>
      </c>
      <c r="B117" s="1" t="s">
        <v>1168</v>
      </c>
    </row>
    <row r="118" spans="1:2" x14ac:dyDescent="0.25">
      <c r="A118" s="1" t="s">
        <v>978</v>
      </c>
      <c r="B118" s="1" t="s">
        <v>978</v>
      </c>
    </row>
    <row r="119" spans="1:2" x14ac:dyDescent="0.25">
      <c r="A119" s="1" t="s">
        <v>919</v>
      </c>
      <c r="B119" s="1" t="s">
        <v>919</v>
      </c>
    </row>
    <row r="120" spans="1:2" x14ac:dyDescent="0.25">
      <c r="A120" s="7" t="s">
        <v>1418</v>
      </c>
      <c r="B120" s="1" t="s">
        <v>1196</v>
      </c>
    </row>
    <row r="121" spans="1:2" x14ac:dyDescent="0.25">
      <c r="A121" s="7" t="s">
        <v>333</v>
      </c>
      <c r="B121" s="7" t="s">
        <v>1535</v>
      </c>
    </row>
    <row r="122" spans="1:2" x14ac:dyDescent="0.25">
      <c r="A122" s="7" t="s">
        <v>2887</v>
      </c>
      <c r="B122" s="1" t="s">
        <v>2962</v>
      </c>
    </row>
    <row r="123" spans="1:2" x14ac:dyDescent="0.25">
      <c r="A123" s="7" t="s">
        <v>1486</v>
      </c>
      <c r="B123" s="1" t="s">
        <v>3750</v>
      </c>
    </row>
    <row r="124" spans="1:2" x14ac:dyDescent="0.25">
      <c r="A124" s="7" t="s">
        <v>3763</v>
      </c>
      <c r="B124" s="7" t="s">
        <v>3764</v>
      </c>
    </row>
    <row r="125" spans="1:2" x14ac:dyDescent="0.25">
      <c r="A125" s="7" t="s">
        <v>411</v>
      </c>
      <c r="B125" s="7" t="s">
        <v>3765</v>
      </c>
    </row>
    <row r="126" spans="1:2" x14ac:dyDescent="0.25">
      <c r="A126" s="1" t="s">
        <v>907</v>
      </c>
      <c r="B126" s="1" t="s">
        <v>907</v>
      </c>
    </row>
    <row r="127" spans="1:2" x14ac:dyDescent="0.25">
      <c r="A127" s="1" t="s">
        <v>1423</v>
      </c>
      <c r="B127" s="1" t="s">
        <v>1014</v>
      </c>
    </row>
    <row r="128" spans="1:2" x14ac:dyDescent="0.25">
      <c r="A128" s="1" t="s">
        <v>3399</v>
      </c>
      <c r="B128" s="1" t="s">
        <v>3399</v>
      </c>
    </row>
    <row r="129" spans="1:2" x14ac:dyDescent="0.25">
      <c r="A129" s="1" t="s">
        <v>1900</v>
      </c>
      <c r="B129" s="1" t="s">
        <v>1900</v>
      </c>
    </row>
    <row r="130" spans="1:2" x14ac:dyDescent="0.25">
      <c r="A130" s="1" t="s">
        <v>2298</v>
      </c>
      <c r="B130" s="1" t="s">
        <v>2298</v>
      </c>
    </row>
    <row r="131" spans="1:2" x14ac:dyDescent="0.25">
      <c r="A131" s="1" t="s">
        <v>989</v>
      </c>
      <c r="B131" s="1" t="s">
        <v>989</v>
      </c>
    </row>
    <row r="132" spans="1:2" x14ac:dyDescent="0.25">
      <c r="A132" s="1" t="s">
        <v>3441</v>
      </c>
      <c r="B132" s="1" t="s">
        <v>3441</v>
      </c>
    </row>
    <row r="133" spans="1:2" x14ac:dyDescent="0.25">
      <c r="A133" s="1" t="s">
        <v>2439</v>
      </c>
      <c r="B133" s="1" t="s">
        <v>2439</v>
      </c>
    </row>
    <row r="134" spans="1:2" x14ac:dyDescent="0.25">
      <c r="A134" s="1" t="s">
        <v>2841</v>
      </c>
      <c r="B134" s="1" t="s">
        <v>2863</v>
      </c>
    </row>
    <row r="135" spans="1:2" x14ac:dyDescent="0.25">
      <c r="A135" s="1" t="s">
        <v>3713</v>
      </c>
      <c r="B135" s="1" t="s">
        <v>3488</v>
      </c>
    </row>
    <row r="136" spans="1:2" x14ac:dyDescent="0.25">
      <c r="A136" s="7" t="s">
        <v>1499</v>
      </c>
      <c r="B136" s="1" t="s">
        <v>2944</v>
      </c>
    </row>
    <row r="137" spans="1:2" x14ac:dyDescent="0.25">
      <c r="A137" s="1" t="s">
        <v>3721</v>
      </c>
      <c r="B137" s="1" t="s">
        <v>3552</v>
      </c>
    </row>
    <row r="138" spans="1:2" x14ac:dyDescent="0.25">
      <c r="A138" s="1" t="s">
        <v>3718</v>
      </c>
      <c r="B138" s="1" t="s">
        <v>3719</v>
      </c>
    </row>
    <row r="139" spans="1:2" x14ac:dyDescent="0.25">
      <c r="A139" s="1" t="s">
        <v>1458</v>
      </c>
      <c r="B139" s="1" t="s">
        <v>1359</v>
      </c>
    </row>
    <row r="140" spans="1:2" x14ac:dyDescent="0.25">
      <c r="A140" s="1" t="s">
        <v>815</v>
      </c>
      <c r="B140" s="1" t="s">
        <v>815</v>
      </c>
    </row>
    <row r="141" spans="1:2" x14ac:dyDescent="0.25">
      <c r="A141" s="1" t="s">
        <v>2839</v>
      </c>
      <c r="B141" s="1" t="s">
        <v>2539</v>
      </c>
    </row>
    <row r="142" spans="1:2" x14ac:dyDescent="0.25">
      <c r="A142" s="1" t="s">
        <v>3730</v>
      </c>
      <c r="B142" s="1" t="s">
        <v>3656</v>
      </c>
    </row>
    <row r="143" spans="1:2" x14ac:dyDescent="0.25">
      <c r="A143" s="1" t="s">
        <v>2854</v>
      </c>
      <c r="B143" s="1" t="s">
        <v>2854</v>
      </c>
    </row>
    <row r="144" spans="1:2" x14ac:dyDescent="0.25">
      <c r="A144" s="1" t="s">
        <v>3326</v>
      </c>
      <c r="B144" s="1" t="s">
        <v>3326</v>
      </c>
    </row>
    <row r="145" spans="1:2" x14ac:dyDescent="0.25">
      <c r="A145" s="1" t="s">
        <v>1426</v>
      </c>
      <c r="B145" s="1" t="s">
        <v>1426</v>
      </c>
    </row>
    <row r="146" spans="1:2" x14ac:dyDescent="0.25">
      <c r="A146" s="1" t="s">
        <v>3729</v>
      </c>
      <c r="B146" s="1" t="s">
        <v>3638</v>
      </c>
    </row>
    <row r="147" spans="1:2" x14ac:dyDescent="0.25">
      <c r="A147" s="1" t="s">
        <v>2843</v>
      </c>
      <c r="B147" s="1" t="s">
        <v>2607</v>
      </c>
    </row>
    <row r="148" spans="1:2" x14ac:dyDescent="0.25">
      <c r="A148" s="1" t="s">
        <v>3331</v>
      </c>
      <c r="B148" s="1" t="s">
        <v>3331</v>
      </c>
    </row>
    <row r="149" spans="1:2" x14ac:dyDescent="0.25">
      <c r="A149" s="1" t="s">
        <v>3736</v>
      </c>
      <c r="B149" s="1" t="s">
        <v>3737</v>
      </c>
    </row>
    <row r="150" spans="1:2" x14ac:dyDescent="0.25">
      <c r="A150" s="1" t="s">
        <v>1443</v>
      </c>
      <c r="B150" s="1" t="s">
        <v>1164</v>
      </c>
    </row>
    <row r="151" spans="1:2" x14ac:dyDescent="0.25">
      <c r="A151" s="7" t="s">
        <v>1529</v>
      </c>
      <c r="B151" s="7" t="s">
        <v>3766</v>
      </c>
    </row>
    <row r="152" spans="1:2" x14ac:dyDescent="0.25">
      <c r="A152" s="1" t="s">
        <v>2945</v>
      </c>
      <c r="B152" s="1" t="s">
        <v>2784</v>
      </c>
    </row>
    <row r="153" spans="1:2" x14ac:dyDescent="0.25">
      <c r="A153" s="1" t="s">
        <v>1447</v>
      </c>
      <c r="B153" s="1" t="s">
        <v>1200</v>
      </c>
    </row>
    <row r="154" spans="1:2" x14ac:dyDescent="0.25">
      <c r="A154" s="1" t="s">
        <v>1441</v>
      </c>
      <c r="B154" s="1" t="s">
        <v>1156</v>
      </c>
    </row>
    <row r="155" spans="1:2" x14ac:dyDescent="0.25">
      <c r="A155" s="1" t="s">
        <v>1440</v>
      </c>
      <c r="B155" s="1" t="s">
        <v>1440</v>
      </c>
    </row>
    <row r="156" spans="1:2" x14ac:dyDescent="0.25">
      <c r="A156" s="1" t="s">
        <v>3361</v>
      </c>
      <c r="B156" s="1" t="s">
        <v>3361</v>
      </c>
    </row>
    <row r="157" spans="1:2" x14ac:dyDescent="0.25">
      <c r="A157" s="1" t="s">
        <v>858</v>
      </c>
      <c r="B157" s="1" t="s">
        <v>858</v>
      </c>
    </row>
    <row r="158" spans="1:2" x14ac:dyDescent="0.25">
      <c r="A158" s="1" t="s">
        <v>3735</v>
      </c>
      <c r="B158" s="1" t="s">
        <v>3702</v>
      </c>
    </row>
    <row r="159" spans="1:2" x14ac:dyDescent="0.25">
      <c r="A159" s="1" t="s">
        <v>1504</v>
      </c>
      <c r="B159" s="1" t="s">
        <v>1504</v>
      </c>
    </row>
    <row r="160" spans="1:2" x14ac:dyDescent="0.25">
      <c r="A160" s="1" t="s">
        <v>1462</v>
      </c>
      <c r="B160" s="1" t="s">
        <v>2490</v>
      </c>
    </row>
    <row r="161" spans="1:2" x14ac:dyDescent="0.25">
      <c r="A161" s="1" t="s">
        <v>3187</v>
      </c>
      <c r="B161" s="1" t="s">
        <v>3187</v>
      </c>
    </row>
    <row r="162" spans="1:2" x14ac:dyDescent="0.25">
      <c r="A162" s="1" t="s">
        <v>3165</v>
      </c>
      <c r="B162" s="1" t="s">
        <v>3165</v>
      </c>
    </row>
    <row r="163" spans="1:2" x14ac:dyDescent="0.25">
      <c r="A163" s="1" t="s">
        <v>3359</v>
      </c>
      <c r="B163" s="1" t="s">
        <v>3359</v>
      </c>
    </row>
    <row r="164" spans="1:2" x14ac:dyDescent="0.25">
      <c r="A164" s="1" t="s">
        <v>1449</v>
      </c>
      <c r="B164" s="1" t="s">
        <v>1214</v>
      </c>
    </row>
    <row r="165" spans="1:2" x14ac:dyDescent="0.25">
      <c r="A165" s="1" t="s">
        <v>2343</v>
      </c>
      <c r="B165" s="1" t="s">
        <v>2343</v>
      </c>
    </row>
    <row r="166" spans="1:2" x14ac:dyDescent="0.25">
      <c r="A166" s="1" t="s">
        <v>415</v>
      </c>
      <c r="B166" s="1" t="s">
        <v>415</v>
      </c>
    </row>
    <row r="167" spans="1:2" x14ac:dyDescent="0.25">
      <c r="A167" s="7" t="s">
        <v>1417</v>
      </c>
      <c r="B167" s="1" t="s">
        <v>2949</v>
      </c>
    </row>
    <row r="168" spans="1:2" x14ac:dyDescent="0.25">
      <c r="A168" s="1" t="s">
        <v>807</v>
      </c>
      <c r="B168" s="1" t="s">
        <v>807</v>
      </c>
    </row>
    <row r="169" spans="1:2" x14ac:dyDescent="0.25">
      <c r="A169" s="1" t="s">
        <v>3726</v>
      </c>
      <c r="B169" s="1" t="s">
        <v>3576</v>
      </c>
    </row>
    <row r="170" spans="1:2" x14ac:dyDescent="0.25">
      <c r="A170" s="7" t="s">
        <v>1416</v>
      </c>
      <c r="B170" s="1" t="s">
        <v>1101</v>
      </c>
    </row>
    <row r="171" spans="1:2" x14ac:dyDescent="0.25">
      <c r="A171" s="7" t="s">
        <v>3762</v>
      </c>
      <c r="B171" s="1" t="s">
        <v>3748</v>
      </c>
    </row>
    <row r="172" spans="1:2" x14ac:dyDescent="0.25">
      <c r="A172" s="7" t="s">
        <v>1463</v>
      </c>
      <c r="B172" s="7" t="s">
        <v>1464</v>
      </c>
    </row>
    <row r="173" spans="1:2" x14ac:dyDescent="0.25">
      <c r="A173" s="7" t="s">
        <v>2884</v>
      </c>
      <c r="B173" s="1" t="s">
        <v>3035</v>
      </c>
    </row>
    <row r="174" spans="1:2" x14ac:dyDescent="0.25">
      <c r="A174" s="1" t="s">
        <v>743</v>
      </c>
      <c r="B174" s="1" t="s">
        <v>743</v>
      </c>
    </row>
    <row r="175" spans="1:2" x14ac:dyDescent="0.25">
      <c r="A175" s="1" t="s">
        <v>3465</v>
      </c>
      <c r="B175" s="1" t="s">
        <v>3465</v>
      </c>
    </row>
    <row r="176" spans="1:2" x14ac:dyDescent="0.25">
      <c r="A176" s="1" t="s">
        <v>426</v>
      </c>
      <c r="B176" s="1" t="s">
        <v>426</v>
      </c>
    </row>
    <row r="177" spans="1:2" x14ac:dyDescent="0.25">
      <c r="A177" s="7" t="s">
        <v>3767</v>
      </c>
      <c r="B177" s="7" t="s">
        <v>3768</v>
      </c>
    </row>
    <row r="178" spans="1:2" x14ac:dyDescent="0.25">
      <c r="A178" s="1" t="s">
        <v>3720</v>
      </c>
      <c r="B178" s="1" t="s">
        <v>3550</v>
      </c>
    </row>
    <row r="179" spans="1:2" x14ac:dyDescent="0.25">
      <c r="A179" s="7" t="s">
        <v>1490</v>
      </c>
      <c r="B179" s="7" t="s">
        <v>1491</v>
      </c>
    </row>
    <row r="180" spans="1:2" x14ac:dyDescent="0.25">
      <c r="A180" s="1" t="s">
        <v>2844</v>
      </c>
      <c r="B180" s="1" t="s">
        <v>2617</v>
      </c>
    </row>
    <row r="181" spans="1:2" x14ac:dyDescent="0.25">
      <c r="A181" s="1" t="s">
        <v>1422</v>
      </c>
      <c r="B181" s="1" t="s">
        <v>1010</v>
      </c>
    </row>
    <row r="182" spans="1:2" x14ac:dyDescent="0.25">
      <c r="A182" s="7" t="s">
        <v>1495</v>
      </c>
      <c r="B182" s="7" t="s">
        <v>2886</v>
      </c>
    </row>
    <row r="183" spans="1:2" x14ac:dyDescent="0.25">
      <c r="A183" s="1" t="s">
        <v>3734</v>
      </c>
      <c r="B183" s="1" t="s">
        <v>3699</v>
      </c>
    </row>
    <row r="184" spans="1:2" x14ac:dyDescent="0.25">
      <c r="A184" s="1"/>
      <c r="B184" s="1"/>
    </row>
  </sheetData>
  <sortState ref="A1:B184">
    <sortCondition ref="A1:A18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733"/>
  <sheetViews>
    <sheetView topLeftCell="A641" workbookViewId="0">
      <selection activeCell="L261" sqref="L261"/>
    </sheetView>
  </sheetViews>
  <sheetFormatPr baseColWidth="10" defaultRowHeight="15" x14ac:dyDescent="0.25"/>
  <cols>
    <col min="4" max="4" width="2" bestFit="1" customWidth="1"/>
    <col min="5" max="5" width="1.85546875" customWidth="1"/>
    <col min="6" max="6" width="3.28515625" customWidth="1"/>
    <col min="7" max="7" width="20.5703125" customWidth="1"/>
    <col min="8" max="8" width="40.140625" bestFit="1" customWidth="1"/>
    <col min="9" max="9" width="11.7109375" bestFit="1" customWidth="1"/>
    <col min="10" max="10" width="16.42578125" bestFit="1" customWidth="1"/>
    <col min="11" max="11" width="13.7109375" bestFit="1" customWidth="1"/>
  </cols>
  <sheetData>
    <row r="1" spans="1:11" s="1" customFormat="1" x14ac:dyDescent="0.25">
      <c r="B1" s="2"/>
      <c r="C1" s="2"/>
      <c r="D1" s="2"/>
      <c r="E1" s="2"/>
      <c r="F1" s="2"/>
      <c r="G1" s="15" t="s">
        <v>1396</v>
      </c>
      <c r="H1" s="2"/>
      <c r="I1" s="2"/>
      <c r="J1" s="5"/>
    </row>
    <row r="2" spans="1:11" s="1" customFormat="1" x14ac:dyDescent="0.25">
      <c r="B2" s="2"/>
      <c r="C2" s="2"/>
      <c r="D2" s="2"/>
      <c r="E2" s="2"/>
      <c r="F2" s="2"/>
      <c r="G2" s="15" t="s">
        <v>4744</v>
      </c>
      <c r="H2" s="2"/>
      <c r="I2" s="2"/>
      <c r="J2" s="5"/>
    </row>
    <row r="3" spans="1:11" s="1" customFormat="1" x14ac:dyDescent="0.25">
      <c r="B3" s="2"/>
      <c r="C3" s="2"/>
      <c r="D3" s="2"/>
      <c r="E3" s="2"/>
      <c r="F3" s="2"/>
      <c r="G3" s="15" t="s">
        <v>0</v>
      </c>
      <c r="H3" s="2"/>
      <c r="I3" s="2"/>
      <c r="J3" s="5"/>
    </row>
    <row r="4" spans="1:11" s="1" customFormat="1" x14ac:dyDescent="0.25">
      <c r="B4" s="2"/>
      <c r="C4" s="2"/>
      <c r="D4" s="2"/>
      <c r="E4" s="2"/>
      <c r="F4" s="2"/>
      <c r="G4" s="3"/>
      <c r="H4" s="2"/>
      <c r="I4" s="2"/>
      <c r="J4" s="2"/>
    </row>
    <row r="5" spans="1:11" s="1" customFormat="1" x14ac:dyDescent="0.25">
      <c r="B5" s="2"/>
      <c r="C5" s="2"/>
      <c r="D5" s="2"/>
      <c r="E5" s="2"/>
      <c r="F5" s="2"/>
      <c r="G5" s="6"/>
      <c r="H5" s="4"/>
      <c r="I5" s="4"/>
      <c r="J5" s="4"/>
    </row>
    <row r="6" spans="1:11" s="1" customFormat="1" ht="17.25" thickBot="1" x14ac:dyDescent="0.35">
      <c r="A6" s="10" t="s">
        <v>1397</v>
      </c>
      <c r="B6" s="10" t="s">
        <v>1398</v>
      </c>
      <c r="C6" s="10" t="s">
        <v>1399</v>
      </c>
      <c r="D6" s="10"/>
      <c r="E6" s="10"/>
      <c r="F6" s="10"/>
      <c r="G6" s="11" t="s">
        <v>1400</v>
      </c>
      <c r="H6" s="12" t="s">
        <v>1401</v>
      </c>
      <c r="I6" s="13" t="s">
        <v>1402</v>
      </c>
      <c r="J6" s="13" t="s">
        <v>1403</v>
      </c>
      <c r="K6" s="13" t="s">
        <v>1404</v>
      </c>
    </row>
    <row r="7" spans="1:11" x14ac:dyDescent="0.25">
      <c r="A7" t="s">
        <v>3771</v>
      </c>
      <c r="B7" s="8">
        <v>42826</v>
      </c>
      <c r="C7" t="s">
        <v>3772</v>
      </c>
      <c r="D7">
        <v>1</v>
      </c>
      <c r="E7" t="s">
        <v>3773</v>
      </c>
      <c r="F7" t="s">
        <v>1405</v>
      </c>
      <c r="G7" s="7" t="s">
        <v>1463</v>
      </c>
      <c r="H7" s="7" t="s">
        <v>1464</v>
      </c>
      <c r="I7" s="9">
        <v>40868.300000000003</v>
      </c>
      <c r="J7" s="33">
        <f t="shared" ref="J7:J70" si="0">+I7/0.16</f>
        <v>255426.875</v>
      </c>
      <c r="K7" s="9"/>
    </row>
    <row r="8" spans="1:11" x14ac:dyDescent="0.25">
      <c r="A8" t="s">
        <v>3778</v>
      </c>
      <c r="B8" s="8">
        <v>42826</v>
      </c>
      <c r="C8" t="s">
        <v>3777</v>
      </c>
      <c r="D8">
        <v>1</v>
      </c>
      <c r="E8" t="s">
        <v>3779</v>
      </c>
      <c r="F8" t="s">
        <v>1405</v>
      </c>
      <c r="G8" s="7" t="s">
        <v>1463</v>
      </c>
      <c r="H8" s="7" t="s">
        <v>1464</v>
      </c>
      <c r="I8" s="9">
        <v>40868.300000000003</v>
      </c>
      <c r="J8" s="33">
        <f t="shared" si="0"/>
        <v>255426.875</v>
      </c>
      <c r="K8" s="9"/>
    </row>
    <row r="9" spans="1:11" x14ac:dyDescent="0.25">
      <c r="A9" t="s">
        <v>3780</v>
      </c>
      <c r="B9" s="8">
        <v>42826</v>
      </c>
      <c r="C9" t="s">
        <v>3781</v>
      </c>
      <c r="D9">
        <v>1</v>
      </c>
      <c r="E9" t="s">
        <v>3782</v>
      </c>
      <c r="F9" t="s">
        <v>1405</v>
      </c>
      <c r="G9" s="7" t="s">
        <v>1463</v>
      </c>
      <c r="H9" s="7" t="s">
        <v>1464</v>
      </c>
      <c r="I9" s="9">
        <v>40868.300000000003</v>
      </c>
      <c r="J9" s="33">
        <f t="shared" si="0"/>
        <v>255426.875</v>
      </c>
      <c r="K9" s="9"/>
    </row>
    <row r="10" spans="1:11" x14ac:dyDescent="0.25">
      <c r="A10" t="s">
        <v>3783</v>
      </c>
      <c r="B10" s="8">
        <v>42826</v>
      </c>
      <c r="C10" t="s">
        <v>3784</v>
      </c>
      <c r="D10">
        <v>1</v>
      </c>
      <c r="E10" t="s">
        <v>3785</v>
      </c>
      <c r="F10" t="s">
        <v>1405</v>
      </c>
      <c r="G10" s="7" t="s">
        <v>1463</v>
      </c>
      <c r="H10" s="7" t="s">
        <v>1464</v>
      </c>
      <c r="I10" s="9">
        <v>40868.300000000003</v>
      </c>
      <c r="J10" s="33">
        <f t="shared" si="0"/>
        <v>255426.875</v>
      </c>
      <c r="K10" s="9"/>
    </row>
    <row r="11" spans="1:11" x14ac:dyDescent="0.25">
      <c r="A11" t="s">
        <v>3786</v>
      </c>
      <c r="B11" s="8">
        <v>42828</v>
      </c>
      <c r="C11" t="s">
        <v>3787</v>
      </c>
      <c r="D11">
        <v>1</v>
      </c>
      <c r="E11" t="s">
        <v>3788</v>
      </c>
      <c r="F11" t="s">
        <v>1405</v>
      </c>
      <c r="G11" s="7" t="s">
        <v>1463</v>
      </c>
      <c r="H11" s="7" t="s">
        <v>1464</v>
      </c>
      <c r="I11" s="9">
        <v>40868.300000000003</v>
      </c>
      <c r="J11" s="33">
        <f t="shared" si="0"/>
        <v>255426.875</v>
      </c>
      <c r="K11" s="9"/>
    </row>
    <row r="12" spans="1:11" x14ac:dyDescent="0.25">
      <c r="A12" t="s">
        <v>3789</v>
      </c>
      <c r="B12" s="8">
        <v>42829</v>
      </c>
      <c r="C12" t="s">
        <v>3790</v>
      </c>
      <c r="D12">
        <v>1</v>
      </c>
      <c r="E12" t="s">
        <v>3791</v>
      </c>
      <c r="F12" t="s">
        <v>1405</v>
      </c>
      <c r="G12" s="39" t="s">
        <v>1482</v>
      </c>
      <c r="H12" s="39" t="s">
        <v>1481</v>
      </c>
      <c r="I12" s="9">
        <v>36934.44</v>
      </c>
      <c r="J12" s="33">
        <f t="shared" si="0"/>
        <v>230840.25</v>
      </c>
      <c r="K12" s="9"/>
    </row>
    <row r="13" spans="1:11" x14ac:dyDescent="0.25">
      <c r="A13" t="s">
        <v>3793</v>
      </c>
      <c r="B13" s="8">
        <v>42829</v>
      </c>
      <c r="C13" t="s">
        <v>3792</v>
      </c>
      <c r="D13">
        <v>1</v>
      </c>
      <c r="E13" t="s">
        <v>3794</v>
      </c>
      <c r="F13" t="s">
        <v>1405</v>
      </c>
      <c r="G13" s="39" t="s">
        <v>2884</v>
      </c>
      <c r="H13" s="39" t="s">
        <v>2885</v>
      </c>
      <c r="I13" s="9">
        <v>25803.35</v>
      </c>
      <c r="J13" s="33">
        <f t="shared" si="0"/>
        <v>161270.9375</v>
      </c>
      <c r="K13" s="9"/>
    </row>
    <row r="14" spans="1:11" x14ac:dyDescent="0.25">
      <c r="A14" t="s">
        <v>3795</v>
      </c>
      <c r="B14" s="8">
        <v>42829</v>
      </c>
      <c r="C14" t="s">
        <v>3796</v>
      </c>
      <c r="D14">
        <v>1</v>
      </c>
      <c r="E14" t="s">
        <v>3797</v>
      </c>
      <c r="F14" t="s">
        <v>1405</v>
      </c>
      <c r="G14" s="7" t="s">
        <v>1465</v>
      </c>
      <c r="H14" s="7" t="s">
        <v>1466</v>
      </c>
      <c r="I14" s="9">
        <v>25803.38</v>
      </c>
      <c r="J14" s="33">
        <f t="shared" si="0"/>
        <v>161271.125</v>
      </c>
      <c r="K14" s="9"/>
    </row>
    <row r="15" spans="1:11" x14ac:dyDescent="0.25">
      <c r="A15" t="s">
        <v>3798</v>
      </c>
      <c r="B15" s="8">
        <v>42829</v>
      </c>
      <c r="C15" t="s">
        <v>3799</v>
      </c>
      <c r="D15">
        <v>1</v>
      </c>
      <c r="E15" t="s">
        <v>3800</v>
      </c>
      <c r="F15" t="s">
        <v>1405</v>
      </c>
      <c r="G15" s="7" t="s">
        <v>1463</v>
      </c>
      <c r="H15" s="7" t="s">
        <v>1464</v>
      </c>
      <c r="I15" s="9">
        <v>28306.58</v>
      </c>
      <c r="J15" s="33">
        <f t="shared" si="0"/>
        <v>176916.125</v>
      </c>
      <c r="K15" s="9"/>
    </row>
    <row r="16" spans="1:11" x14ac:dyDescent="0.25">
      <c r="A16" t="s">
        <v>3801</v>
      </c>
      <c r="B16" s="8">
        <v>42829</v>
      </c>
      <c r="C16" t="s">
        <v>3802</v>
      </c>
      <c r="D16">
        <v>1</v>
      </c>
      <c r="E16" t="s">
        <v>3803</v>
      </c>
      <c r="F16" t="s">
        <v>1405</v>
      </c>
      <c r="G16" s="7" t="s">
        <v>1463</v>
      </c>
      <c r="H16" s="7" t="s">
        <v>1464</v>
      </c>
      <c r="I16" s="9">
        <v>25746.5</v>
      </c>
      <c r="J16" s="33">
        <f t="shared" si="0"/>
        <v>160915.625</v>
      </c>
      <c r="K16" s="9"/>
    </row>
    <row r="17" spans="1:11" x14ac:dyDescent="0.25">
      <c r="A17" t="s">
        <v>3804</v>
      </c>
      <c r="B17" s="8">
        <v>42829</v>
      </c>
      <c r="C17" t="s">
        <v>3805</v>
      </c>
      <c r="D17">
        <v>1</v>
      </c>
      <c r="E17" t="s">
        <v>3806</v>
      </c>
      <c r="F17" t="s">
        <v>1405</v>
      </c>
      <c r="G17" s="7" t="s">
        <v>1463</v>
      </c>
      <c r="H17" s="7" t="s">
        <v>1464</v>
      </c>
      <c r="I17" s="9">
        <v>25746.5</v>
      </c>
      <c r="J17" s="33">
        <f t="shared" si="0"/>
        <v>160915.625</v>
      </c>
      <c r="K17" s="9"/>
    </row>
    <row r="18" spans="1:11" x14ac:dyDescent="0.25">
      <c r="A18" t="s">
        <v>3807</v>
      </c>
      <c r="B18" s="8">
        <v>42829</v>
      </c>
      <c r="C18" t="s">
        <v>3808</v>
      </c>
      <c r="D18">
        <v>1</v>
      </c>
      <c r="E18" t="s">
        <v>3809</v>
      </c>
      <c r="F18" t="s">
        <v>1405</v>
      </c>
      <c r="G18" s="39" t="s">
        <v>1467</v>
      </c>
      <c r="H18" s="39" t="s">
        <v>1468</v>
      </c>
      <c r="I18" s="9">
        <v>25803.38</v>
      </c>
      <c r="J18" s="33">
        <f t="shared" si="0"/>
        <v>161271.125</v>
      </c>
      <c r="K18" s="9"/>
    </row>
    <row r="19" spans="1:11" x14ac:dyDescent="0.25">
      <c r="A19" t="s">
        <v>3810</v>
      </c>
      <c r="B19" s="8">
        <v>42830</v>
      </c>
      <c r="C19" t="s">
        <v>3811</v>
      </c>
      <c r="D19">
        <v>1</v>
      </c>
      <c r="E19" t="s">
        <v>3812</v>
      </c>
      <c r="F19" t="s">
        <v>1405</v>
      </c>
      <c r="G19" s="7" t="s">
        <v>1463</v>
      </c>
      <c r="H19" s="7" t="s">
        <v>1464</v>
      </c>
      <c r="I19" s="9">
        <v>76521.100000000006</v>
      </c>
      <c r="J19" s="33">
        <f t="shared" si="0"/>
        <v>478256.875</v>
      </c>
      <c r="K19" s="9"/>
    </row>
    <row r="20" spans="1:11" x14ac:dyDescent="0.25">
      <c r="A20" t="s">
        <v>3813</v>
      </c>
      <c r="B20" s="8">
        <v>42830</v>
      </c>
      <c r="C20" t="s">
        <v>3814</v>
      </c>
      <c r="D20">
        <v>1</v>
      </c>
      <c r="E20" t="s">
        <v>3815</v>
      </c>
      <c r="F20" t="s">
        <v>1405</v>
      </c>
      <c r="G20" s="7" t="s">
        <v>1463</v>
      </c>
      <c r="H20" s="7" t="s">
        <v>1464</v>
      </c>
      <c r="I20" s="9">
        <v>61908.26</v>
      </c>
      <c r="J20" s="33">
        <f t="shared" si="0"/>
        <v>386926.625</v>
      </c>
      <c r="K20" s="9"/>
    </row>
    <row r="21" spans="1:11" x14ac:dyDescent="0.25">
      <c r="A21" t="s">
        <v>2954</v>
      </c>
      <c r="B21" s="8">
        <v>42830</v>
      </c>
      <c r="C21" t="s">
        <v>3816</v>
      </c>
      <c r="D21">
        <v>1</v>
      </c>
      <c r="E21" t="s">
        <v>3817</v>
      </c>
      <c r="F21" t="s">
        <v>1405</v>
      </c>
      <c r="G21" s="7" t="s">
        <v>1488</v>
      </c>
      <c r="H21" s="7" t="s">
        <v>1489</v>
      </c>
      <c r="I21" s="9">
        <v>43120.26</v>
      </c>
      <c r="J21" s="33">
        <f t="shared" si="0"/>
        <v>269501.625</v>
      </c>
      <c r="K21" s="9"/>
    </row>
    <row r="22" spans="1:11" x14ac:dyDescent="0.25">
      <c r="A22" t="s">
        <v>3818</v>
      </c>
      <c r="B22" s="8">
        <v>42831</v>
      </c>
      <c r="C22" t="s">
        <v>3819</v>
      </c>
      <c r="D22">
        <v>1</v>
      </c>
      <c r="E22" t="s">
        <v>3820</v>
      </c>
      <c r="F22" t="s">
        <v>1405</v>
      </c>
      <c r="I22" s="9">
        <v>36877.589999999997</v>
      </c>
      <c r="J22" s="33">
        <f t="shared" si="0"/>
        <v>230484.93749999997</v>
      </c>
      <c r="K22" s="9"/>
    </row>
    <row r="23" spans="1:11" x14ac:dyDescent="0.25">
      <c r="A23" t="s">
        <v>3821</v>
      </c>
      <c r="B23" s="8">
        <v>42831</v>
      </c>
      <c r="C23" t="s">
        <v>3822</v>
      </c>
      <c r="D23">
        <v>1</v>
      </c>
      <c r="E23" t="s">
        <v>3823</v>
      </c>
      <c r="F23" t="s">
        <v>1405</v>
      </c>
      <c r="G23" s="39" t="s">
        <v>4776</v>
      </c>
      <c r="H23" s="39" t="s">
        <v>4777</v>
      </c>
      <c r="I23" s="9">
        <v>28680.79</v>
      </c>
      <c r="J23" s="33">
        <f t="shared" si="0"/>
        <v>179254.9375</v>
      </c>
      <c r="K23" s="9"/>
    </row>
    <row r="24" spans="1:11" x14ac:dyDescent="0.25">
      <c r="A24" t="s">
        <v>3824</v>
      </c>
      <c r="B24" s="8">
        <v>42832</v>
      </c>
      <c r="C24" t="s">
        <v>3825</v>
      </c>
      <c r="D24">
        <v>1</v>
      </c>
      <c r="E24" t="s">
        <v>3826</v>
      </c>
      <c r="F24" t="s">
        <v>1405</v>
      </c>
      <c r="G24" s="7" t="s">
        <v>1463</v>
      </c>
      <c r="H24" s="7" t="s">
        <v>1464</v>
      </c>
      <c r="I24" s="9">
        <v>40868.300000000003</v>
      </c>
      <c r="J24" s="33">
        <f t="shared" si="0"/>
        <v>255426.875</v>
      </c>
      <c r="K24" s="9"/>
    </row>
    <row r="25" spans="1:11" x14ac:dyDescent="0.25">
      <c r="A25" t="s">
        <v>3827</v>
      </c>
      <c r="B25" s="8">
        <v>42832</v>
      </c>
      <c r="C25" t="s">
        <v>3828</v>
      </c>
      <c r="D25">
        <v>1</v>
      </c>
      <c r="E25" t="s">
        <v>3829</v>
      </c>
      <c r="F25" t="s">
        <v>1405</v>
      </c>
      <c r="G25" s="7" t="s">
        <v>1495</v>
      </c>
      <c r="H25" s="7" t="s">
        <v>2886</v>
      </c>
      <c r="I25" s="9">
        <v>25803.360000000001</v>
      </c>
      <c r="J25" s="33">
        <f t="shared" si="0"/>
        <v>161271</v>
      </c>
      <c r="K25" s="9"/>
    </row>
    <row r="26" spans="1:11" x14ac:dyDescent="0.25">
      <c r="A26" t="s">
        <v>3830</v>
      </c>
      <c r="B26" s="8">
        <v>42832</v>
      </c>
      <c r="C26" t="s">
        <v>3831</v>
      </c>
      <c r="D26">
        <v>1</v>
      </c>
      <c r="E26" t="s">
        <v>3832</v>
      </c>
      <c r="F26" t="s">
        <v>1405</v>
      </c>
      <c r="G26" s="7" t="s">
        <v>1463</v>
      </c>
      <c r="H26" s="7" t="s">
        <v>1464</v>
      </c>
      <c r="I26" s="9">
        <v>40868.300000000003</v>
      </c>
      <c r="J26" s="33">
        <f t="shared" si="0"/>
        <v>255426.875</v>
      </c>
      <c r="K26" s="9"/>
    </row>
    <row r="27" spans="1:11" x14ac:dyDescent="0.25">
      <c r="A27" t="s">
        <v>3833</v>
      </c>
      <c r="B27" s="8">
        <v>42833</v>
      </c>
      <c r="C27" t="s">
        <v>3834</v>
      </c>
      <c r="D27">
        <v>1</v>
      </c>
      <c r="E27" t="s">
        <v>3835</v>
      </c>
      <c r="F27" t="s">
        <v>1405</v>
      </c>
      <c r="G27" s="39" t="s">
        <v>1479</v>
      </c>
      <c r="H27" s="39" t="s">
        <v>1480</v>
      </c>
      <c r="I27" s="9">
        <v>45443.41</v>
      </c>
      <c r="J27" s="33">
        <f t="shared" si="0"/>
        <v>284021.3125</v>
      </c>
      <c r="K27" s="9"/>
    </row>
    <row r="28" spans="1:11" x14ac:dyDescent="0.25">
      <c r="A28" t="s">
        <v>3836</v>
      </c>
      <c r="B28" s="8">
        <v>42835</v>
      </c>
      <c r="C28" t="s">
        <v>3837</v>
      </c>
      <c r="D28">
        <v>1</v>
      </c>
      <c r="E28" t="s">
        <v>3838</v>
      </c>
      <c r="F28" t="s">
        <v>1405</v>
      </c>
      <c r="G28" s="39" t="s">
        <v>1490</v>
      </c>
      <c r="H28" s="39" t="s">
        <v>1491</v>
      </c>
      <c r="I28" s="9">
        <v>48609.2</v>
      </c>
      <c r="J28" s="33">
        <f t="shared" si="0"/>
        <v>303807.5</v>
      </c>
      <c r="K28" s="9"/>
    </row>
    <row r="29" spans="1:11" x14ac:dyDescent="0.25">
      <c r="A29" t="s">
        <v>115</v>
      </c>
      <c r="B29" s="8">
        <v>42835</v>
      </c>
      <c r="C29" t="s">
        <v>3839</v>
      </c>
      <c r="D29">
        <v>1</v>
      </c>
      <c r="E29" t="s">
        <v>3840</v>
      </c>
      <c r="F29" t="s">
        <v>1405</v>
      </c>
      <c r="G29" s="7" t="s">
        <v>1483</v>
      </c>
      <c r="H29" s="7" t="s">
        <v>1484</v>
      </c>
      <c r="I29" s="9">
        <v>31039.439999999999</v>
      </c>
      <c r="J29" s="33">
        <f t="shared" si="0"/>
        <v>193996.5</v>
      </c>
      <c r="K29" s="9"/>
    </row>
    <row r="30" spans="1:11" x14ac:dyDescent="0.25">
      <c r="A30" t="s">
        <v>3841</v>
      </c>
      <c r="B30" s="8">
        <v>42835</v>
      </c>
      <c r="C30" t="s">
        <v>3842</v>
      </c>
      <c r="D30">
        <v>1</v>
      </c>
      <c r="E30" t="s">
        <v>3843</v>
      </c>
      <c r="F30" t="s">
        <v>1405</v>
      </c>
      <c r="G30" s="7" t="s">
        <v>1463</v>
      </c>
      <c r="H30" s="7" t="s">
        <v>1464</v>
      </c>
      <c r="I30" s="9">
        <v>40868.300000000003</v>
      </c>
      <c r="J30" s="33">
        <f t="shared" si="0"/>
        <v>255426.875</v>
      </c>
      <c r="K30" s="9"/>
    </row>
    <row r="31" spans="1:11" x14ac:dyDescent="0.25">
      <c r="A31" t="s">
        <v>3844</v>
      </c>
      <c r="B31" s="8">
        <v>42835</v>
      </c>
      <c r="C31" t="s">
        <v>3845</v>
      </c>
      <c r="D31">
        <v>1</v>
      </c>
      <c r="E31" t="s">
        <v>3846</v>
      </c>
      <c r="F31" t="s">
        <v>1405</v>
      </c>
      <c r="G31" s="7" t="s">
        <v>1463</v>
      </c>
      <c r="H31" s="7" t="s">
        <v>1464</v>
      </c>
      <c r="I31" s="9">
        <v>40868.300000000003</v>
      </c>
      <c r="J31" s="33">
        <f t="shared" si="0"/>
        <v>255426.875</v>
      </c>
      <c r="K31" s="9"/>
    </row>
    <row r="32" spans="1:11" x14ac:dyDescent="0.25">
      <c r="A32" t="s">
        <v>3847</v>
      </c>
      <c r="B32" s="8">
        <v>42835</v>
      </c>
      <c r="C32" t="s">
        <v>3848</v>
      </c>
      <c r="D32">
        <v>1</v>
      </c>
      <c r="E32" t="s">
        <v>3849</v>
      </c>
      <c r="F32" t="s">
        <v>1405</v>
      </c>
      <c r="G32" s="7" t="s">
        <v>1463</v>
      </c>
      <c r="H32" s="7" t="s">
        <v>1464</v>
      </c>
      <c r="I32" s="9">
        <v>40868.300000000003</v>
      </c>
      <c r="J32" s="33">
        <f t="shared" si="0"/>
        <v>255426.875</v>
      </c>
      <c r="K32" s="9"/>
    </row>
    <row r="33" spans="1:11" x14ac:dyDescent="0.25">
      <c r="A33" t="s">
        <v>3850</v>
      </c>
      <c r="B33" s="8">
        <v>42836</v>
      </c>
      <c r="C33" t="s">
        <v>3851</v>
      </c>
      <c r="D33">
        <v>1</v>
      </c>
      <c r="E33" t="s">
        <v>3852</v>
      </c>
      <c r="F33" t="s">
        <v>1405</v>
      </c>
      <c r="G33" s="7" t="s">
        <v>1463</v>
      </c>
      <c r="H33" s="7" t="s">
        <v>1464</v>
      </c>
      <c r="I33" s="9">
        <v>48552.480000000003</v>
      </c>
      <c r="J33" s="33">
        <f t="shared" si="0"/>
        <v>303453</v>
      </c>
      <c r="K33" s="9"/>
    </row>
    <row r="34" spans="1:11" x14ac:dyDescent="0.25">
      <c r="A34" t="s">
        <v>3853</v>
      </c>
      <c r="B34" s="8">
        <v>42836</v>
      </c>
      <c r="C34" t="s">
        <v>3854</v>
      </c>
      <c r="D34">
        <v>1</v>
      </c>
      <c r="E34" t="s">
        <v>3855</v>
      </c>
      <c r="F34" t="s">
        <v>1405</v>
      </c>
      <c r="G34" s="7" t="s">
        <v>1463</v>
      </c>
      <c r="H34" s="7" t="s">
        <v>1464</v>
      </c>
      <c r="I34" s="9">
        <v>58622.05</v>
      </c>
      <c r="J34" s="33">
        <f t="shared" si="0"/>
        <v>366387.8125</v>
      </c>
      <c r="K34" s="9"/>
    </row>
    <row r="35" spans="1:11" x14ac:dyDescent="0.25">
      <c r="A35" t="s">
        <v>3856</v>
      </c>
      <c r="B35" s="8">
        <v>42836</v>
      </c>
      <c r="C35" t="s">
        <v>3857</v>
      </c>
      <c r="D35">
        <v>1</v>
      </c>
      <c r="E35" t="s">
        <v>3858</v>
      </c>
      <c r="F35" t="s">
        <v>1405</v>
      </c>
      <c r="G35" s="7" t="s">
        <v>1463</v>
      </c>
      <c r="H35" s="7" t="s">
        <v>1464</v>
      </c>
      <c r="I35" s="9">
        <v>52361.18</v>
      </c>
      <c r="J35" s="33">
        <f t="shared" si="0"/>
        <v>327257.375</v>
      </c>
      <c r="K35" s="9"/>
    </row>
    <row r="36" spans="1:11" x14ac:dyDescent="0.25">
      <c r="A36" t="s">
        <v>3859</v>
      </c>
      <c r="B36" s="8">
        <v>42836</v>
      </c>
      <c r="C36" t="s">
        <v>3860</v>
      </c>
      <c r="D36">
        <v>1</v>
      </c>
      <c r="E36" t="s">
        <v>3861</v>
      </c>
      <c r="F36" t="s">
        <v>1405</v>
      </c>
      <c r="G36" s="7" t="s">
        <v>1463</v>
      </c>
      <c r="H36" s="7" t="s">
        <v>1464</v>
      </c>
      <c r="I36" s="9">
        <v>52361.18</v>
      </c>
      <c r="J36" s="33">
        <f t="shared" si="0"/>
        <v>327257.375</v>
      </c>
      <c r="K36" s="9"/>
    </row>
    <row r="37" spans="1:11" x14ac:dyDescent="0.25">
      <c r="A37" t="s">
        <v>3862</v>
      </c>
      <c r="B37" s="8">
        <v>42836</v>
      </c>
      <c r="C37" t="s">
        <v>3863</v>
      </c>
      <c r="D37">
        <v>1</v>
      </c>
      <c r="E37" t="s">
        <v>3864</v>
      </c>
      <c r="F37" t="s">
        <v>1405</v>
      </c>
      <c r="G37" s="7" t="s">
        <v>1463</v>
      </c>
      <c r="H37" s="7" t="s">
        <v>1464</v>
      </c>
      <c r="I37" s="9">
        <v>40868.300000000003</v>
      </c>
      <c r="J37" s="33">
        <f t="shared" si="0"/>
        <v>255426.875</v>
      </c>
      <c r="K37" s="9"/>
    </row>
    <row r="38" spans="1:11" x14ac:dyDescent="0.25">
      <c r="A38" t="s">
        <v>3865</v>
      </c>
      <c r="B38" s="8">
        <v>42836</v>
      </c>
      <c r="C38" t="s">
        <v>3866</v>
      </c>
      <c r="D38">
        <v>1</v>
      </c>
      <c r="E38" t="s">
        <v>3867</v>
      </c>
      <c r="F38" t="s">
        <v>1405</v>
      </c>
      <c r="G38" s="7" t="s">
        <v>1463</v>
      </c>
      <c r="H38" s="7" t="s">
        <v>1464</v>
      </c>
      <c r="I38" s="9">
        <v>34913.18</v>
      </c>
      <c r="J38" s="33">
        <f t="shared" si="0"/>
        <v>218207.375</v>
      </c>
      <c r="K38" s="9"/>
    </row>
    <row r="39" spans="1:11" x14ac:dyDescent="0.25">
      <c r="A39" t="s">
        <v>3868</v>
      </c>
      <c r="B39" s="8">
        <v>42836</v>
      </c>
      <c r="C39" t="s">
        <v>3869</v>
      </c>
      <c r="D39">
        <v>1</v>
      </c>
      <c r="E39" t="s">
        <v>3870</v>
      </c>
      <c r="F39" t="s">
        <v>1405</v>
      </c>
      <c r="G39" s="7" t="s">
        <v>1463</v>
      </c>
      <c r="H39" s="7" t="s">
        <v>1464</v>
      </c>
      <c r="I39" s="9">
        <v>40868.300000000003</v>
      </c>
      <c r="J39" s="33">
        <f t="shared" si="0"/>
        <v>255426.875</v>
      </c>
      <c r="K39" s="9"/>
    </row>
    <row r="40" spans="1:11" x14ac:dyDescent="0.25">
      <c r="A40" t="s">
        <v>3871</v>
      </c>
      <c r="B40" s="8">
        <v>42836</v>
      </c>
      <c r="C40" t="s">
        <v>3872</v>
      </c>
      <c r="D40">
        <v>1</v>
      </c>
      <c r="E40" t="s">
        <v>3873</v>
      </c>
      <c r="F40" t="s">
        <v>1405</v>
      </c>
      <c r="G40" s="7" t="s">
        <v>1463</v>
      </c>
      <c r="H40" s="7" t="s">
        <v>1464</v>
      </c>
      <c r="I40" s="9">
        <v>40868.300000000003</v>
      </c>
      <c r="J40" s="33">
        <f t="shared" si="0"/>
        <v>255426.875</v>
      </c>
      <c r="K40" s="9"/>
    </row>
    <row r="41" spans="1:11" x14ac:dyDescent="0.25">
      <c r="A41" t="s">
        <v>3874</v>
      </c>
      <c r="B41" s="8">
        <v>42836</v>
      </c>
      <c r="C41" t="s">
        <v>3875</v>
      </c>
      <c r="D41">
        <v>1</v>
      </c>
      <c r="E41" t="s">
        <v>3876</v>
      </c>
      <c r="F41" t="s">
        <v>1405</v>
      </c>
      <c r="G41" s="7" t="s">
        <v>1463</v>
      </c>
      <c r="H41" s="7" t="s">
        <v>1464</v>
      </c>
      <c r="I41" s="9">
        <v>40868.300000000003</v>
      </c>
      <c r="J41" s="33">
        <f t="shared" si="0"/>
        <v>255426.875</v>
      </c>
      <c r="K41" s="9"/>
    </row>
    <row r="42" spans="1:11" x14ac:dyDescent="0.25">
      <c r="A42" t="s">
        <v>3878</v>
      </c>
      <c r="B42" s="8">
        <v>42836</v>
      </c>
      <c r="C42" t="s">
        <v>3877</v>
      </c>
      <c r="D42">
        <v>1</v>
      </c>
      <c r="E42" t="s">
        <v>3879</v>
      </c>
      <c r="F42" t="s">
        <v>1405</v>
      </c>
      <c r="G42" s="7" t="s">
        <v>1463</v>
      </c>
      <c r="H42" s="7" t="s">
        <v>1464</v>
      </c>
      <c r="I42" s="9">
        <v>34913.18</v>
      </c>
      <c r="J42" s="33">
        <f t="shared" si="0"/>
        <v>218207.375</v>
      </c>
      <c r="K42" s="9"/>
    </row>
    <row r="43" spans="1:11" x14ac:dyDescent="0.25">
      <c r="A43" t="s">
        <v>3880</v>
      </c>
      <c r="B43" s="8">
        <v>42836</v>
      </c>
      <c r="C43" t="s">
        <v>3881</v>
      </c>
      <c r="D43">
        <v>1</v>
      </c>
      <c r="E43" t="s">
        <v>3882</v>
      </c>
      <c r="F43" t="s">
        <v>1405</v>
      </c>
      <c r="G43" s="7" t="s">
        <v>1463</v>
      </c>
      <c r="H43" s="7" t="s">
        <v>1464</v>
      </c>
      <c r="I43" s="9">
        <v>34913.18</v>
      </c>
      <c r="J43" s="33">
        <f t="shared" si="0"/>
        <v>218207.375</v>
      </c>
      <c r="K43" s="9"/>
    </row>
    <row r="44" spans="1:11" x14ac:dyDescent="0.25">
      <c r="A44" t="s">
        <v>3883</v>
      </c>
      <c r="B44" s="8">
        <v>42836</v>
      </c>
      <c r="C44" t="s">
        <v>3884</v>
      </c>
      <c r="D44">
        <v>1</v>
      </c>
      <c r="E44" t="s">
        <v>3885</v>
      </c>
      <c r="F44" t="s">
        <v>1405</v>
      </c>
      <c r="G44" s="7" t="s">
        <v>1463</v>
      </c>
      <c r="H44" s="7" t="s">
        <v>1464</v>
      </c>
      <c r="I44" s="9">
        <v>40868.300000000003</v>
      </c>
      <c r="J44" s="33">
        <f t="shared" si="0"/>
        <v>255426.875</v>
      </c>
      <c r="K44" s="9"/>
    </row>
    <row r="45" spans="1:11" x14ac:dyDescent="0.25">
      <c r="A45" t="s">
        <v>1659</v>
      </c>
      <c r="B45" s="8">
        <v>42836</v>
      </c>
      <c r="C45" t="s">
        <v>3886</v>
      </c>
      <c r="D45">
        <v>1</v>
      </c>
      <c r="E45" t="s">
        <v>3887</v>
      </c>
      <c r="F45" t="s">
        <v>1405</v>
      </c>
      <c r="G45" s="7" t="s">
        <v>1463</v>
      </c>
      <c r="H45" s="7" t="s">
        <v>1464</v>
      </c>
      <c r="I45" s="9">
        <v>34913.18</v>
      </c>
      <c r="J45" s="33">
        <f t="shared" si="0"/>
        <v>218207.375</v>
      </c>
      <c r="K45" s="9"/>
    </row>
    <row r="46" spans="1:11" x14ac:dyDescent="0.25">
      <c r="A46" t="s">
        <v>3888</v>
      </c>
      <c r="B46" s="8">
        <v>42836</v>
      </c>
      <c r="C46" t="s">
        <v>3889</v>
      </c>
      <c r="D46">
        <v>1</v>
      </c>
      <c r="E46" t="s">
        <v>3890</v>
      </c>
      <c r="F46" t="s">
        <v>1405</v>
      </c>
      <c r="G46" s="7" t="s">
        <v>1463</v>
      </c>
      <c r="H46" s="7" t="s">
        <v>1464</v>
      </c>
      <c r="I46" s="9">
        <v>32853.230000000003</v>
      </c>
      <c r="J46" s="33">
        <f t="shared" si="0"/>
        <v>205332.68750000003</v>
      </c>
      <c r="K46" s="9"/>
    </row>
    <row r="47" spans="1:11" x14ac:dyDescent="0.25">
      <c r="A47" t="s">
        <v>3009</v>
      </c>
      <c r="B47" s="8">
        <v>42836</v>
      </c>
      <c r="C47" t="s">
        <v>3891</v>
      </c>
      <c r="D47">
        <v>1</v>
      </c>
      <c r="E47" t="s">
        <v>3892</v>
      </c>
      <c r="F47" t="s">
        <v>1405</v>
      </c>
      <c r="G47" s="7" t="s">
        <v>1463</v>
      </c>
      <c r="H47" s="7" t="s">
        <v>1464</v>
      </c>
      <c r="I47" s="9">
        <v>40868.300000000003</v>
      </c>
      <c r="J47" s="33">
        <f t="shared" si="0"/>
        <v>255426.875</v>
      </c>
      <c r="K47" s="9"/>
    </row>
    <row r="48" spans="1:11" x14ac:dyDescent="0.25">
      <c r="A48" t="s">
        <v>3893</v>
      </c>
      <c r="B48" s="8">
        <v>42836</v>
      </c>
      <c r="C48" t="s">
        <v>3894</v>
      </c>
      <c r="D48">
        <v>1</v>
      </c>
      <c r="E48" t="s">
        <v>3895</v>
      </c>
      <c r="F48" t="s">
        <v>1405</v>
      </c>
      <c r="G48" s="7" t="s">
        <v>1463</v>
      </c>
      <c r="H48" s="7" t="s">
        <v>1464</v>
      </c>
      <c r="I48" s="9">
        <v>40868.300000000003</v>
      </c>
      <c r="J48" s="33">
        <f t="shared" si="0"/>
        <v>255426.875</v>
      </c>
      <c r="K48" s="9"/>
    </row>
    <row r="49" spans="1:11" x14ac:dyDescent="0.25">
      <c r="A49" t="s">
        <v>1663</v>
      </c>
      <c r="B49" s="8">
        <v>42836</v>
      </c>
      <c r="C49" t="s">
        <v>3896</v>
      </c>
      <c r="D49">
        <v>1</v>
      </c>
      <c r="E49" t="s">
        <v>3897</v>
      </c>
      <c r="F49" t="s">
        <v>1405</v>
      </c>
      <c r="G49" s="7" t="s">
        <v>1463</v>
      </c>
      <c r="H49" s="7" t="s">
        <v>1464</v>
      </c>
      <c r="I49" s="9">
        <v>40868.300000000003</v>
      </c>
      <c r="J49" s="33">
        <f t="shared" si="0"/>
        <v>255426.875</v>
      </c>
      <c r="K49" s="9"/>
    </row>
    <row r="50" spans="1:11" x14ac:dyDescent="0.25">
      <c r="A50" t="s">
        <v>3898</v>
      </c>
      <c r="B50" s="8">
        <v>42836</v>
      </c>
      <c r="C50" t="s">
        <v>3899</v>
      </c>
      <c r="D50">
        <v>1</v>
      </c>
      <c r="E50" t="s">
        <v>3900</v>
      </c>
      <c r="F50" t="s">
        <v>1405</v>
      </c>
      <c r="G50" s="7" t="s">
        <v>1463</v>
      </c>
      <c r="H50" s="7" t="s">
        <v>1464</v>
      </c>
      <c r="I50" s="9">
        <v>32745.31</v>
      </c>
      <c r="J50" s="33">
        <f t="shared" si="0"/>
        <v>204658.1875</v>
      </c>
      <c r="K50" s="9"/>
    </row>
    <row r="51" spans="1:11" x14ac:dyDescent="0.25">
      <c r="A51" t="s">
        <v>3901</v>
      </c>
      <c r="B51" s="8">
        <v>42837</v>
      </c>
      <c r="C51" t="s">
        <v>3902</v>
      </c>
      <c r="D51">
        <v>1</v>
      </c>
      <c r="E51" t="s">
        <v>3903</v>
      </c>
      <c r="F51" t="s">
        <v>1405</v>
      </c>
      <c r="G51" s="7" t="s">
        <v>1463</v>
      </c>
      <c r="H51" s="7" t="s">
        <v>1464</v>
      </c>
      <c r="I51" s="9">
        <v>72962.710000000006</v>
      </c>
      <c r="J51" s="33">
        <f t="shared" si="0"/>
        <v>456016.93750000006</v>
      </c>
      <c r="K51" s="9"/>
    </row>
    <row r="52" spans="1:11" x14ac:dyDescent="0.25">
      <c r="A52" t="s">
        <v>3904</v>
      </c>
      <c r="B52" s="8">
        <v>42837</v>
      </c>
      <c r="C52" t="s">
        <v>3905</v>
      </c>
      <c r="D52">
        <v>1</v>
      </c>
      <c r="E52" t="s">
        <v>3906</v>
      </c>
      <c r="F52" t="s">
        <v>1405</v>
      </c>
      <c r="G52" s="7" t="s">
        <v>1463</v>
      </c>
      <c r="H52" s="7" t="s">
        <v>1464</v>
      </c>
      <c r="I52" s="9">
        <v>70327.64</v>
      </c>
      <c r="J52" s="33">
        <f t="shared" si="0"/>
        <v>439547.75</v>
      </c>
      <c r="K52" s="9"/>
    </row>
    <row r="53" spans="1:11" x14ac:dyDescent="0.25">
      <c r="A53" t="s">
        <v>3907</v>
      </c>
      <c r="B53" s="8">
        <v>42837</v>
      </c>
      <c r="C53" t="s">
        <v>3908</v>
      </c>
      <c r="D53">
        <v>1</v>
      </c>
      <c r="E53" t="s">
        <v>3909</v>
      </c>
      <c r="F53" t="s">
        <v>1405</v>
      </c>
      <c r="G53" s="7" t="s">
        <v>1463</v>
      </c>
      <c r="H53" s="7" t="s">
        <v>1464</v>
      </c>
      <c r="I53" s="9">
        <v>40868.300000000003</v>
      </c>
      <c r="J53" s="33">
        <f t="shared" si="0"/>
        <v>255426.875</v>
      </c>
      <c r="K53" s="9"/>
    </row>
    <row r="54" spans="1:11" x14ac:dyDescent="0.25">
      <c r="A54" t="s">
        <v>3910</v>
      </c>
      <c r="B54" s="8">
        <v>42837</v>
      </c>
      <c r="C54" t="s">
        <v>3911</v>
      </c>
      <c r="D54">
        <v>1</v>
      </c>
      <c r="E54" t="s">
        <v>3912</v>
      </c>
      <c r="F54" t="s">
        <v>1405</v>
      </c>
      <c r="G54" s="7" t="s">
        <v>1463</v>
      </c>
      <c r="H54" s="7" t="s">
        <v>1464</v>
      </c>
      <c r="I54" s="9">
        <v>66624.009999999995</v>
      </c>
      <c r="J54" s="33">
        <f t="shared" si="0"/>
        <v>416400.06249999994</v>
      </c>
      <c r="K54" s="9"/>
    </row>
    <row r="55" spans="1:11" x14ac:dyDescent="0.25">
      <c r="A55" t="s">
        <v>1666</v>
      </c>
      <c r="B55" s="8">
        <v>42837</v>
      </c>
      <c r="C55" t="s">
        <v>3913</v>
      </c>
      <c r="D55">
        <v>1</v>
      </c>
      <c r="E55" t="s">
        <v>3914</v>
      </c>
      <c r="F55" t="s">
        <v>1405</v>
      </c>
      <c r="G55" s="39" t="s">
        <v>1473</v>
      </c>
      <c r="H55" s="39" t="s">
        <v>1474</v>
      </c>
      <c r="I55" s="9">
        <v>28363.46</v>
      </c>
      <c r="J55" s="33">
        <f t="shared" si="0"/>
        <v>177271.625</v>
      </c>
      <c r="K55" s="9"/>
    </row>
    <row r="56" spans="1:11" x14ac:dyDescent="0.25">
      <c r="A56" t="s">
        <v>3915</v>
      </c>
      <c r="B56" s="8">
        <v>42837</v>
      </c>
      <c r="C56" t="s">
        <v>3916</v>
      </c>
      <c r="D56">
        <v>1</v>
      </c>
      <c r="E56" t="s">
        <v>3917</v>
      </c>
      <c r="F56" t="s">
        <v>1405</v>
      </c>
      <c r="G56" s="7" t="s">
        <v>1483</v>
      </c>
      <c r="H56" s="7" t="s">
        <v>1484</v>
      </c>
      <c r="I56" s="9">
        <v>25803.38</v>
      </c>
      <c r="J56" s="33">
        <f t="shared" si="0"/>
        <v>161271.125</v>
      </c>
      <c r="K56" s="9"/>
    </row>
    <row r="57" spans="1:11" x14ac:dyDescent="0.25">
      <c r="A57" t="s">
        <v>3918</v>
      </c>
      <c r="B57" s="8">
        <v>42837</v>
      </c>
      <c r="C57" t="s">
        <v>3919</v>
      </c>
      <c r="D57">
        <v>1</v>
      </c>
      <c r="E57" t="s">
        <v>3920</v>
      </c>
      <c r="F57" t="s">
        <v>1405</v>
      </c>
      <c r="G57" s="39" t="s">
        <v>1465</v>
      </c>
      <c r="H57" s="39" t="s">
        <v>1466</v>
      </c>
      <c r="I57" s="9">
        <v>31039.439999999999</v>
      </c>
      <c r="J57" s="33">
        <f t="shared" si="0"/>
        <v>193996.5</v>
      </c>
      <c r="K57" s="9"/>
    </row>
    <row r="58" spans="1:11" x14ac:dyDescent="0.25">
      <c r="A58" t="s">
        <v>3921</v>
      </c>
      <c r="B58" s="8">
        <v>42838</v>
      </c>
      <c r="C58" t="s">
        <v>3922</v>
      </c>
      <c r="D58">
        <v>1</v>
      </c>
      <c r="E58" t="s">
        <v>3923</v>
      </c>
      <c r="F58" t="s">
        <v>1405</v>
      </c>
      <c r="G58" s="7" t="s">
        <v>1472</v>
      </c>
      <c r="H58" s="7" t="s">
        <v>3757</v>
      </c>
      <c r="I58" s="9">
        <v>28363.46</v>
      </c>
      <c r="J58" s="33">
        <f t="shared" si="0"/>
        <v>177271.625</v>
      </c>
      <c r="K58" s="9"/>
    </row>
    <row r="59" spans="1:11" x14ac:dyDescent="0.25">
      <c r="A59" s="45" t="s">
        <v>3924</v>
      </c>
      <c r="B59" s="48">
        <v>42838</v>
      </c>
      <c r="C59" s="45" t="s">
        <v>3925</v>
      </c>
      <c r="D59" s="45">
        <v>1</v>
      </c>
      <c r="E59" s="45" t="s">
        <v>3926</v>
      </c>
      <c r="F59" s="45" t="s">
        <v>1405</v>
      </c>
      <c r="G59" s="51" t="s">
        <v>3758</v>
      </c>
      <c r="H59" s="51" t="s">
        <v>4778</v>
      </c>
      <c r="I59" s="46">
        <v>25803.22</v>
      </c>
      <c r="J59" s="50">
        <f t="shared" si="0"/>
        <v>161270.125</v>
      </c>
      <c r="K59" s="9" t="s">
        <v>5605</v>
      </c>
    </row>
    <row r="60" spans="1:11" x14ac:dyDescent="0.25">
      <c r="A60" t="s">
        <v>3927</v>
      </c>
      <c r="B60" s="8">
        <v>42838</v>
      </c>
      <c r="C60" t="s">
        <v>3928</v>
      </c>
      <c r="D60">
        <v>1</v>
      </c>
      <c r="E60" t="s">
        <v>3929</v>
      </c>
      <c r="F60" t="s">
        <v>1405</v>
      </c>
      <c r="G60" s="39" t="s">
        <v>1482</v>
      </c>
      <c r="H60" s="7" t="s">
        <v>1481</v>
      </c>
      <c r="I60" s="9">
        <v>28363.439999999999</v>
      </c>
      <c r="J60" s="33">
        <f t="shared" si="0"/>
        <v>177271.5</v>
      </c>
      <c r="K60" s="9"/>
    </row>
    <row r="61" spans="1:11" x14ac:dyDescent="0.25">
      <c r="A61" t="s">
        <v>3930</v>
      </c>
      <c r="B61" s="8">
        <v>42838</v>
      </c>
      <c r="C61" t="s">
        <v>3931</v>
      </c>
      <c r="D61">
        <v>1</v>
      </c>
      <c r="E61" t="s">
        <v>3932</v>
      </c>
      <c r="F61" t="s">
        <v>1405</v>
      </c>
      <c r="G61" s="7" t="s">
        <v>1463</v>
      </c>
      <c r="H61" s="7" t="s">
        <v>1464</v>
      </c>
      <c r="I61" s="9">
        <v>28306.58</v>
      </c>
      <c r="J61" s="33">
        <f t="shared" si="0"/>
        <v>176916.125</v>
      </c>
      <c r="K61" s="9"/>
    </row>
    <row r="62" spans="1:11" x14ac:dyDescent="0.25">
      <c r="A62" t="s">
        <v>3933</v>
      </c>
      <c r="B62" s="8">
        <v>42842</v>
      </c>
      <c r="C62" t="s">
        <v>3934</v>
      </c>
      <c r="D62">
        <v>1</v>
      </c>
      <c r="E62" t="s">
        <v>3935</v>
      </c>
      <c r="F62" t="s">
        <v>1405</v>
      </c>
      <c r="G62" s="39" t="s">
        <v>1485</v>
      </c>
      <c r="H62" s="39" t="s">
        <v>207</v>
      </c>
      <c r="I62" s="9">
        <v>55391.519999999997</v>
      </c>
      <c r="J62" s="33">
        <f t="shared" si="0"/>
        <v>346197</v>
      </c>
      <c r="K62" s="9"/>
    </row>
    <row r="63" spans="1:11" x14ac:dyDescent="0.25">
      <c r="A63" t="s">
        <v>3936</v>
      </c>
      <c r="B63" s="8">
        <v>42843</v>
      </c>
      <c r="C63" t="s">
        <v>3937</v>
      </c>
      <c r="D63">
        <v>1</v>
      </c>
      <c r="E63" t="s">
        <v>3938</v>
      </c>
      <c r="F63" t="s">
        <v>1405</v>
      </c>
      <c r="G63" s="7" t="s">
        <v>1463</v>
      </c>
      <c r="H63" s="7" t="s">
        <v>1464</v>
      </c>
      <c r="I63" s="9">
        <v>25746.5</v>
      </c>
      <c r="J63" s="33">
        <f t="shared" si="0"/>
        <v>160915.625</v>
      </c>
      <c r="K63" s="9"/>
    </row>
    <row r="64" spans="1:11" x14ac:dyDescent="0.25">
      <c r="A64" t="s">
        <v>3939</v>
      </c>
      <c r="B64" s="8">
        <v>42843</v>
      </c>
      <c r="C64" t="s">
        <v>3940</v>
      </c>
      <c r="D64">
        <v>1</v>
      </c>
      <c r="E64" t="s">
        <v>3941</v>
      </c>
      <c r="F64" t="s">
        <v>1405</v>
      </c>
      <c r="G64" s="7" t="s">
        <v>1463</v>
      </c>
      <c r="H64" s="7" t="s">
        <v>1464</v>
      </c>
      <c r="I64" s="9">
        <v>25746.5</v>
      </c>
      <c r="J64" s="33">
        <f t="shared" si="0"/>
        <v>160915.625</v>
      </c>
      <c r="K64" s="9"/>
    </row>
    <row r="65" spans="1:11" x14ac:dyDescent="0.25">
      <c r="A65" t="s">
        <v>191</v>
      </c>
      <c r="B65" s="8">
        <v>42843</v>
      </c>
      <c r="C65" t="s">
        <v>3942</v>
      </c>
      <c r="D65">
        <v>1</v>
      </c>
      <c r="E65" t="s">
        <v>3943</v>
      </c>
      <c r="F65" t="s">
        <v>1405</v>
      </c>
      <c r="G65" s="39" t="s">
        <v>3755</v>
      </c>
      <c r="H65" s="39" t="s">
        <v>3756</v>
      </c>
      <c r="I65" s="9">
        <v>36933</v>
      </c>
      <c r="J65" s="33">
        <f t="shared" si="0"/>
        <v>230831.25</v>
      </c>
      <c r="K65" s="9"/>
    </row>
    <row r="66" spans="1:11" x14ac:dyDescent="0.25">
      <c r="A66" t="s">
        <v>3944</v>
      </c>
      <c r="B66" s="8">
        <v>42843</v>
      </c>
      <c r="C66" t="s">
        <v>3945</v>
      </c>
      <c r="D66">
        <v>1</v>
      </c>
      <c r="E66" t="s">
        <v>3946</v>
      </c>
      <c r="F66" t="s">
        <v>1405</v>
      </c>
      <c r="G66" s="7" t="s">
        <v>1467</v>
      </c>
      <c r="H66" s="7" t="s">
        <v>1468</v>
      </c>
      <c r="I66" s="9">
        <v>28363.46</v>
      </c>
      <c r="J66" s="33">
        <f t="shared" si="0"/>
        <v>177271.625</v>
      </c>
      <c r="K66" s="9"/>
    </row>
    <row r="67" spans="1:11" s="1" customFormat="1" x14ac:dyDescent="0.25">
      <c r="A67" s="1" t="s">
        <v>3774</v>
      </c>
      <c r="B67" s="8">
        <v>42826</v>
      </c>
      <c r="C67" s="1" t="s">
        <v>3775</v>
      </c>
      <c r="D67" s="1">
        <v>1</v>
      </c>
      <c r="E67" s="1" t="s">
        <v>3776</v>
      </c>
      <c r="F67" s="1" t="s">
        <v>1408</v>
      </c>
      <c r="G67" s="7" t="s">
        <v>1441</v>
      </c>
      <c r="H67" s="7" t="s">
        <v>4781</v>
      </c>
      <c r="I67" s="9">
        <v>13.46</v>
      </c>
      <c r="J67" s="33">
        <f t="shared" si="0"/>
        <v>84.125</v>
      </c>
      <c r="K67" s="9"/>
    </row>
    <row r="68" spans="1:11" s="1" customFormat="1" x14ac:dyDescent="0.25">
      <c r="A68" s="1" t="s">
        <v>3774</v>
      </c>
      <c r="B68" s="8">
        <v>42826</v>
      </c>
      <c r="C68" s="1" t="s">
        <v>3775</v>
      </c>
      <c r="D68" s="1">
        <v>1</v>
      </c>
      <c r="E68" s="1" t="s">
        <v>3776</v>
      </c>
      <c r="F68" s="1" t="s">
        <v>1408</v>
      </c>
      <c r="G68" s="7" t="s">
        <v>4748</v>
      </c>
      <c r="H68" s="7" t="s">
        <v>1538</v>
      </c>
      <c r="I68" s="9">
        <v>107.49</v>
      </c>
      <c r="J68" s="33">
        <f t="shared" si="0"/>
        <v>671.8125</v>
      </c>
      <c r="K68" s="9"/>
    </row>
    <row r="69" spans="1:11" s="1" customFormat="1" x14ac:dyDescent="0.25">
      <c r="A69" s="1" t="s">
        <v>3947</v>
      </c>
      <c r="B69" s="8">
        <v>42843</v>
      </c>
      <c r="C69" s="1" t="s">
        <v>3948</v>
      </c>
      <c r="D69" s="1">
        <v>1</v>
      </c>
      <c r="E69" s="1" t="s">
        <v>3949</v>
      </c>
      <c r="F69" s="1" t="s">
        <v>1408</v>
      </c>
      <c r="G69" s="1" t="s">
        <v>2877</v>
      </c>
      <c r="H69" s="1" t="s">
        <v>2878</v>
      </c>
      <c r="I69" s="9">
        <v>201.04</v>
      </c>
      <c r="J69" s="33">
        <f t="shared" si="0"/>
        <v>1256.5</v>
      </c>
      <c r="K69" s="9"/>
    </row>
    <row r="70" spans="1:11" s="1" customFormat="1" x14ac:dyDescent="0.25">
      <c r="A70" s="1" t="s">
        <v>3947</v>
      </c>
      <c r="B70" s="8">
        <v>42843</v>
      </c>
      <c r="C70" s="1" t="s">
        <v>3948</v>
      </c>
      <c r="D70" s="1">
        <v>1</v>
      </c>
      <c r="E70" s="1" t="s">
        <v>3949</v>
      </c>
      <c r="F70" s="1" t="s">
        <v>1408</v>
      </c>
      <c r="G70" s="1" t="s">
        <v>4746</v>
      </c>
      <c r="H70" s="1" t="s">
        <v>4747</v>
      </c>
      <c r="I70" s="9">
        <v>32.409999999999997</v>
      </c>
      <c r="J70" s="33">
        <f t="shared" si="0"/>
        <v>202.56249999999997</v>
      </c>
      <c r="K70" s="9"/>
    </row>
    <row r="71" spans="1:11" s="1" customFormat="1" x14ac:dyDescent="0.25">
      <c r="A71" s="1" t="s">
        <v>3947</v>
      </c>
      <c r="B71" s="8">
        <v>42843</v>
      </c>
      <c r="C71" s="1" t="s">
        <v>3948</v>
      </c>
      <c r="D71" s="1">
        <v>1</v>
      </c>
      <c r="E71" s="1" t="s">
        <v>3949</v>
      </c>
      <c r="F71" s="1" t="s">
        <v>1408</v>
      </c>
      <c r="G71" s="1" t="s">
        <v>4748</v>
      </c>
      <c r="H71" s="1" t="s">
        <v>4749</v>
      </c>
      <c r="I71" s="9">
        <v>122.64</v>
      </c>
      <c r="J71" s="33">
        <f t="shared" ref="J71:J134" si="1">+I71/0.16</f>
        <v>766.5</v>
      </c>
      <c r="K71" s="9"/>
    </row>
    <row r="72" spans="1:11" s="1" customFormat="1" x14ac:dyDescent="0.25">
      <c r="A72" s="1" t="s">
        <v>3947</v>
      </c>
      <c r="B72" s="8">
        <v>42843</v>
      </c>
      <c r="C72" s="1" t="s">
        <v>3948</v>
      </c>
      <c r="D72" s="1">
        <v>1</v>
      </c>
      <c r="E72" s="1" t="s">
        <v>3949</v>
      </c>
      <c r="F72" s="1" t="s">
        <v>1408</v>
      </c>
      <c r="G72" s="1" t="s">
        <v>4748</v>
      </c>
      <c r="H72" s="1" t="s">
        <v>4749</v>
      </c>
      <c r="I72" s="9">
        <v>90.31</v>
      </c>
      <c r="J72" s="33">
        <f t="shared" si="1"/>
        <v>564.4375</v>
      </c>
      <c r="K72" s="9"/>
    </row>
    <row r="73" spans="1:11" s="1" customFormat="1" x14ac:dyDescent="0.25">
      <c r="A73" s="1" t="s">
        <v>3947</v>
      </c>
      <c r="B73" s="8">
        <v>42843</v>
      </c>
      <c r="C73" s="1" t="s">
        <v>3948</v>
      </c>
      <c r="D73" s="1">
        <v>1</v>
      </c>
      <c r="E73" s="1" t="s">
        <v>3949</v>
      </c>
      <c r="F73" s="1" t="s">
        <v>1408</v>
      </c>
      <c r="G73" s="1" t="s">
        <v>4750</v>
      </c>
      <c r="H73" s="1" t="s">
        <v>4751</v>
      </c>
      <c r="I73" s="9">
        <v>41.6</v>
      </c>
      <c r="J73" s="33">
        <f t="shared" si="1"/>
        <v>260</v>
      </c>
      <c r="K73" s="9"/>
    </row>
    <row r="74" spans="1:11" s="1" customFormat="1" x14ac:dyDescent="0.25">
      <c r="A74" s="1" t="s">
        <v>3950</v>
      </c>
      <c r="B74" s="8">
        <v>42844</v>
      </c>
      <c r="C74" s="1" t="s">
        <v>259</v>
      </c>
      <c r="D74" s="1">
        <v>1</v>
      </c>
      <c r="E74" s="1" t="s">
        <v>3951</v>
      </c>
      <c r="F74" s="1" t="s">
        <v>1406</v>
      </c>
      <c r="G74" s="1" t="s">
        <v>444</v>
      </c>
      <c r="H74" s="1" t="s">
        <v>1528</v>
      </c>
      <c r="I74" s="9">
        <v>108.14</v>
      </c>
      <c r="J74" s="33">
        <f t="shared" si="1"/>
        <v>675.875</v>
      </c>
      <c r="K74" s="9"/>
    </row>
    <row r="75" spans="1:11" s="1" customFormat="1" x14ac:dyDescent="0.25">
      <c r="A75" s="1" t="s">
        <v>3950</v>
      </c>
      <c r="B75" s="8">
        <v>42844</v>
      </c>
      <c r="C75" s="1" t="s">
        <v>259</v>
      </c>
      <c r="D75" s="1">
        <v>1</v>
      </c>
      <c r="E75" s="1" t="s">
        <v>3951</v>
      </c>
      <c r="F75" s="1" t="s">
        <v>1406</v>
      </c>
      <c r="G75" s="1" t="s">
        <v>2902</v>
      </c>
      <c r="H75" s="1" t="s">
        <v>2903</v>
      </c>
      <c r="I75" s="9">
        <f>863.19+27.59+27.59</f>
        <v>918.37000000000012</v>
      </c>
      <c r="J75" s="33">
        <f t="shared" si="1"/>
        <v>5739.8125000000009</v>
      </c>
      <c r="K75" s="9"/>
    </row>
    <row r="76" spans="1:11" s="1" customFormat="1" x14ac:dyDescent="0.25">
      <c r="A76" s="1" t="s">
        <v>3950</v>
      </c>
      <c r="B76" s="8">
        <v>42844</v>
      </c>
      <c r="C76" s="1" t="s">
        <v>259</v>
      </c>
      <c r="D76" s="1">
        <v>1</v>
      </c>
      <c r="E76" s="1" t="s">
        <v>3951</v>
      </c>
      <c r="F76" s="1" t="s">
        <v>1406</v>
      </c>
      <c r="G76" s="1" t="s">
        <v>4795</v>
      </c>
      <c r="H76" s="1" t="s">
        <v>4796</v>
      </c>
      <c r="I76" s="9">
        <v>20.14</v>
      </c>
      <c r="J76" s="33">
        <f t="shared" si="1"/>
        <v>125.875</v>
      </c>
      <c r="K76" s="9"/>
    </row>
    <row r="77" spans="1:11" s="1" customFormat="1" x14ac:dyDescent="0.25">
      <c r="A77" s="1" t="s">
        <v>3950</v>
      </c>
      <c r="B77" s="8">
        <v>42844</v>
      </c>
      <c r="C77" s="1" t="s">
        <v>259</v>
      </c>
      <c r="D77" s="1">
        <v>1</v>
      </c>
      <c r="E77" s="1" t="s">
        <v>3951</v>
      </c>
      <c r="F77" s="1" t="s">
        <v>1406</v>
      </c>
      <c r="G77" s="1" t="s">
        <v>4797</v>
      </c>
      <c r="H77" s="1" t="s">
        <v>4798</v>
      </c>
      <c r="I77" s="9">
        <v>27.59</v>
      </c>
      <c r="J77" s="33">
        <f t="shared" si="1"/>
        <v>172.4375</v>
      </c>
      <c r="K77" s="9"/>
    </row>
    <row r="78" spans="1:11" s="1" customFormat="1" x14ac:dyDescent="0.25">
      <c r="A78" s="1" t="s">
        <v>3950</v>
      </c>
      <c r="B78" s="8">
        <v>42844</v>
      </c>
      <c r="C78" s="1" t="s">
        <v>259</v>
      </c>
      <c r="D78" s="1">
        <v>1</v>
      </c>
      <c r="E78" s="1" t="s">
        <v>3951</v>
      </c>
      <c r="F78" s="1" t="s">
        <v>1406</v>
      </c>
      <c r="G78" s="1" t="s">
        <v>4799</v>
      </c>
      <c r="H78" s="1" t="s">
        <v>4800</v>
      </c>
      <c r="I78" s="9">
        <v>58.2</v>
      </c>
      <c r="J78" s="33">
        <f t="shared" si="1"/>
        <v>363.75</v>
      </c>
      <c r="K78" s="9"/>
    </row>
    <row r="79" spans="1:11" s="1" customFormat="1" x14ac:dyDescent="0.25">
      <c r="A79" s="1" t="s">
        <v>3952</v>
      </c>
      <c r="B79" s="8">
        <v>42844</v>
      </c>
      <c r="C79" s="1" t="s">
        <v>259</v>
      </c>
      <c r="G79" s="1" t="s">
        <v>4788</v>
      </c>
      <c r="H79" s="1" t="s">
        <v>4789</v>
      </c>
      <c r="I79" s="9">
        <v>67.33</v>
      </c>
      <c r="J79" s="33">
        <f t="shared" si="1"/>
        <v>420.8125</v>
      </c>
      <c r="K79" s="9"/>
    </row>
    <row r="80" spans="1:11" s="1" customFormat="1" x14ac:dyDescent="0.25">
      <c r="A80" s="1" t="s">
        <v>3952</v>
      </c>
      <c r="B80" s="8">
        <v>42844</v>
      </c>
      <c r="C80" s="1" t="s">
        <v>259</v>
      </c>
      <c r="G80" s="1" t="s">
        <v>4790</v>
      </c>
      <c r="H80" s="1" t="s">
        <v>4791</v>
      </c>
      <c r="I80" s="9">
        <v>25.93</v>
      </c>
      <c r="J80" s="33">
        <f t="shared" si="1"/>
        <v>162.0625</v>
      </c>
      <c r="K80" s="9"/>
    </row>
    <row r="81" spans="1:11" s="1" customFormat="1" x14ac:dyDescent="0.25">
      <c r="A81" s="1" t="s">
        <v>3952</v>
      </c>
      <c r="B81" s="8">
        <v>42844</v>
      </c>
      <c r="C81" s="1" t="s">
        <v>259</v>
      </c>
      <c r="G81" s="1" t="s">
        <v>1520</v>
      </c>
      <c r="H81" s="1" t="s">
        <v>4792</v>
      </c>
      <c r="I81" s="9">
        <v>98.57</v>
      </c>
      <c r="J81" s="33">
        <f t="shared" si="1"/>
        <v>616.0625</v>
      </c>
      <c r="K81" s="9"/>
    </row>
    <row r="82" spans="1:11" s="1" customFormat="1" x14ac:dyDescent="0.25">
      <c r="A82" s="1" t="s">
        <v>3952</v>
      </c>
      <c r="B82" s="8">
        <v>42844</v>
      </c>
      <c r="C82" s="1" t="s">
        <v>259</v>
      </c>
      <c r="G82" s="1" t="s">
        <v>4793</v>
      </c>
      <c r="H82" s="1" t="s">
        <v>4794</v>
      </c>
      <c r="I82" s="9">
        <v>47.13</v>
      </c>
      <c r="J82" s="33">
        <f t="shared" si="1"/>
        <v>294.5625</v>
      </c>
      <c r="K82" s="9"/>
    </row>
    <row r="83" spans="1:11" x14ac:dyDescent="0.25">
      <c r="A83" t="s">
        <v>3953</v>
      </c>
      <c r="B83" s="8">
        <v>42844</v>
      </c>
      <c r="C83" t="s">
        <v>3954</v>
      </c>
      <c r="D83">
        <v>1</v>
      </c>
      <c r="E83" t="s">
        <v>3955</v>
      </c>
      <c r="F83" t="s">
        <v>1405</v>
      </c>
      <c r="G83" s="7" t="s">
        <v>1463</v>
      </c>
      <c r="H83" s="7" t="s">
        <v>1464</v>
      </c>
      <c r="I83" s="9">
        <v>28306.58</v>
      </c>
      <c r="J83" s="33">
        <f t="shared" si="1"/>
        <v>176916.125</v>
      </c>
      <c r="K83" s="9"/>
    </row>
    <row r="84" spans="1:11" x14ac:dyDescent="0.25">
      <c r="A84" t="s">
        <v>3957</v>
      </c>
      <c r="B84" s="8">
        <v>42844</v>
      </c>
      <c r="C84" t="s">
        <v>3956</v>
      </c>
      <c r="D84">
        <v>1</v>
      </c>
      <c r="E84" t="s">
        <v>3958</v>
      </c>
      <c r="F84" t="s">
        <v>1405</v>
      </c>
      <c r="G84" s="39" t="s">
        <v>1485</v>
      </c>
      <c r="H84" s="39" t="s">
        <v>207</v>
      </c>
      <c r="I84" s="9">
        <v>43120.1</v>
      </c>
      <c r="J84" s="33">
        <f t="shared" si="1"/>
        <v>269500.625</v>
      </c>
      <c r="K84" s="9"/>
    </row>
    <row r="85" spans="1:11" x14ac:dyDescent="0.25">
      <c r="A85" t="s">
        <v>3959</v>
      </c>
      <c r="B85" s="8">
        <v>42844</v>
      </c>
      <c r="C85" t="s">
        <v>3960</v>
      </c>
      <c r="D85">
        <v>1</v>
      </c>
      <c r="E85" t="s">
        <v>3961</v>
      </c>
      <c r="F85" t="s">
        <v>1405</v>
      </c>
      <c r="G85" s="7" t="s">
        <v>1486</v>
      </c>
      <c r="H85" s="7" t="s">
        <v>1487</v>
      </c>
      <c r="I85" s="9">
        <v>38147.25</v>
      </c>
      <c r="J85" s="33">
        <f t="shared" si="1"/>
        <v>238420.3125</v>
      </c>
      <c r="K85" s="9"/>
    </row>
    <row r="86" spans="1:11" x14ac:dyDescent="0.25">
      <c r="A86" t="s">
        <v>3962</v>
      </c>
      <c r="B86" s="8">
        <v>42844</v>
      </c>
      <c r="C86" t="s">
        <v>3134</v>
      </c>
      <c r="D86">
        <v>1</v>
      </c>
      <c r="E86" t="s">
        <v>3963</v>
      </c>
      <c r="F86" t="s">
        <v>1560</v>
      </c>
      <c r="G86" s="7" t="s">
        <v>1463</v>
      </c>
      <c r="H86" s="7" t="s">
        <v>1464</v>
      </c>
      <c r="I86" s="9">
        <v>-57123.98</v>
      </c>
      <c r="J86" s="33">
        <f t="shared" si="1"/>
        <v>-357024.875</v>
      </c>
      <c r="K86" s="9"/>
    </row>
    <row r="87" spans="1:11" x14ac:dyDescent="0.25">
      <c r="A87" t="s">
        <v>3964</v>
      </c>
      <c r="B87" s="8">
        <v>42844</v>
      </c>
      <c r="C87" t="s">
        <v>3134</v>
      </c>
      <c r="D87">
        <v>1</v>
      </c>
      <c r="E87" t="s">
        <v>3965</v>
      </c>
      <c r="F87" t="s">
        <v>1405</v>
      </c>
      <c r="G87" s="7" t="s">
        <v>1463</v>
      </c>
      <c r="H87" s="7" t="s">
        <v>1464</v>
      </c>
      <c r="I87" s="9">
        <v>57067.26</v>
      </c>
      <c r="J87" s="33">
        <f t="shared" si="1"/>
        <v>356670.375</v>
      </c>
      <c r="K87" s="9"/>
    </row>
    <row r="88" spans="1:11" x14ac:dyDescent="0.25">
      <c r="A88" t="s">
        <v>3042</v>
      </c>
      <c r="B88" s="8">
        <v>42844</v>
      </c>
      <c r="C88" t="s">
        <v>3966</v>
      </c>
      <c r="D88">
        <v>1</v>
      </c>
      <c r="E88" t="s">
        <v>3967</v>
      </c>
      <c r="F88" t="s">
        <v>1405</v>
      </c>
      <c r="G88" s="7" t="s">
        <v>1463</v>
      </c>
      <c r="H88" s="7" t="s">
        <v>1464</v>
      </c>
      <c r="I88" s="9">
        <v>36877.589999999997</v>
      </c>
      <c r="J88" s="33">
        <f t="shared" si="1"/>
        <v>230484.93749999997</v>
      </c>
      <c r="K88" s="9"/>
    </row>
    <row r="89" spans="1:11" x14ac:dyDescent="0.25">
      <c r="A89" t="s">
        <v>3968</v>
      </c>
      <c r="B89" s="8">
        <v>42844</v>
      </c>
      <c r="C89" t="s">
        <v>3969</v>
      </c>
      <c r="D89">
        <v>1</v>
      </c>
      <c r="E89" t="s">
        <v>3970</v>
      </c>
      <c r="F89" t="s">
        <v>1405</v>
      </c>
      <c r="G89" s="7" t="s">
        <v>4779</v>
      </c>
      <c r="H89" s="7" t="s">
        <v>4780</v>
      </c>
      <c r="I89" s="9">
        <v>32802.22</v>
      </c>
      <c r="J89" s="33">
        <f t="shared" si="1"/>
        <v>205013.875</v>
      </c>
      <c r="K89" s="9"/>
    </row>
    <row r="90" spans="1:11" x14ac:dyDescent="0.25">
      <c r="A90" t="s">
        <v>3971</v>
      </c>
      <c r="B90" s="8">
        <v>42845</v>
      </c>
      <c r="C90" t="s">
        <v>3972</v>
      </c>
      <c r="D90">
        <v>1</v>
      </c>
      <c r="E90" t="s">
        <v>3973</v>
      </c>
      <c r="F90" t="s">
        <v>1405</v>
      </c>
      <c r="G90" s="7" t="s">
        <v>1463</v>
      </c>
      <c r="H90" s="7" t="s">
        <v>1464</v>
      </c>
      <c r="I90" s="9">
        <v>30982.560000000001</v>
      </c>
      <c r="J90" s="33">
        <f t="shared" si="1"/>
        <v>193641</v>
      </c>
      <c r="K90" s="9"/>
    </row>
    <row r="91" spans="1:11" x14ac:dyDescent="0.25">
      <c r="A91" t="s">
        <v>3974</v>
      </c>
      <c r="B91" s="8">
        <v>42845</v>
      </c>
      <c r="C91" t="s">
        <v>3975</v>
      </c>
      <c r="D91">
        <v>1</v>
      </c>
      <c r="E91" t="s">
        <v>3976</v>
      </c>
      <c r="F91" t="s">
        <v>1405</v>
      </c>
      <c r="G91" s="39" t="s">
        <v>1475</v>
      </c>
      <c r="H91" s="39" t="s">
        <v>1476</v>
      </c>
      <c r="I91" s="9">
        <v>29102.880000000001</v>
      </c>
      <c r="J91" s="33">
        <f t="shared" si="1"/>
        <v>181893</v>
      </c>
      <c r="K91" s="9"/>
    </row>
    <row r="92" spans="1:11" x14ac:dyDescent="0.25">
      <c r="A92" t="s">
        <v>3977</v>
      </c>
      <c r="B92" s="8">
        <v>42845</v>
      </c>
      <c r="C92" t="s">
        <v>3978</v>
      </c>
      <c r="D92">
        <v>1</v>
      </c>
      <c r="E92" t="s">
        <v>3979</v>
      </c>
      <c r="F92" t="s">
        <v>1405</v>
      </c>
      <c r="G92" s="39" t="s">
        <v>1498</v>
      </c>
      <c r="H92" s="39" t="s">
        <v>1494</v>
      </c>
      <c r="I92" s="9">
        <v>40925.019999999997</v>
      </c>
      <c r="J92" s="33">
        <f t="shared" si="1"/>
        <v>255781.37499999997</v>
      </c>
      <c r="K92" s="9"/>
    </row>
    <row r="93" spans="1:11" x14ac:dyDescent="0.25">
      <c r="A93" t="s">
        <v>221</v>
      </c>
      <c r="B93" s="8">
        <v>42845</v>
      </c>
      <c r="C93" t="s">
        <v>3980</v>
      </c>
      <c r="D93">
        <v>1</v>
      </c>
      <c r="E93" t="s">
        <v>3981</v>
      </c>
      <c r="F93" t="s">
        <v>1405</v>
      </c>
      <c r="G93" s="7" t="s">
        <v>1463</v>
      </c>
      <c r="H93" s="7" t="s">
        <v>1464</v>
      </c>
      <c r="I93" s="9">
        <v>28306.58</v>
      </c>
      <c r="J93" s="33">
        <f t="shared" si="1"/>
        <v>176916.125</v>
      </c>
      <c r="K93" s="9"/>
    </row>
    <row r="94" spans="1:11" ht="15" customHeight="1" x14ac:dyDescent="0.25">
      <c r="A94" t="s">
        <v>235</v>
      </c>
      <c r="B94" s="8">
        <v>42846</v>
      </c>
      <c r="C94" t="s">
        <v>3982</v>
      </c>
      <c r="D94">
        <v>1</v>
      </c>
      <c r="E94" t="s">
        <v>3983</v>
      </c>
      <c r="F94" t="s">
        <v>1405</v>
      </c>
      <c r="G94" s="7" t="s">
        <v>1463</v>
      </c>
      <c r="H94" s="7" t="s">
        <v>1464</v>
      </c>
      <c r="I94" s="9">
        <v>30982.560000000001</v>
      </c>
      <c r="J94" s="33">
        <f t="shared" si="1"/>
        <v>193641</v>
      </c>
      <c r="K94" s="9"/>
    </row>
    <row r="95" spans="1:11" x14ac:dyDescent="0.25">
      <c r="A95" t="s">
        <v>3984</v>
      </c>
      <c r="B95" s="8">
        <v>42846</v>
      </c>
      <c r="C95" t="s">
        <v>3985</v>
      </c>
      <c r="D95">
        <v>1</v>
      </c>
      <c r="E95" t="s">
        <v>3986</v>
      </c>
      <c r="F95" t="s">
        <v>1405</v>
      </c>
      <c r="G95" s="7" t="s">
        <v>1463</v>
      </c>
      <c r="H95" s="7" t="s">
        <v>1464</v>
      </c>
      <c r="I95" s="9">
        <v>72962.710000000006</v>
      </c>
      <c r="J95" s="33">
        <f t="shared" si="1"/>
        <v>456016.93750000006</v>
      </c>
      <c r="K95" s="9"/>
    </row>
    <row r="96" spans="1:11" x14ac:dyDescent="0.25">
      <c r="A96" t="s">
        <v>3987</v>
      </c>
      <c r="B96" s="8">
        <v>42847</v>
      </c>
      <c r="C96" t="s">
        <v>3988</v>
      </c>
      <c r="D96">
        <v>1</v>
      </c>
      <c r="E96" t="s">
        <v>3989</v>
      </c>
      <c r="F96" t="s">
        <v>1405</v>
      </c>
      <c r="G96" s="7" t="s">
        <v>1463</v>
      </c>
      <c r="H96" s="7" t="s">
        <v>1464</v>
      </c>
      <c r="I96" s="9">
        <v>48552.480000000003</v>
      </c>
      <c r="J96" s="33">
        <f t="shared" si="1"/>
        <v>303453</v>
      </c>
      <c r="K96" s="9"/>
    </row>
    <row r="97" spans="1:11" x14ac:dyDescent="0.25">
      <c r="A97" t="s">
        <v>3990</v>
      </c>
      <c r="B97" s="8">
        <v>42847</v>
      </c>
      <c r="C97" t="s">
        <v>3991</v>
      </c>
      <c r="D97">
        <v>1</v>
      </c>
      <c r="E97" t="s">
        <v>3992</v>
      </c>
      <c r="F97" t="s">
        <v>1405</v>
      </c>
      <c r="G97" s="7" t="s">
        <v>1463</v>
      </c>
      <c r="H97" s="7" t="s">
        <v>1464</v>
      </c>
      <c r="I97" s="9">
        <v>28306.58</v>
      </c>
      <c r="J97" s="33">
        <f t="shared" si="1"/>
        <v>176916.125</v>
      </c>
      <c r="K97" s="9"/>
    </row>
    <row r="98" spans="1:11" x14ac:dyDescent="0.25">
      <c r="A98" t="s">
        <v>3993</v>
      </c>
      <c r="B98" s="8">
        <v>42847</v>
      </c>
      <c r="C98" t="s">
        <v>3994</v>
      </c>
      <c r="D98">
        <v>1</v>
      </c>
      <c r="E98" t="s">
        <v>3995</v>
      </c>
      <c r="F98" t="s">
        <v>1405</v>
      </c>
      <c r="G98" s="7" t="s">
        <v>1463</v>
      </c>
      <c r="H98" s="7" t="s">
        <v>1464</v>
      </c>
      <c r="I98" s="9">
        <v>25746.5</v>
      </c>
      <c r="J98" s="33">
        <f t="shared" si="1"/>
        <v>160915.625</v>
      </c>
      <c r="K98" s="9"/>
    </row>
    <row r="99" spans="1:11" x14ac:dyDescent="0.25">
      <c r="A99" t="s">
        <v>3996</v>
      </c>
      <c r="B99" s="8">
        <v>42847</v>
      </c>
      <c r="C99" t="s">
        <v>3997</v>
      </c>
      <c r="D99">
        <v>1</v>
      </c>
      <c r="E99" t="s">
        <v>3998</v>
      </c>
      <c r="F99" t="s">
        <v>1405</v>
      </c>
      <c r="G99" s="7" t="s">
        <v>1463</v>
      </c>
      <c r="H99" s="7" t="s">
        <v>1464</v>
      </c>
      <c r="I99" s="9">
        <v>40868.300000000003</v>
      </c>
      <c r="J99" s="33">
        <f t="shared" si="1"/>
        <v>255426.875</v>
      </c>
      <c r="K99" s="9"/>
    </row>
    <row r="100" spans="1:11" s="1" customFormat="1" x14ac:dyDescent="0.25">
      <c r="A100" s="1" t="s">
        <v>1704</v>
      </c>
      <c r="B100" s="8">
        <v>42844</v>
      </c>
      <c r="C100" s="1" t="s">
        <v>259</v>
      </c>
      <c r="G100" s="7" t="s">
        <v>2902</v>
      </c>
      <c r="H100" s="7" t="s">
        <v>2903</v>
      </c>
      <c r="I100" s="9">
        <v>263.52999999999997</v>
      </c>
      <c r="J100" s="33">
        <f t="shared" si="1"/>
        <v>1647.0624999999998</v>
      </c>
      <c r="K100" s="9"/>
    </row>
    <row r="101" spans="1:11" s="1" customFormat="1" x14ac:dyDescent="0.25">
      <c r="A101" s="1" t="s">
        <v>1704</v>
      </c>
      <c r="B101" s="8">
        <v>42844</v>
      </c>
      <c r="C101" s="1" t="s">
        <v>259</v>
      </c>
      <c r="G101" s="7" t="s">
        <v>2909</v>
      </c>
      <c r="H101" s="7" t="s">
        <v>2910</v>
      </c>
      <c r="I101" s="9">
        <f>18.62+18.62</f>
        <v>37.24</v>
      </c>
      <c r="J101" s="33">
        <f t="shared" si="1"/>
        <v>232.75</v>
      </c>
      <c r="K101" s="9"/>
    </row>
    <row r="102" spans="1:11" s="1" customFormat="1" x14ac:dyDescent="0.25">
      <c r="A102" s="1" t="s">
        <v>1704</v>
      </c>
      <c r="B102" s="8">
        <v>42844</v>
      </c>
      <c r="C102" s="1" t="s">
        <v>259</v>
      </c>
      <c r="G102" s="7" t="s">
        <v>794</v>
      </c>
      <c r="H102" s="7" t="s">
        <v>2891</v>
      </c>
      <c r="I102" s="9">
        <f>10.48+3.59+10.21+10.21+8.41+8.41+8.41+10.21+8.41+8.41+8.41+8.41+9.38+8.41+8.41+10.48+8.41+0.97+10.21</f>
        <v>159.83999999999997</v>
      </c>
      <c r="J102" s="33">
        <f t="shared" si="1"/>
        <v>998.99999999999977</v>
      </c>
      <c r="K102" s="9"/>
    </row>
    <row r="103" spans="1:11" s="1" customFormat="1" x14ac:dyDescent="0.25">
      <c r="A103" s="1" t="s">
        <v>1704</v>
      </c>
      <c r="B103" s="8">
        <v>42844</v>
      </c>
      <c r="C103" s="1" t="s">
        <v>259</v>
      </c>
      <c r="G103" s="7" t="s">
        <v>4801</v>
      </c>
      <c r="H103" s="7" t="s">
        <v>4802</v>
      </c>
      <c r="I103" s="9">
        <v>10.07</v>
      </c>
      <c r="J103" s="33">
        <f t="shared" si="1"/>
        <v>62.9375</v>
      </c>
      <c r="K103" s="9"/>
    </row>
    <row r="104" spans="1:11" s="1" customFormat="1" x14ac:dyDescent="0.25">
      <c r="A104" s="1" t="s">
        <v>1704</v>
      </c>
      <c r="B104" s="8">
        <v>42844</v>
      </c>
      <c r="C104" s="1" t="s">
        <v>259</v>
      </c>
      <c r="G104" s="7" t="s">
        <v>1900</v>
      </c>
      <c r="H104" s="7" t="s">
        <v>4803</v>
      </c>
      <c r="I104" s="9">
        <v>5.24</v>
      </c>
      <c r="J104" s="33">
        <f t="shared" si="1"/>
        <v>32.75</v>
      </c>
      <c r="K104" s="9"/>
    </row>
    <row r="105" spans="1:11" s="1" customFormat="1" x14ac:dyDescent="0.25">
      <c r="A105" s="1" t="s">
        <v>1704</v>
      </c>
      <c r="B105" s="8">
        <v>42844</v>
      </c>
      <c r="C105" s="1" t="s">
        <v>259</v>
      </c>
      <c r="G105" s="7" t="s">
        <v>2907</v>
      </c>
      <c r="H105" s="7" t="s">
        <v>2920</v>
      </c>
      <c r="I105" s="9">
        <v>17.399999999999999</v>
      </c>
      <c r="J105" s="33">
        <f t="shared" si="1"/>
        <v>108.74999999999999</v>
      </c>
      <c r="K105" s="9"/>
    </row>
    <row r="106" spans="1:11" s="1" customFormat="1" x14ac:dyDescent="0.25">
      <c r="A106" s="1" t="s">
        <v>1704</v>
      </c>
      <c r="B106" s="8">
        <v>42844</v>
      </c>
      <c r="C106" s="1" t="s">
        <v>259</v>
      </c>
      <c r="G106" s="7" t="s">
        <v>804</v>
      </c>
      <c r="H106" s="7" t="s">
        <v>4804</v>
      </c>
      <c r="I106" s="9">
        <v>9.66</v>
      </c>
      <c r="J106" s="33">
        <f t="shared" si="1"/>
        <v>60.375</v>
      </c>
      <c r="K106" s="9"/>
    </row>
    <row r="107" spans="1:11" x14ac:dyDescent="0.25">
      <c r="A107" t="s">
        <v>4000</v>
      </c>
      <c r="B107" s="8">
        <v>42849</v>
      </c>
      <c r="C107" t="s">
        <v>4001</v>
      </c>
      <c r="D107">
        <v>1</v>
      </c>
      <c r="E107" t="s">
        <v>4002</v>
      </c>
      <c r="F107" t="s">
        <v>1405</v>
      </c>
      <c r="G107" s="7" t="s">
        <v>1482</v>
      </c>
      <c r="H107" s="7" t="s">
        <v>1481</v>
      </c>
      <c r="I107" s="9">
        <v>28363.439999999999</v>
      </c>
      <c r="J107" s="33">
        <f t="shared" si="1"/>
        <v>177271.5</v>
      </c>
      <c r="K107" s="9"/>
    </row>
    <row r="108" spans="1:11" x14ac:dyDescent="0.25">
      <c r="A108" t="s">
        <v>4003</v>
      </c>
      <c r="B108" s="8">
        <v>42849</v>
      </c>
      <c r="C108" t="s">
        <v>4004</v>
      </c>
      <c r="D108">
        <v>1</v>
      </c>
      <c r="E108" t="s">
        <v>4005</v>
      </c>
      <c r="F108" t="s">
        <v>1405</v>
      </c>
      <c r="G108" s="39" t="s">
        <v>2884</v>
      </c>
      <c r="H108" s="39" t="s">
        <v>2885</v>
      </c>
      <c r="I108" s="9">
        <v>28363.439999999999</v>
      </c>
      <c r="J108" s="33">
        <f t="shared" si="1"/>
        <v>177271.5</v>
      </c>
      <c r="K108" s="9"/>
    </row>
    <row r="109" spans="1:11" x14ac:dyDescent="0.25">
      <c r="A109" t="s">
        <v>3080</v>
      </c>
      <c r="B109" s="8">
        <v>42849</v>
      </c>
      <c r="C109" t="s">
        <v>4006</v>
      </c>
      <c r="D109">
        <v>1</v>
      </c>
      <c r="E109" t="s">
        <v>4007</v>
      </c>
      <c r="F109" t="s">
        <v>1405</v>
      </c>
      <c r="G109" s="39" t="s">
        <v>2884</v>
      </c>
      <c r="H109" s="39" t="s">
        <v>2885</v>
      </c>
      <c r="I109" s="9">
        <v>28363.439999999999</v>
      </c>
      <c r="J109" s="33">
        <f t="shared" si="1"/>
        <v>177271.5</v>
      </c>
      <c r="K109" s="9"/>
    </row>
    <row r="110" spans="1:11" x14ac:dyDescent="0.25">
      <c r="A110" t="s">
        <v>4008</v>
      </c>
      <c r="B110" s="8">
        <v>42849</v>
      </c>
      <c r="C110" t="s">
        <v>4009</v>
      </c>
      <c r="D110">
        <v>1</v>
      </c>
      <c r="E110" t="s">
        <v>4010</v>
      </c>
      <c r="F110" t="s">
        <v>1405</v>
      </c>
      <c r="G110" s="7" t="s">
        <v>1472</v>
      </c>
      <c r="H110" s="7" t="s">
        <v>3757</v>
      </c>
      <c r="I110" s="9">
        <v>28363.46</v>
      </c>
      <c r="J110" s="33">
        <f t="shared" si="1"/>
        <v>177271.625</v>
      </c>
      <c r="K110" s="9"/>
    </row>
    <row r="111" spans="1:11" x14ac:dyDescent="0.25">
      <c r="A111" t="s">
        <v>4011</v>
      </c>
      <c r="B111" s="8">
        <v>42849</v>
      </c>
      <c r="C111" t="s">
        <v>4012</v>
      </c>
      <c r="D111">
        <v>1</v>
      </c>
      <c r="E111" t="s">
        <v>4013</v>
      </c>
      <c r="F111" t="s">
        <v>1405</v>
      </c>
      <c r="G111" s="7" t="s">
        <v>1467</v>
      </c>
      <c r="H111" s="7" t="s">
        <v>1468</v>
      </c>
      <c r="I111" s="9">
        <v>36933.019999999997</v>
      </c>
      <c r="J111" s="33">
        <f t="shared" si="1"/>
        <v>230831.37499999997</v>
      </c>
      <c r="K111" s="9"/>
    </row>
    <row r="112" spans="1:11" x14ac:dyDescent="0.25">
      <c r="A112" t="s">
        <v>4014</v>
      </c>
      <c r="B112" s="8">
        <v>42850</v>
      </c>
      <c r="C112" t="s">
        <v>4015</v>
      </c>
      <c r="D112">
        <v>1</v>
      </c>
      <c r="E112" t="s">
        <v>4016</v>
      </c>
      <c r="F112" t="s">
        <v>1405</v>
      </c>
      <c r="G112" s="7" t="s">
        <v>1463</v>
      </c>
      <c r="H112" s="7" t="s">
        <v>1464</v>
      </c>
      <c r="I112" s="9">
        <v>40868.300000000003</v>
      </c>
      <c r="J112" s="33">
        <f t="shared" si="1"/>
        <v>255426.875</v>
      </c>
      <c r="K112" s="9"/>
    </row>
    <row r="113" spans="1:11" s="1" customFormat="1" x14ac:dyDescent="0.25">
      <c r="A113" s="1" t="s">
        <v>4017</v>
      </c>
      <c r="B113" s="8">
        <v>42850</v>
      </c>
      <c r="C113" s="1" t="s">
        <v>4018</v>
      </c>
      <c r="D113" s="1">
        <v>1</v>
      </c>
      <c r="E113" s="1" t="s">
        <v>4019</v>
      </c>
      <c r="F113" s="1" t="s">
        <v>1408</v>
      </c>
      <c r="G113" s="1" t="s">
        <v>4752</v>
      </c>
      <c r="H113" s="1" t="s">
        <v>4753</v>
      </c>
      <c r="I113" s="9">
        <v>23.52</v>
      </c>
      <c r="J113" s="33">
        <f t="shared" si="1"/>
        <v>147</v>
      </c>
      <c r="K113" s="9"/>
    </row>
    <row r="114" spans="1:11" s="1" customFormat="1" x14ac:dyDescent="0.25">
      <c r="A114" s="1" t="s">
        <v>4017</v>
      </c>
      <c r="B114" s="8">
        <v>42850</v>
      </c>
      <c r="C114" s="1" t="s">
        <v>4018</v>
      </c>
      <c r="D114" s="1">
        <v>1</v>
      </c>
      <c r="E114" s="1" t="s">
        <v>4019</v>
      </c>
      <c r="F114" s="1" t="s">
        <v>1408</v>
      </c>
      <c r="G114" s="1" t="s">
        <v>1900</v>
      </c>
      <c r="H114" s="1" t="s">
        <v>2906</v>
      </c>
      <c r="I114" s="9">
        <v>5.24</v>
      </c>
      <c r="J114" s="33">
        <f t="shared" si="1"/>
        <v>32.75</v>
      </c>
      <c r="K114" s="9"/>
    </row>
    <row r="115" spans="1:11" s="1" customFormat="1" x14ac:dyDescent="0.25">
      <c r="A115" s="1" t="s">
        <v>4017</v>
      </c>
      <c r="B115" s="8">
        <v>42850</v>
      </c>
      <c r="C115" s="1" t="s">
        <v>4018</v>
      </c>
      <c r="D115" s="1">
        <v>1</v>
      </c>
      <c r="E115" s="1" t="s">
        <v>4019</v>
      </c>
      <c r="F115" s="1" t="s">
        <v>1408</v>
      </c>
      <c r="G115" s="1" t="s">
        <v>4754</v>
      </c>
      <c r="H115" s="1" t="s">
        <v>4755</v>
      </c>
      <c r="I115" s="9">
        <v>68.55</v>
      </c>
      <c r="J115" s="33">
        <f t="shared" si="1"/>
        <v>428.4375</v>
      </c>
      <c r="K115" s="9"/>
    </row>
    <row r="116" spans="1:11" s="1" customFormat="1" x14ac:dyDescent="0.25">
      <c r="A116" s="1" t="s">
        <v>4017</v>
      </c>
      <c r="B116" s="8">
        <v>42850</v>
      </c>
      <c r="C116" s="1" t="s">
        <v>4018</v>
      </c>
      <c r="D116" s="1">
        <v>1</v>
      </c>
      <c r="E116" s="1" t="s">
        <v>4019</v>
      </c>
      <c r="F116" s="1" t="s">
        <v>1408</v>
      </c>
      <c r="G116" s="1" t="s">
        <v>1415</v>
      </c>
      <c r="H116" s="1" t="s">
        <v>4756</v>
      </c>
      <c r="I116" s="9">
        <v>87.31</v>
      </c>
      <c r="J116" s="33">
        <f t="shared" si="1"/>
        <v>545.6875</v>
      </c>
      <c r="K116" s="9"/>
    </row>
    <row r="117" spans="1:11" x14ac:dyDescent="0.25">
      <c r="A117" t="s">
        <v>4020</v>
      </c>
      <c r="B117" s="8">
        <v>42850</v>
      </c>
      <c r="C117" t="s">
        <v>4021</v>
      </c>
      <c r="D117">
        <v>1</v>
      </c>
      <c r="E117" t="s">
        <v>4022</v>
      </c>
      <c r="F117" t="s">
        <v>1405</v>
      </c>
      <c r="G117" s="39" t="s">
        <v>2884</v>
      </c>
      <c r="H117" s="39" t="s">
        <v>2885</v>
      </c>
      <c r="I117" s="9">
        <v>28680.79</v>
      </c>
      <c r="J117" s="33">
        <f t="shared" si="1"/>
        <v>179254.9375</v>
      </c>
      <c r="K117" s="9"/>
    </row>
    <row r="118" spans="1:11" x14ac:dyDescent="0.25">
      <c r="A118" t="s">
        <v>4023</v>
      </c>
      <c r="B118" s="8">
        <v>42850</v>
      </c>
      <c r="C118" t="s">
        <v>4024</v>
      </c>
      <c r="D118">
        <v>1</v>
      </c>
      <c r="E118" t="s">
        <v>4025</v>
      </c>
      <c r="F118" t="s">
        <v>1405</v>
      </c>
      <c r="G118" s="7" t="s">
        <v>1463</v>
      </c>
      <c r="H118" s="7" t="s">
        <v>1464</v>
      </c>
      <c r="I118" s="9">
        <v>40868.300000000003</v>
      </c>
      <c r="J118" s="33">
        <f t="shared" si="1"/>
        <v>255426.875</v>
      </c>
      <c r="K118" s="9"/>
    </row>
    <row r="119" spans="1:11" x14ac:dyDescent="0.25">
      <c r="A119" t="s">
        <v>338</v>
      </c>
      <c r="B119" s="8">
        <v>42850</v>
      </c>
      <c r="C119" t="s">
        <v>4026</v>
      </c>
      <c r="D119">
        <v>1</v>
      </c>
      <c r="E119" t="s">
        <v>4027</v>
      </c>
      <c r="F119" t="s">
        <v>1405</v>
      </c>
      <c r="G119" s="7" t="s">
        <v>1463</v>
      </c>
      <c r="H119" s="7" t="s">
        <v>1464</v>
      </c>
      <c r="I119" s="9">
        <v>32853.230000000003</v>
      </c>
      <c r="J119" s="33">
        <f t="shared" si="1"/>
        <v>205332.68750000003</v>
      </c>
      <c r="K119" s="9"/>
    </row>
    <row r="120" spans="1:11" x14ac:dyDescent="0.25">
      <c r="A120" t="s">
        <v>349</v>
      </c>
      <c r="B120" s="8">
        <v>42850</v>
      </c>
      <c r="C120" t="s">
        <v>4028</v>
      </c>
      <c r="D120">
        <v>1</v>
      </c>
      <c r="E120" t="s">
        <v>4029</v>
      </c>
      <c r="F120" t="s">
        <v>1405</v>
      </c>
      <c r="G120" s="7" t="s">
        <v>1463</v>
      </c>
      <c r="H120" s="7" t="s">
        <v>1464</v>
      </c>
      <c r="I120" s="9">
        <v>36877.589999999997</v>
      </c>
      <c r="J120" s="33">
        <f t="shared" si="1"/>
        <v>230484.93749999997</v>
      </c>
      <c r="K120" s="9"/>
    </row>
    <row r="121" spans="1:11" x14ac:dyDescent="0.25">
      <c r="A121" t="s">
        <v>1809</v>
      </c>
      <c r="B121" s="8">
        <v>42850</v>
      </c>
      <c r="C121" t="s">
        <v>4030</v>
      </c>
      <c r="D121">
        <v>1</v>
      </c>
      <c r="E121" t="s">
        <v>4031</v>
      </c>
      <c r="F121" t="s">
        <v>1405</v>
      </c>
      <c r="G121" s="7" t="s">
        <v>1463</v>
      </c>
      <c r="H121" s="7" t="s">
        <v>1464</v>
      </c>
      <c r="I121" s="9">
        <v>25746.5</v>
      </c>
      <c r="J121" s="33">
        <f t="shared" si="1"/>
        <v>160915.625</v>
      </c>
      <c r="K121" s="9"/>
    </row>
    <row r="122" spans="1:11" x14ac:dyDescent="0.25">
      <c r="A122" t="s">
        <v>3093</v>
      </c>
      <c r="B122" s="8">
        <v>42850</v>
      </c>
      <c r="C122" t="s">
        <v>4032</v>
      </c>
      <c r="D122">
        <v>1</v>
      </c>
      <c r="E122" t="s">
        <v>4033</v>
      </c>
      <c r="F122" t="s">
        <v>1405</v>
      </c>
      <c r="G122" s="7" t="s">
        <v>1463</v>
      </c>
      <c r="H122" s="7" t="s">
        <v>1464</v>
      </c>
      <c r="I122" s="9">
        <v>40504.160000000003</v>
      </c>
      <c r="J122" s="33">
        <f t="shared" si="1"/>
        <v>253151.00000000003</v>
      </c>
      <c r="K122" s="9"/>
    </row>
    <row r="123" spans="1:11" x14ac:dyDescent="0.25">
      <c r="A123" t="s">
        <v>367</v>
      </c>
      <c r="B123" s="8">
        <v>42850</v>
      </c>
      <c r="C123" t="s">
        <v>4034</v>
      </c>
      <c r="D123">
        <v>1</v>
      </c>
      <c r="E123" t="s">
        <v>4035</v>
      </c>
      <c r="F123" t="s">
        <v>1405</v>
      </c>
      <c r="G123" s="7" t="s">
        <v>1463</v>
      </c>
      <c r="H123" s="7" t="s">
        <v>1464</v>
      </c>
      <c r="I123" s="9">
        <v>36877.589999999997</v>
      </c>
      <c r="J123" s="33">
        <f t="shared" si="1"/>
        <v>230484.93749999997</v>
      </c>
      <c r="K123" s="9"/>
    </row>
    <row r="124" spans="1:11" x14ac:dyDescent="0.25">
      <c r="A124" t="s">
        <v>4036</v>
      </c>
      <c r="B124" s="8">
        <v>42850</v>
      </c>
      <c r="C124" t="s">
        <v>4037</v>
      </c>
      <c r="D124">
        <v>1</v>
      </c>
      <c r="E124" t="s">
        <v>4038</v>
      </c>
      <c r="F124" t="s">
        <v>1405</v>
      </c>
      <c r="G124" s="7" t="s">
        <v>1463</v>
      </c>
      <c r="H124" s="7" t="s">
        <v>1464</v>
      </c>
      <c r="I124" s="9">
        <v>72962.710000000006</v>
      </c>
      <c r="J124" s="33">
        <f t="shared" si="1"/>
        <v>456016.93750000006</v>
      </c>
      <c r="K124" s="9"/>
    </row>
    <row r="125" spans="1:11" x14ac:dyDescent="0.25">
      <c r="A125" t="s">
        <v>384</v>
      </c>
      <c r="B125" s="8">
        <v>42850</v>
      </c>
      <c r="C125" t="s">
        <v>4039</v>
      </c>
      <c r="D125">
        <v>1</v>
      </c>
      <c r="E125" t="s">
        <v>4040</v>
      </c>
      <c r="F125" t="s">
        <v>1405</v>
      </c>
      <c r="G125" s="7" t="s">
        <v>1463</v>
      </c>
      <c r="H125" s="7" t="s">
        <v>1464</v>
      </c>
      <c r="I125" s="9">
        <v>72962.710000000006</v>
      </c>
      <c r="J125" s="33">
        <f t="shared" si="1"/>
        <v>456016.93750000006</v>
      </c>
      <c r="K125" s="9"/>
    </row>
    <row r="126" spans="1:11" x14ac:dyDescent="0.25">
      <c r="A126" t="s">
        <v>4041</v>
      </c>
      <c r="B126" s="8">
        <v>42851</v>
      </c>
      <c r="C126" t="s">
        <v>4042</v>
      </c>
      <c r="D126">
        <v>1</v>
      </c>
      <c r="E126" t="s">
        <v>4043</v>
      </c>
      <c r="F126" t="s">
        <v>1405</v>
      </c>
      <c r="G126" s="7" t="s">
        <v>1463</v>
      </c>
      <c r="H126" s="7" t="s">
        <v>1464</v>
      </c>
      <c r="I126" s="9">
        <v>29046</v>
      </c>
      <c r="J126" s="33">
        <f t="shared" si="1"/>
        <v>181537.5</v>
      </c>
      <c r="K126" s="9"/>
    </row>
    <row r="127" spans="1:11" x14ac:dyDescent="0.25">
      <c r="A127" t="s">
        <v>4044</v>
      </c>
      <c r="B127" s="8">
        <v>42851</v>
      </c>
      <c r="C127" t="s">
        <v>4045</v>
      </c>
      <c r="D127">
        <v>1</v>
      </c>
      <c r="E127" t="s">
        <v>4046</v>
      </c>
      <c r="F127" t="s">
        <v>1405</v>
      </c>
      <c r="G127" s="7" t="s">
        <v>1463</v>
      </c>
      <c r="H127" s="7" t="s">
        <v>1464</v>
      </c>
      <c r="I127" s="9">
        <v>32853.230000000003</v>
      </c>
      <c r="J127" s="33">
        <f t="shared" si="1"/>
        <v>205332.68750000003</v>
      </c>
      <c r="K127" s="9"/>
    </row>
    <row r="128" spans="1:11" x14ac:dyDescent="0.25">
      <c r="A128" t="s">
        <v>4047</v>
      </c>
      <c r="B128" s="8">
        <v>42851</v>
      </c>
      <c r="C128" t="s">
        <v>4048</v>
      </c>
      <c r="D128">
        <v>1</v>
      </c>
      <c r="E128" t="s">
        <v>4049</v>
      </c>
      <c r="F128" t="s">
        <v>1405</v>
      </c>
      <c r="G128" s="7" t="s">
        <v>1463</v>
      </c>
      <c r="H128" s="7" t="s">
        <v>1464</v>
      </c>
      <c r="I128" s="9">
        <v>45386.69</v>
      </c>
      <c r="J128" s="33">
        <f t="shared" si="1"/>
        <v>283666.8125</v>
      </c>
      <c r="K128" s="9"/>
    </row>
    <row r="129" spans="1:11" x14ac:dyDescent="0.25">
      <c r="A129" t="s">
        <v>423</v>
      </c>
      <c r="B129" s="8">
        <v>42851</v>
      </c>
      <c r="C129" t="s">
        <v>4050</v>
      </c>
      <c r="D129">
        <v>1</v>
      </c>
      <c r="E129" t="s">
        <v>4051</v>
      </c>
      <c r="F129" t="s">
        <v>1405</v>
      </c>
      <c r="G129" s="7" t="s">
        <v>1463</v>
      </c>
      <c r="H129" s="7" t="s">
        <v>1464</v>
      </c>
      <c r="I129" s="9">
        <v>45386.69</v>
      </c>
      <c r="J129" s="33">
        <f t="shared" si="1"/>
        <v>283666.8125</v>
      </c>
      <c r="K129" s="9"/>
    </row>
    <row r="130" spans="1:11" x14ac:dyDescent="0.25">
      <c r="A130" t="s">
        <v>427</v>
      </c>
      <c r="B130" s="8">
        <v>42851</v>
      </c>
      <c r="C130" t="s">
        <v>4052</v>
      </c>
      <c r="D130">
        <v>1</v>
      </c>
      <c r="E130" t="s">
        <v>4053</v>
      </c>
      <c r="F130" t="s">
        <v>1405</v>
      </c>
      <c r="G130" s="7" t="s">
        <v>1463</v>
      </c>
      <c r="H130" s="7" t="s">
        <v>1464</v>
      </c>
      <c r="I130" s="9">
        <v>52163.29</v>
      </c>
      <c r="J130" s="33">
        <f t="shared" si="1"/>
        <v>326020.5625</v>
      </c>
      <c r="K130" s="9"/>
    </row>
    <row r="131" spans="1:11" x14ac:dyDescent="0.25">
      <c r="A131" t="s">
        <v>431</v>
      </c>
      <c r="B131" s="8">
        <v>42851</v>
      </c>
      <c r="C131" t="s">
        <v>4054</v>
      </c>
      <c r="D131">
        <v>1</v>
      </c>
      <c r="E131" t="s">
        <v>4055</v>
      </c>
      <c r="F131" t="s">
        <v>1405</v>
      </c>
      <c r="G131" s="7" t="s">
        <v>1463</v>
      </c>
      <c r="H131" s="7" t="s">
        <v>1464</v>
      </c>
      <c r="I131" s="9">
        <v>52163.29</v>
      </c>
      <c r="J131" s="33">
        <f t="shared" si="1"/>
        <v>326020.5625</v>
      </c>
      <c r="K131" s="9"/>
    </row>
    <row r="132" spans="1:11" x14ac:dyDescent="0.25">
      <c r="A132" t="s">
        <v>3106</v>
      </c>
      <c r="B132" s="8">
        <v>42851</v>
      </c>
      <c r="C132" t="s">
        <v>4056</v>
      </c>
      <c r="D132">
        <v>1</v>
      </c>
      <c r="E132" t="s">
        <v>4057</v>
      </c>
      <c r="F132" t="s">
        <v>1405</v>
      </c>
      <c r="G132" s="7" t="s">
        <v>1463</v>
      </c>
      <c r="H132" s="7" t="s">
        <v>1464</v>
      </c>
      <c r="I132" s="9">
        <v>25746.5</v>
      </c>
      <c r="J132" s="33">
        <f t="shared" si="1"/>
        <v>160915.625</v>
      </c>
      <c r="K132" s="9"/>
    </row>
    <row r="133" spans="1:11" x14ac:dyDescent="0.25">
      <c r="A133" t="s">
        <v>3108</v>
      </c>
      <c r="B133" s="8">
        <v>42851</v>
      </c>
      <c r="C133" t="s">
        <v>4058</v>
      </c>
      <c r="D133">
        <v>1</v>
      </c>
      <c r="E133" t="s">
        <v>4059</v>
      </c>
      <c r="F133" t="s">
        <v>1405</v>
      </c>
      <c r="G133" s="7" t="s">
        <v>1463</v>
      </c>
      <c r="H133" s="7" t="s">
        <v>1464</v>
      </c>
      <c r="I133" s="9">
        <v>28306.58</v>
      </c>
      <c r="J133" s="33">
        <f t="shared" si="1"/>
        <v>176916.125</v>
      </c>
      <c r="K133" s="9"/>
    </row>
    <row r="134" spans="1:11" x14ac:dyDescent="0.25">
      <c r="A134" t="s">
        <v>4060</v>
      </c>
      <c r="B134" s="8">
        <v>42851</v>
      </c>
      <c r="C134" t="s">
        <v>4061</v>
      </c>
      <c r="D134">
        <v>1</v>
      </c>
      <c r="E134" t="s">
        <v>4062</v>
      </c>
      <c r="F134" t="s">
        <v>1405</v>
      </c>
      <c r="G134" s="7" t="s">
        <v>1463</v>
      </c>
      <c r="H134" s="7" t="s">
        <v>1464</v>
      </c>
      <c r="I134" s="9">
        <v>28306.58</v>
      </c>
      <c r="J134" s="33">
        <f t="shared" si="1"/>
        <v>176916.125</v>
      </c>
      <c r="K134" s="9"/>
    </row>
    <row r="135" spans="1:11" x14ac:dyDescent="0.25">
      <c r="A135" t="s">
        <v>3110</v>
      </c>
      <c r="B135" s="8">
        <v>42851</v>
      </c>
      <c r="C135" t="s">
        <v>4063</v>
      </c>
      <c r="D135">
        <v>1</v>
      </c>
      <c r="E135" t="s">
        <v>4064</v>
      </c>
      <c r="F135" t="s">
        <v>1405</v>
      </c>
      <c r="G135" s="7" t="s">
        <v>1463</v>
      </c>
      <c r="H135" s="7" t="s">
        <v>1464</v>
      </c>
      <c r="I135" s="9">
        <v>30982.560000000001</v>
      </c>
      <c r="J135" s="33">
        <f t="shared" ref="J135:J198" si="2">+I135/0.16</f>
        <v>193641</v>
      </c>
      <c r="K135" s="9"/>
    </row>
    <row r="136" spans="1:11" x14ac:dyDescent="0.25">
      <c r="A136" t="s">
        <v>4065</v>
      </c>
      <c r="B136" s="8">
        <v>42851</v>
      </c>
      <c r="C136" t="s">
        <v>4066</v>
      </c>
      <c r="D136">
        <v>1</v>
      </c>
      <c r="E136" t="s">
        <v>4067</v>
      </c>
      <c r="F136" t="s">
        <v>1405</v>
      </c>
      <c r="G136" s="7" t="s">
        <v>1463</v>
      </c>
      <c r="H136" s="7" t="s">
        <v>1464</v>
      </c>
      <c r="I136" s="9">
        <v>36877.589999999997</v>
      </c>
      <c r="J136" s="33">
        <f t="shared" si="2"/>
        <v>230484.93749999997</v>
      </c>
      <c r="K136" s="9"/>
    </row>
    <row r="137" spans="1:11" x14ac:dyDescent="0.25">
      <c r="A137" t="s">
        <v>3112</v>
      </c>
      <c r="B137" s="8">
        <v>42851</v>
      </c>
      <c r="C137" t="s">
        <v>4068</v>
      </c>
      <c r="D137">
        <v>1</v>
      </c>
      <c r="E137" t="s">
        <v>4069</v>
      </c>
      <c r="F137" t="s">
        <v>1405</v>
      </c>
      <c r="G137" s="7" t="s">
        <v>1463</v>
      </c>
      <c r="H137" s="7" t="s">
        <v>1464</v>
      </c>
      <c r="I137" s="9">
        <v>57067.26</v>
      </c>
      <c r="J137" s="33">
        <f t="shared" si="2"/>
        <v>356670.375</v>
      </c>
      <c r="K137" s="9"/>
    </row>
    <row r="138" spans="1:11" x14ac:dyDescent="0.25">
      <c r="A138" t="s">
        <v>4070</v>
      </c>
      <c r="B138" s="8">
        <v>42851</v>
      </c>
      <c r="C138" t="s">
        <v>4071</v>
      </c>
      <c r="D138">
        <v>1</v>
      </c>
      <c r="E138" t="s">
        <v>4072</v>
      </c>
      <c r="F138" t="s">
        <v>1405</v>
      </c>
      <c r="G138" s="7" t="s">
        <v>1463</v>
      </c>
      <c r="H138" s="7" t="s">
        <v>1464</v>
      </c>
      <c r="I138" s="9">
        <v>72962.710000000006</v>
      </c>
      <c r="J138" s="33">
        <f t="shared" si="2"/>
        <v>456016.93750000006</v>
      </c>
      <c r="K138" s="9"/>
    </row>
    <row r="139" spans="1:11" x14ac:dyDescent="0.25">
      <c r="A139" t="s">
        <v>3114</v>
      </c>
      <c r="B139" s="8">
        <v>42851</v>
      </c>
      <c r="C139" t="s">
        <v>4073</v>
      </c>
      <c r="D139">
        <v>1</v>
      </c>
      <c r="E139" t="s">
        <v>4074</v>
      </c>
      <c r="F139" t="s">
        <v>1405</v>
      </c>
      <c r="G139" s="7" t="s">
        <v>1463</v>
      </c>
      <c r="H139" s="7" t="s">
        <v>1464</v>
      </c>
      <c r="I139" s="9">
        <v>72962.710000000006</v>
      </c>
      <c r="J139" s="33">
        <f t="shared" si="2"/>
        <v>456016.93750000006</v>
      </c>
      <c r="K139" s="9"/>
    </row>
    <row r="140" spans="1:11" x14ac:dyDescent="0.25">
      <c r="A140" t="s">
        <v>3116</v>
      </c>
      <c r="B140" s="8">
        <v>42851</v>
      </c>
      <c r="C140" t="s">
        <v>4075</v>
      </c>
      <c r="D140">
        <v>1</v>
      </c>
      <c r="E140" t="s">
        <v>4076</v>
      </c>
      <c r="F140" t="s">
        <v>1405</v>
      </c>
      <c r="G140" s="7" t="s">
        <v>1463</v>
      </c>
      <c r="H140" s="7" t="s">
        <v>1464</v>
      </c>
      <c r="I140" s="9">
        <v>72962.710000000006</v>
      </c>
      <c r="J140" s="33">
        <f t="shared" si="2"/>
        <v>456016.93750000006</v>
      </c>
      <c r="K140" s="9"/>
    </row>
    <row r="141" spans="1:11" x14ac:dyDescent="0.25">
      <c r="A141" t="s">
        <v>4078</v>
      </c>
      <c r="B141" s="8">
        <v>42851</v>
      </c>
      <c r="C141" t="s">
        <v>4077</v>
      </c>
      <c r="D141">
        <v>1</v>
      </c>
      <c r="E141" t="s">
        <v>4079</v>
      </c>
      <c r="F141" t="s">
        <v>1405</v>
      </c>
      <c r="G141" s="7" t="s">
        <v>1463</v>
      </c>
      <c r="H141" s="7" t="s">
        <v>1464</v>
      </c>
      <c r="I141" s="9">
        <v>33851.379999999997</v>
      </c>
      <c r="J141" s="33">
        <f t="shared" si="2"/>
        <v>211571.12499999997</v>
      </c>
      <c r="K141" s="9"/>
    </row>
    <row r="142" spans="1:11" x14ac:dyDescent="0.25">
      <c r="A142" t="s">
        <v>464</v>
      </c>
      <c r="B142" s="8">
        <v>42851</v>
      </c>
      <c r="C142" t="s">
        <v>4080</v>
      </c>
      <c r="D142">
        <v>1</v>
      </c>
      <c r="E142" t="s">
        <v>4081</v>
      </c>
      <c r="F142" t="s">
        <v>1405</v>
      </c>
      <c r="G142" s="7" t="s">
        <v>1463</v>
      </c>
      <c r="H142" s="7" t="s">
        <v>1464</v>
      </c>
      <c r="I142" s="9">
        <v>48552.480000000003</v>
      </c>
      <c r="J142" s="33">
        <f t="shared" si="2"/>
        <v>303453</v>
      </c>
      <c r="K142" s="9"/>
    </row>
    <row r="143" spans="1:11" x14ac:dyDescent="0.25">
      <c r="A143" t="s">
        <v>467</v>
      </c>
      <c r="B143" s="8">
        <v>42851</v>
      </c>
      <c r="C143" t="s">
        <v>4082</v>
      </c>
      <c r="D143">
        <v>1</v>
      </c>
      <c r="E143" t="s">
        <v>4083</v>
      </c>
      <c r="F143" t="s">
        <v>1405</v>
      </c>
      <c r="G143" s="7" t="s">
        <v>1463</v>
      </c>
      <c r="H143" s="7" t="s">
        <v>1464</v>
      </c>
      <c r="I143" s="9">
        <v>43063.38</v>
      </c>
      <c r="J143" s="33">
        <f t="shared" si="2"/>
        <v>269146.125</v>
      </c>
      <c r="K143" s="9"/>
    </row>
    <row r="144" spans="1:11" x14ac:dyDescent="0.25">
      <c r="A144" t="s">
        <v>4084</v>
      </c>
      <c r="B144" s="8">
        <v>42851</v>
      </c>
      <c r="C144" t="s">
        <v>4085</v>
      </c>
      <c r="D144">
        <v>1</v>
      </c>
      <c r="E144" t="s">
        <v>4086</v>
      </c>
      <c r="F144" t="s">
        <v>1405</v>
      </c>
      <c r="G144" s="7" t="s">
        <v>1463</v>
      </c>
      <c r="H144" s="7" t="s">
        <v>1464</v>
      </c>
      <c r="I144" s="9">
        <v>52361.18</v>
      </c>
      <c r="J144" s="33">
        <f t="shared" si="2"/>
        <v>327257.375</v>
      </c>
      <c r="K144" s="9"/>
    </row>
    <row r="145" spans="1:11" x14ac:dyDescent="0.25">
      <c r="A145" t="s">
        <v>3123</v>
      </c>
      <c r="B145" s="8">
        <v>42851</v>
      </c>
      <c r="C145" t="s">
        <v>4087</v>
      </c>
      <c r="D145">
        <v>1</v>
      </c>
      <c r="E145" t="s">
        <v>4088</v>
      </c>
      <c r="F145" t="s">
        <v>1405</v>
      </c>
      <c r="G145" s="7" t="s">
        <v>1463</v>
      </c>
      <c r="H145" s="7" t="s">
        <v>1464</v>
      </c>
      <c r="I145" s="9">
        <v>52361.18</v>
      </c>
      <c r="J145" s="33">
        <f t="shared" si="2"/>
        <v>327257.375</v>
      </c>
      <c r="K145" s="9"/>
    </row>
    <row r="146" spans="1:11" x14ac:dyDescent="0.25">
      <c r="A146" t="s">
        <v>4089</v>
      </c>
      <c r="B146" s="8">
        <v>42851</v>
      </c>
      <c r="C146" t="s">
        <v>4090</v>
      </c>
      <c r="D146">
        <v>1</v>
      </c>
      <c r="E146" t="s">
        <v>4091</v>
      </c>
      <c r="F146" t="s">
        <v>1405</v>
      </c>
      <c r="G146" s="7" t="s">
        <v>1463</v>
      </c>
      <c r="H146" s="7" t="s">
        <v>1464</v>
      </c>
      <c r="I146" s="9">
        <v>66624.009999999995</v>
      </c>
      <c r="J146" s="33">
        <f t="shared" si="2"/>
        <v>416400.06249999994</v>
      </c>
      <c r="K146" s="9"/>
    </row>
    <row r="147" spans="1:11" x14ac:dyDescent="0.25">
      <c r="A147" t="s">
        <v>4092</v>
      </c>
      <c r="B147" s="8">
        <v>42851</v>
      </c>
      <c r="C147" t="s">
        <v>4093</v>
      </c>
      <c r="D147">
        <v>1</v>
      </c>
      <c r="E147" t="s">
        <v>4094</v>
      </c>
      <c r="F147" t="s">
        <v>1405</v>
      </c>
      <c r="G147" s="7" t="s">
        <v>1463</v>
      </c>
      <c r="H147" s="7" t="s">
        <v>1464</v>
      </c>
      <c r="I147" s="9">
        <v>72962.710000000006</v>
      </c>
      <c r="J147" s="33">
        <f t="shared" si="2"/>
        <v>456016.93750000006</v>
      </c>
      <c r="K147" s="9"/>
    </row>
    <row r="148" spans="1:11" x14ac:dyDescent="0.25">
      <c r="A148" t="s">
        <v>3125</v>
      </c>
      <c r="B148" s="8">
        <v>42851</v>
      </c>
      <c r="C148" t="s">
        <v>4095</v>
      </c>
      <c r="D148">
        <v>1</v>
      </c>
      <c r="E148" t="s">
        <v>4096</v>
      </c>
      <c r="F148" t="s">
        <v>1405</v>
      </c>
      <c r="G148" s="7" t="s">
        <v>1463</v>
      </c>
      <c r="H148" s="7" t="s">
        <v>1464</v>
      </c>
      <c r="I148" s="9">
        <v>40868.300000000003</v>
      </c>
      <c r="J148" s="33">
        <f t="shared" si="2"/>
        <v>255426.875</v>
      </c>
      <c r="K148" s="9"/>
    </row>
    <row r="149" spans="1:11" x14ac:dyDescent="0.25">
      <c r="A149" t="s">
        <v>4097</v>
      </c>
      <c r="B149" s="8">
        <v>42851</v>
      </c>
      <c r="C149" t="s">
        <v>4098</v>
      </c>
      <c r="D149">
        <v>1</v>
      </c>
      <c r="E149" t="s">
        <v>4099</v>
      </c>
      <c r="F149" t="s">
        <v>1405</v>
      </c>
      <c r="G149" s="7" t="s">
        <v>1463</v>
      </c>
      <c r="H149" s="7" t="s">
        <v>1464</v>
      </c>
      <c r="I149" s="9">
        <v>40868.300000000003</v>
      </c>
      <c r="J149" s="33">
        <f t="shared" si="2"/>
        <v>255426.875</v>
      </c>
      <c r="K149" s="9"/>
    </row>
    <row r="150" spans="1:11" x14ac:dyDescent="0.25">
      <c r="A150" t="s">
        <v>471</v>
      </c>
      <c r="B150" s="8">
        <v>42851</v>
      </c>
      <c r="C150" t="s">
        <v>4100</v>
      </c>
      <c r="D150">
        <v>1</v>
      </c>
      <c r="E150" t="s">
        <v>4101</v>
      </c>
      <c r="F150" t="s">
        <v>1405</v>
      </c>
      <c r="G150" s="7" t="s">
        <v>1463</v>
      </c>
      <c r="H150" s="7" t="s">
        <v>1464</v>
      </c>
      <c r="I150" s="9">
        <v>40868.300000000003</v>
      </c>
      <c r="J150" s="33">
        <f t="shared" si="2"/>
        <v>255426.875</v>
      </c>
      <c r="K150" s="9"/>
    </row>
    <row r="151" spans="1:11" x14ac:dyDescent="0.25">
      <c r="A151" t="s">
        <v>4102</v>
      </c>
      <c r="B151" s="8">
        <v>42851</v>
      </c>
      <c r="C151" t="s">
        <v>4103</v>
      </c>
      <c r="D151">
        <v>1</v>
      </c>
      <c r="E151" t="s">
        <v>4104</v>
      </c>
      <c r="F151" t="s">
        <v>1405</v>
      </c>
      <c r="G151" s="7" t="s">
        <v>1463</v>
      </c>
      <c r="H151" s="7" t="s">
        <v>1464</v>
      </c>
      <c r="I151" s="9">
        <v>40868.300000000003</v>
      </c>
      <c r="J151" s="33">
        <f t="shared" si="2"/>
        <v>255426.875</v>
      </c>
      <c r="K151" s="9"/>
    </row>
    <row r="152" spans="1:11" x14ac:dyDescent="0.25">
      <c r="A152" t="s">
        <v>4105</v>
      </c>
      <c r="B152" s="8">
        <v>42851</v>
      </c>
      <c r="C152" t="s">
        <v>4106</v>
      </c>
      <c r="D152">
        <v>1</v>
      </c>
      <c r="E152" t="s">
        <v>4107</v>
      </c>
      <c r="F152" t="s">
        <v>1405</v>
      </c>
      <c r="G152" s="7" t="s">
        <v>1463</v>
      </c>
      <c r="H152" s="7" t="s">
        <v>1464</v>
      </c>
      <c r="I152" s="9">
        <v>90789.19</v>
      </c>
      <c r="J152" s="33">
        <f t="shared" si="2"/>
        <v>567432.4375</v>
      </c>
      <c r="K152" s="9"/>
    </row>
    <row r="153" spans="1:11" x14ac:dyDescent="0.25">
      <c r="A153" t="s">
        <v>4108</v>
      </c>
      <c r="B153" s="8">
        <v>42851</v>
      </c>
      <c r="C153" t="s">
        <v>4109</v>
      </c>
      <c r="D153">
        <v>1</v>
      </c>
      <c r="E153" t="s">
        <v>4110</v>
      </c>
      <c r="F153" t="s">
        <v>1405</v>
      </c>
      <c r="G153" s="7" t="s">
        <v>1463</v>
      </c>
      <c r="H153" s="7" t="s">
        <v>1464</v>
      </c>
      <c r="I153" s="9">
        <v>32853.230000000003</v>
      </c>
      <c r="J153" s="33">
        <f t="shared" si="2"/>
        <v>205332.68750000003</v>
      </c>
      <c r="K153" s="9"/>
    </row>
    <row r="154" spans="1:11" x14ac:dyDescent="0.25">
      <c r="A154" t="s">
        <v>4111</v>
      </c>
      <c r="B154" s="8">
        <v>42851</v>
      </c>
      <c r="C154" t="s">
        <v>4112</v>
      </c>
      <c r="D154">
        <v>1</v>
      </c>
      <c r="E154" t="s">
        <v>4113</v>
      </c>
      <c r="F154" t="s">
        <v>1405</v>
      </c>
      <c r="G154" s="7" t="s">
        <v>1463</v>
      </c>
      <c r="H154" s="7" t="s">
        <v>1464</v>
      </c>
      <c r="I154" s="9">
        <v>32853.230000000003</v>
      </c>
      <c r="J154" s="33">
        <f t="shared" si="2"/>
        <v>205332.68750000003</v>
      </c>
      <c r="K154" s="9"/>
    </row>
    <row r="155" spans="1:11" x14ac:dyDescent="0.25">
      <c r="A155" t="s">
        <v>4114</v>
      </c>
      <c r="B155" s="8">
        <v>42851</v>
      </c>
      <c r="C155" t="s">
        <v>4115</v>
      </c>
      <c r="D155">
        <v>1</v>
      </c>
      <c r="E155" t="s">
        <v>4116</v>
      </c>
      <c r="F155" t="s">
        <v>1405</v>
      </c>
      <c r="G155" s="7" t="s">
        <v>1463</v>
      </c>
      <c r="H155" s="7" t="s">
        <v>1464</v>
      </c>
      <c r="I155" s="9">
        <v>32853.230000000003</v>
      </c>
      <c r="J155" s="33">
        <f t="shared" si="2"/>
        <v>205332.68750000003</v>
      </c>
      <c r="K155" s="9"/>
    </row>
    <row r="156" spans="1:11" x14ac:dyDescent="0.25">
      <c r="A156" t="s">
        <v>4117</v>
      </c>
      <c r="B156" s="8">
        <v>42851</v>
      </c>
      <c r="C156" t="s">
        <v>4118</v>
      </c>
      <c r="D156">
        <v>1</v>
      </c>
      <c r="E156" t="s">
        <v>4119</v>
      </c>
      <c r="F156" t="s">
        <v>1405</v>
      </c>
      <c r="G156" s="7" t="s">
        <v>1463</v>
      </c>
      <c r="H156" s="7" t="s">
        <v>1464</v>
      </c>
      <c r="I156" s="9">
        <v>40868.300000000003</v>
      </c>
      <c r="J156" s="33">
        <f t="shared" si="2"/>
        <v>255426.875</v>
      </c>
      <c r="K156" s="9"/>
    </row>
    <row r="157" spans="1:11" x14ac:dyDescent="0.25">
      <c r="A157" t="s">
        <v>4120</v>
      </c>
      <c r="B157" s="8">
        <v>42851</v>
      </c>
      <c r="C157" t="s">
        <v>4121</v>
      </c>
      <c r="D157">
        <v>1</v>
      </c>
      <c r="E157" t="s">
        <v>4122</v>
      </c>
      <c r="F157" t="s">
        <v>1405</v>
      </c>
      <c r="G157" s="7" t="s">
        <v>1463</v>
      </c>
      <c r="H157" s="7" t="s">
        <v>1464</v>
      </c>
      <c r="I157" s="9">
        <v>40868.300000000003</v>
      </c>
      <c r="J157" s="33">
        <f t="shared" si="2"/>
        <v>255426.875</v>
      </c>
      <c r="K157" s="9"/>
    </row>
    <row r="158" spans="1:11" x14ac:dyDescent="0.25">
      <c r="A158" t="s">
        <v>4123</v>
      </c>
      <c r="B158" s="8">
        <v>42851</v>
      </c>
      <c r="C158" t="s">
        <v>4124</v>
      </c>
      <c r="D158">
        <v>1</v>
      </c>
      <c r="E158" t="s">
        <v>4125</v>
      </c>
      <c r="F158" t="s">
        <v>1405</v>
      </c>
      <c r="G158" s="7" t="s">
        <v>1463</v>
      </c>
      <c r="H158" s="7" t="s">
        <v>1464</v>
      </c>
      <c r="I158" s="9">
        <v>40868.300000000003</v>
      </c>
      <c r="J158" s="33">
        <f t="shared" si="2"/>
        <v>255426.875</v>
      </c>
      <c r="K158" s="9"/>
    </row>
    <row r="159" spans="1:11" x14ac:dyDescent="0.25">
      <c r="A159" t="s">
        <v>4126</v>
      </c>
      <c r="B159" s="8">
        <v>42851</v>
      </c>
      <c r="C159" t="s">
        <v>4127</v>
      </c>
      <c r="D159">
        <v>1</v>
      </c>
      <c r="E159" t="s">
        <v>4128</v>
      </c>
      <c r="F159" t="s">
        <v>1405</v>
      </c>
      <c r="G159" s="7" t="s">
        <v>1495</v>
      </c>
      <c r="H159" s="7" t="s">
        <v>2886</v>
      </c>
      <c r="I159" s="9">
        <v>28363.439999999999</v>
      </c>
      <c r="J159" s="33">
        <f t="shared" si="2"/>
        <v>177271.5</v>
      </c>
      <c r="K159" s="9"/>
    </row>
    <row r="160" spans="1:11" x14ac:dyDescent="0.25">
      <c r="A160" t="s">
        <v>4129</v>
      </c>
      <c r="B160" s="8">
        <v>42851</v>
      </c>
      <c r="C160" t="s">
        <v>4130</v>
      </c>
      <c r="D160">
        <v>1</v>
      </c>
      <c r="E160" t="s">
        <v>4131</v>
      </c>
      <c r="F160" t="s">
        <v>1405</v>
      </c>
      <c r="G160" s="7" t="s">
        <v>1463</v>
      </c>
      <c r="H160" s="7" t="s">
        <v>1464</v>
      </c>
      <c r="I160" s="9">
        <v>28306.58</v>
      </c>
      <c r="J160" s="33">
        <f t="shared" si="2"/>
        <v>176916.125</v>
      </c>
      <c r="K160" s="9"/>
    </row>
    <row r="161" spans="1:11" x14ac:dyDescent="0.25">
      <c r="A161" t="s">
        <v>4132</v>
      </c>
      <c r="B161" s="8">
        <v>42851</v>
      </c>
      <c r="C161" t="s">
        <v>4133</v>
      </c>
      <c r="D161">
        <v>1</v>
      </c>
      <c r="E161" t="s">
        <v>4134</v>
      </c>
      <c r="F161" t="s">
        <v>1405</v>
      </c>
      <c r="G161" s="7" t="s">
        <v>1463</v>
      </c>
      <c r="H161" s="7" t="s">
        <v>1464</v>
      </c>
      <c r="I161" s="9">
        <v>28306.58</v>
      </c>
      <c r="J161" s="33">
        <f t="shared" si="2"/>
        <v>176916.125</v>
      </c>
      <c r="K161" s="9"/>
    </row>
    <row r="162" spans="1:11" x14ac:dyDescent="0.25">
      <c r="A162" t="s">
        <v>4135</v>
      </c>
      <c r="B162" s="8">
        <v>42851</v>
      </c>
      <c r="C162" t="s">
        <v>4136</v>
      </c>
      <c r="D162">
        <v>1</v>
      </c>
      <c r="E162" t="s">
        <v>4137</v>
      </c>
      <c r="F162" t="s">
        <v>1405</v>
      </c>
      <c r="G162" s="39" t="s">
        <v>1485</v>
      </c>
      <c r="H162" s="39" t="s">
        <v>207</v>
      </c>
      <c r="I162" s="9">
        <v>90845.91</v>
      </c>
      <c r="J162" s="33">
        <f t="shared" si="2"/>
        <v>567786.9375</v>
      </c>
      <c r="K162" s="9"/>
    </row>
    <row r="163" spans="1:11" x14ac:dyDescent="0.25">
      <c r="A163" t="s">
        <v>475</v>
      </c>
      <c r="B163" s="8">
        <v>42851</v>
      </c>
      <c r="C163" t="s">
        <v>4138</v>
      </c>
      <c r="D163">
        <v>1</v>
      </c>
      <c r="E163" t="s">
        <v>4139</v>
      </c>
      <c r="F163" t="s">
        <v>1405</v>
      </c>
      <c r="G163" s="7" t="s">
        <v>1463</v>
      </c>
      <c r="H163" s="7" t="s">
        <v>1464</v>
      </c>
      <c r="I163" s="9">
        <v>67969.88</v>
      </c>
      <c r="J163" s="33">
        <f t="shared" si="2"/>
        <v>424811.75</v>
      </c>
      <c r="K163" s="9"/>
    </row>
    <row r="164" spans="1:11" x14ac:dyDescent="0.25">
      <c r="A164" t="s">
        <v>4140</v>
      </c>
      <c r="B164" s="8">
        <v>42852</v>
      </c>
      <c r="C164" t="s">
        <v>4141</v>
      </c>
      <c r="D164">
        <v>1</v>
      </c>
      <c r="E164" t="s">
        <v>4142</v>
      </c>
      <c r="F164" t="s">
        <v>1405</v>
      </c>
      <c r="G164" s="7" t="s">
        <v>1463</v>
      </c>
      <c r="H164" s="7" t="s">
        <v>1464</v>
      </c>
      <c r="I164" s="9">
        <v>62548.27</v>
      </c>
      <c r="J164" s="33">
        <f t="shared" si="2"/>
        <v>390926.6875</v>
      </c>
      <c r="K164" s="9"/>
    </row>
    <row r="165" spans="1:11" x14ac:dyDescent="0.25">
      <c r="A165" t="s">
        <v>1942</v>
      </c>
      <c r="B165" s="8">
        <v>42852</v>
      </c>
      <c r="C165" t="s">
        <v>4143</v>
      </c>
      <c r="D165">
        <v>1</v>
      </c>
      <c r="E165" t="s">
        <v>4144</v>
      </c>
      <c r="F165" t="s">
        <v>1405</v>
      </c>
      <c r="G165" s="7" t="s">
        <v>1483</v>
      </c>
      <c r="H165" s="7" t="s">
        <v>1484</v>
      </c>
      <c r="I165" s="9">
        <v>38147.25</v>
      </c>
      <c r="J165" s="33">
        <f t="shared" si="2"/>
        <v>238420.3125</v>
      </c>
      <c r="K165" s="9"/>
    </row>
    <row r="166" spans="1:11" x14ac:dyDescent="0.25">
      <c r="A166" t="s">
        <v>4145</v>
      </c>
      <c r="B166" s="8">
        <v>42853</v>
      </c>
      <c r="C166" t="s">
        <v>4146</v>
      </c>
      <c r="D166">
        <v>1</v>
      </c>
      <c r="E166" t="s">
        <v>4147</v>
      </c>
      <c r="F166" t="s">
        <v>1405</v>
      </c>
      <c r="G166" s="7" t="s">
        <v>1490</v>
      </c>
      <c r="H166" s="7" t="s">
        <v>1491</v>
      </c>
      <c r="I166" s="9">
        <v>28680.65</v>
      </c>
      <c r="J166" s="33">
        <f t="shared" si="2"/>
        <v>179254.0625</v>
      </c>
      <c r="K166" s="9"/>
    </row>
    <row r="167" spans="1:11" x14ac:dyDescent="0.25">
      <c r="A167" t="s">
        <v>4148</v>
      </c>
      <c r="B167" s="8">
        <v>42854</v>
      </c>
      <c r="C167" t="s">
        <v>4149</v>
      </c>
      <c r="D167">
        <v>1</v>
      </c>
      <c r="E167" t="s">
        <v>4150</v>
      </c>
      <c r="F167" t="s">
        <v>1405</v>
      </c>
      <c r="G167" s="7" t="s">
        <v>1488</v>
      </c>
      <c r="H167" s="7" t="s">
        <v>1489</v>
      </c>
      <c r="I167" s="9">
        <v>34970.06</v>
      </c>
      <c r="J167" s="33">
        <f t="shared" si="2"/>
        <v>218562.87499999997</v>
      </c>
      <c r="K167" s="9"/>
    </row>
    <row r="168" spans="1:11" x14ac:dyDescent="0.25">
      <c r="A168" t="s">
        <v>4151</v>
      </c>
      <c r="B168" s="8">
        <v>42854</v>
      </c>
      <c r="C168" t="s">
        <v>4152</v>
      </c>
      <c r="D168">
        <v>1</v>
      </c>
      <c r="E168" t="s">
        <v>4153</v>
      </c>
      <c r="F168" t="s">
        <v>1405</v>
      </c>
      <c r="G168" s="7" t="s">
        <v>1486</v>
      </c>
      <c r="H168" s="7" t="s">
        <v>1487</v>
      </c>
      <c r="I168" s="9">
        <v>34970.06</v>
      </c>
      <c r="J168" s="33">
        <f t="shared" si="2"/>
        <v>218562.87499999997</v>
      </c>
      <c r="K168" s="9"/>
    </row>
    <row r="169" spans="1:11" x14ac:dyDescent="0.25">
      <c r="A169" t="s">
        <v>4154</v>
      </c>
      <c r="B169" s="8">
        <v>42854</v>
      </c>
      <c r="C169" t="s">
        <v>4155</v>
      </c>
      <c r="D169">
        <v>1</v>
      </c>
      <c r="E169" t="s">
        <v>4156</v>
      </c>
      <c r="F169" t="s">
        <v>1405</v>
      </c>
      <c r="G169" s="7" t="s">
        <v>1471</v>
      </c>
      <c r="H169" s="7" t="s">
        <v>2883</v>
      </c>
      <c r="I169" s="9">
        <v>31253.24</v>
      </c>
      <c r="J169" s="33">
        <f t="shared" si="2"/>
        <v>195332.75</v>
      </c>
      <c r="K169" s="9"/>
    </row>
    <row r="170" spans="1:11" x14ac:dyDescent="0.25">
      <c r="A170" s="45" t="s">
        <v>4157</v>
      </c>
      <c r="B170" s="48">
        <v>42854</v>
      </c>
      <c r="C170" s="45" t="s">
        <v>4158</v>
      </c>
      <c r="D170" s="45">
        <v>1</v>
      </c>
      <c r="E170" s="45" t="s">
        <v>4159</v>
      </c>
      <c r="F170" s="45" t="s">
        <v>1405</v>
      </c>
      <c r="G170" s="49" t="s">
        <v>1471</v>
      </c>
      <c r="H170" s="49" t="s">
        <v>2883</v>
      </c>
      <c r="I170" s="46">
        <v>48609.34</v>
      </c>
      <c r="J170" s="50">
        <f t="shared" si="2"/>
        <v>303808.375</v>
      </c>
      <c r="K170" s="46" t="s">
        <v>5605</v>
      </c>
    </row>
    <row r="171" spans="1:11" x14ac:dyDescent="0.25">
      <c r="A171" t="s">
        <v>4160</v>
      </c>
      <c r="B171" s="8">
        <v>42854</v>
      </c>
      <c r="C171" t="s">
        <v>4161</v>
      </c>
      <c r="D171">
        <v>1</v>
      </c>
      <c r="E171" t="s">
        <v>4162</v>
      </c>
      <c r="F171" t="s">
        <v>1405</v>
      </c>
      <c r="G171" s="7" t="s">
        <v>1495</v>
      </c>
      <c r="H171" s="7" t="s">
        <v>2886</v>
      </c>
      <c r="I171" s="9">
        <v>29313.9</v>
      </c>
      <c r="J171" s="33">
        <f t="shared" si="2"/>
        <v>183211.875</v>
      </c>
      <c r="K171" s="9"/>
    </row>
    <row r="172" spans="1:11" x14ac:dyDescent="0.25">
      <c r="A172" t="s">
        <v>4163</v>
      </c>
      <c r="B172" s="8">
        <v>42854</v>
      </c>
      <c r="C172" t="s">
        <v>4164</v>
      </c>
      <c r="D172">
        <v>1</v>
      </c>
      <c r="E172" t="s">
        <v>4165</v>
      </c>
      <c r="F172" t="s">
        <v>1405</v>
      </c>
      <c r="G172" s="7" t="s">
        <v>1463</v>
      </c>
      <c r="H172" s="7" t="s">
        <v>1464</v>
      </c>
      <c r="I172" s="9">
        <v>40868.300000000003</v>
      </c>
      <c r="J172" s="33">
        <f t="shared" si="2"/>
        <v>255426.875</v>
      </c>
      <c r="K172" s="9"/>
    </row>
    <row r="173" spans="1:11" x14ac:dyDescent="0.25">
      <c r="A173" t="s">
        <v>4166</v>
      </c>
      <c r="B173" s="8">
        <v>42854</v>
      </c>
      <c r="C173" t="s">
        <v>4167</v>
      </c>
      <c r="D173">
        <v>1</v>
      </c>
      <c r="E173" t="s">
        <v>4168</v>
      </c>
      <c r="F173" t="s">
        <v>1405</v>
      </c>
      <c r="G173" s="7" t="s">
        <v>1463</v>
      </c>
      <c r="H173" s="7" t="s">
        <v>1464</v>
      </c>
      <c r="I173" s="9">
        <v>40868.300000000003</v>
      </c>
      <c r="J173" s="33">
        <f t="shared" si="2"/>
        <v>255426.875</v>
      </c>
      <c r="K173" s="9"/>
    </row>
    <row r="174" spans="1:11" x14ac:dyDescent="0.25">
      <c r="A174" t="s">
        <v>4169</v>
      </c>
      <c r="B174" s="8">
        <v>42854</v>
      </c>
      <c r="C174" t="s">
        <v>4170</v>
      </c>
      <c r="D174">
        <v>1</v>
      </c>
      <c r="E174" t="s">
        <v>4171</v>
      </c>
      <c r="F174" t="s">
        <v>1405</v>
      </c>
      <c r="G174" s="7" t="s">
        <v>1463</v>
      </c>
      <c r="H174" s="7" t="s">
        <v>1464</v>
      </c>
      <c r="I174" s="9">
        <v>40868.300000000003</v>
      </c>
      <c r="J174" s="33">
        <f t="shared" si="2"/>
        <v>255426.875</v>
      </c>
      <c r="K174" s="9"/>
    </row>
    <row r="175" spans="1:11" x14ac:dyDescent="0.25">
      <c r="A175" t="s">
        <v>4172</v>
      </c>
      <c r="B175" s="8">
        <v>42854</v>
      </c>
      <c r="C175" t="s">
        <v>4173</v>
      </c>
      <c r="D175">
        <v>1</v>
      </c>
      <c r="E175" t="s">
        <v>4174</v>
      </c>
      <c r="F175" t="s">
        <v>1405</v>
      </c>
      <c r="G175" s="7" t="s">
        <v>1463</v>
      </c>
      <c r="H175" s="7" t="s">
        <v>1464</v>
      </c>
      <c r="I175" s="9">
        <v>40868.300000000003</v>
      </c>
      <c r="J175" s="33">
        <f t="shared" si="2"/>
        <v>255426.875</v>
      </c>
      <c r="K175" s="9"/>
    </row>
    <row r="176" spans="1:11" x14ac:dyDescent="0.25">
      <c r="A176" t="s">
        <v>4175</v>
      </c>
      <c r="B176" s="8">
        <v>42854</v>
      </c>
      <c r="C176" t="s">
        <v>4176</v>
      </c>
      <c r="D176">
        <v>1</v>
      </c>
      <c r="E176" t="s">
        <v>4177</v>
      </c>
      <c r="F176" t="s">
        <v>1405</v>
      </c>
      <c r="G176" s="7" t="s">
        <v>1463</v>
      </c>
      <c r="H176" s="7" t="s">
        <v>1464</v>
      </c>
      <c r="I176" s="9">
        <v>40868.300000000003</v>
      </c>
      <c r="J176" s="33">
        <f t="shared" si="2"/>
        <v>255426.875</v>
      </c>
      <c r="K176" s="9"/>
    </row>
    <row r="177" spans="1:11" x14ac:dyDescent="0.25">
      <c r="A177" t="s">
        <v>4178</v>
      </c>
      <c r="B177" s="8">
        <v>42854</v>
      </c>
      <c r="C177" t="s">
        <v>4179</v>
      </c>
      <c r="D177">
        <v>1</v>
      </c>
      <c r="E177" t="s">
        <v>4180</v>
      </c>
      <c r="F177" t="s">
        <v>1405</v>
      </c>
      <c r="G177" s="7" t="s">
        <v>1463</v>
      </c>
      <c r="H177" s="7" t="s">
        <v>1464</v>
      </c>
      <c r="I177" s="9">
        <v>45386.69</v>
      </c>
      <c r="J177" s="33">
        <f t="shared" si="2"/>
        <v>283666.8125</v>
      </c>
      <c r="K177" s="9"/>
    </row>
    <row r="178" spans="1:11" x14ac:dyDescent="0.25">
      <c r="A178" t="s">
        <v>4181</v>
      </c>
      <c r="B178" s="8">
        <v>42854</v>
      </c>
      <c r="C178" t="s">
        <v>4182</v>
      </c>
      <c r="D178">
        <v>1</v>
      </c>
      <c r="E178" t="s">
        <v>4183</v>
      </c>
      <c r="F178" t="s">
        <v>1405</v>
      </c>
      <c r="G178" s="7" t="s">
        <v>1471</v>
      </c>
      <c r="H178" s="7" t="s">
        <v>2883</v>
      </c>
      <c r="I178" s="9">
        <v>31253.24</v>
      </c>
      <c r="J178" s="33">
        <f t="shared" si="2"/>
        <v>195332.75</v>
      </c>
      <c r="K178" s="9"/>
    </row>
    <row r="179" spans="1:11" x14ac:dyDescent="0.25">
      <c r="A179" t="s">
        <v>4184</v>
      </c>
      <c r="B179" s="8">
        <v>42855</v>
      </c>
      <c r="C179" t="s">
        <v>4155</v>
      </c>
      <c r="D179">
        <v>1</v>
      </c>
      <c r="E179" t="s">
        <v>4185</v>
      </c>
      <c r="F179" t="s">
        <v>1405</v>
      </c>
      <c r="G179" s="7" t="s">
        <v>1486</v>
      </c>
      <c r="H179" s="7" t="s">
        <v>1487</v>
      </c>
      <c r="I179" s="9">
        <v>31253.26</v>
      </c>
      <c r="J179" s="33">
        <f t="shared" si="2"/>
        <v>195332.875</v>
      </c>
      <c r="K179" s="9"/>
    </row>
    <row r="180" spans="1:11" x14ac:dyDescent="0.25">
      <c r="A180" t="s">
        <v>3168</v>
      </c>
      <c r="B180" s="8">
        <v>42855</v>
      </c>
      <c r="C180" t="s">
        <v>4186</v>
      </c>
      <c r="D180">
        <v>1</v>
      </c>
      <c r="E180" t="s">
        <v>4187</v>
      </c>
      <c r="F180" t="s">
        <v>1405</v>
      </c>
      <c r="G180" s="7" t="s">
        <v>1463</v>
      </c>
      <c r="H180" s="7" t="s">
        <v>1464</v>
      </c>
      <c r="I180" s="9">
        <v>32853.230000000003</v>
      </c>
      <c r="J180" s="33">
        <f t="shared" si="2"/>
        <v>205332.68750000003</v>
      </c>
      <c r="K180" s="9"/>
    </row>
    <row r="181" spans="1:11" x14ac:dyDescent="0.25">
      <c r="A181" t="s">
        <v>4188</v>
      </c>
      <c r="B181" s="8">
        <v>42855</v>
      </c>
      <c r="C181" t="s">
        <v>4189</v>
      </c>
      <c r="D181">
        <v>1</v>
      </c>
      <c r="E181" t="s">
        <v>4190</v>
      </c>
      <c r="F181" t="s">
        <v>1405</v>
      </c>
      <c r="G181" s="7" t="s">
        <v>1463</v>
      </c>
      <c r="H181" s="7" t="s">
        <v>1464</v>
      </c>
      <c r="I181" s="9">
        <v>32853.230000000003</v>
      </c>
      <c r="J181" s="33">
        <f t="shared" si="2"/>
        <v>205332.68750000003</v>
      </c>
      <c r="K181" s="9"/>
    </row>
    <row r="182" spans="1:11" x14ac:dyDescent="0.25">
      <c r="A182" t="s">
        <v>4191</v>
      </c>
      <c r="B182" s="8">
        <v>42855</v>
      </c>
      <c r="C182" t="s">
        <v>4192</v>
      </c>
      <c r="D182">
        <v>1</v>
      </c>
      <c r="E182" t="s">
        <v>4193</v>
      </c>
      <c r="F182" t="s">
        <v>1405</v>
      </c>
      <c r="G182" s="7" t="s">
        <v>1463</v>
      </c>
      <c r="H182" s="7" t="s">
        <v>1464</v>
      </c>
      <c r="I182" s="9">
        <v>40504.160000000003</v>
      </c>
      <c r="J182" s="33">
        <f t="shared" si="2"/>
        <v>253151.00000000003</v>
      </c>
      <c r="K182" s="9"/>
    </row>
    <row r="183" spans="1:11" x14ac:dyDescent="0.25">
      <c r="A183" t="s">
        <v>4194</v>
      </c>
      <c r="B183" s="8">
        <v>42855</v>
      </c>
      <c r="C183" t="s">
        <v>4195</v>
      </c>
      <c r="D183">
        <v>1</v>
      </c>
      <c r="E183" t="s">
        <v>4196</v>
      </c>
      <c r="F183" t="s">
        <v>1405</v>
      </c>
      <c r="G183" s="7" t="s">
        <v>1463</v>
      </c>
      <c r="H183" s="7" t="s">
        <v>1464</v>
      </c>
      <c r="I183" s="9">
        <v>72962.710000000006</v>
      </c>
      <c r="J183" s="33">
        <f t="shared" si="2"/>
        <v>456016.93750000006</v>
      </c>
      <c r="K183" s="9"/>
    </row>
    <row r="184" spans="1:11" x14ac:dyDescent="0.25">
      <c r="A184" t="s">
        <v>4197</v>
      </c>
      <c r="B184" s="8">
        <v>42855</v>
      </c>
      <c r="C184" t="s">
        <v>4198</v>
      </c>
      <c r="D184">
        <v>1</v>
      </c>
      <c r="E184" t="s">
        <v>4199</v>
      </c>
      <c r="F184" t="s">
        <v>1405</v>
      </c>
      <c r="G184" s="7" t="s">
        <v>1463</v>
      </c>
      <c r="H184" s="7" t="s">
        <v>1464</v>
      </c>
      <c r="I184" s="9">
        <v>87102.88</v>
      </c>
      <c r="J184" s="33">
        <f t="shared" si="2"/>
        <v>544393</v>
      </c>
      <c r="K184" s="9"/>
    </row>
    <row r="185" spans="1:11" s="1" customFormat="1" x14ac:dyDescent="0.25">
      <c r="A185" s="1" t="s">
        <v>3999</v>
      </c>
      <c r="B185" s="8">
        <v>42849</v>
      </c>
      <c r="C185" s="1" t="s">
        <v>259</v>
      </c>
      <c r="G185" s="7" t="s">
        <v>444</v>
      </c>
      <c r="H185" s="7" t="s">
        <v>1528</v>
      </c>
      <c r="I185" s="9">
        <f>53.52+53.52</f>
        <v>107.04</v>
      </c>
      <c r="J185" s="33">
        <f t="shared" si="2"/>
        <v>669</v>
      </c>
      <c r="K185" s="9"/>
    </row>
    <row r="186" spans="1:11" s="1" customFormat="1" x14ac:dyDescent="0.25">
      <c r="A186" s="1" t="s">
        <v>3999</v>
      </c>
      <c r="B186" s="8">
        <v>42849</v>
      </c>
      <c r="C186" s="1" t="s">
        <v>259</v>
      </c>
      <c r="G186" s="7" t="s">
        <v>3763</v>
      </c>
      <c r="H186" s="7" t="s">
        <v>3764</v>
      </c>
      <c r="I186" s="9">
        <v>22.35</v>
      </c>
      <c r="J186" s="33">
        <f t="shared" si="2"/>
        <v>139.6875</v>
      </c>
      <c r="K186" s="9"/>
    </row>
    <row r="187" spans="1:11" s="1" customFormat="1" x14ac:dyDescent="0.25">
      <c r="A187" s="1" t="s">
        <v>3999</v>
      </c>
      <c r="B187" s="8">
        <v>42849</v>
      </c>
      <c r="C187" s="1" t="s">
        <v>259</v>
      </c>
      <c r="G187" s="7" t="s">
        <v>1520</v>
      </c>
      <c r="H187" s="7" t="s">
        <v>4792</v>
      </c>
      <c r="I187" s="9">
        <f>382.97+17.24+4.83+20</f>
        <v>425.04</v>
      </c>
      <c r="J187" s="33">
        <f t="shared" si="2"/>
        <v>2656.5</v>
      </c>
      <c r="K187" s="9"/>
    </row>
    <row r="188" spans="1:11" x14ac:dyDescent="0.25">
      <c r="A188" t="s">
        <v>4200</v>
      </c>
      <c r="B188" s="8">
        <v>42855</v>
      </c>
      <c r="C188" t="s">
        <v>723</v>
      </c>
      <c r="D188">
        <v>1</v>
      </c>
      <c r="E188" t="s">
        <v>4201</v>
      </c>
      <c r="F188" t="s">
        <v>1406</v>
      </c>
      <c r="G188" s="39" t="s">
        <v>2926</v>
      </c>
      <c r="H188" s="39" t="s">
        <v>2927</v>
      </c>
      <c r="I188" s="9">
        <v>3820.71</v>
      </c>
      <c r="J188" s="33">
        <f t="shared" si="2"/>
        <v>23879.4375</v>
      </c>
      <c r="K188" s="9"/>
    </row>
    <row r="189" spans="1:11" x14ac:dyDescent="0.25">
      <c r="A189" t="s">
        <v>2027</v>
      </c>
      <c r="B189" s="8">
        <v>42855</v>
      </c>
      <c r="C189" t="s">
        <v>2235</v>
      </c>
      <c r="D189">
        <v>1</v>
      </c>
      <c r="E189" t="s">
        <v>4202</v>
      </c>
      <c r="F189" t="s">
        <v>1406</v>
      </c>
      <c r="G189" s="39" t="s">
        <v>1506</v>
      </c>
      <c r="H189" s="39" t="s">
        <v>1507</v>
      </c>
      <c r="I189">
        <v>276.43</v>
      </c>
      <c r="J189" s="33">
        <f t="shared" si="2"/>
        <v>1727.6875</v>
      </c>
      <c r="K189" s="9"/>
    </row>
    <row r="190" spans="1:11" x14ac:dyDescent="0.25">
      <c r="A190" t="s">
        <v>3171</v>
      </c>
      <c r="B190" s="8">
        <v>42855</v>
      </c>
      <c r="C190" t="s">
        <v>4203</v>
      </c>
      <c r="D190">
        <v>1</v>
      </c>
      <c r="E190" t="s">
        <v>4204</v>
      </c>
      <c r="F190" t="s">
        <v>1405</v>
      </c>
      <c r="G190" s="7" t="s">
        <v>1463</v>
      </c>
      <c r="H190" s="7" t="s">
        <v>1464</v>
      </c>
      <c r="I190" s="9">
        <v>70327.64</v>
      </c>
      <c r="J190" s="33">
        <f t="shared" si="2"/>
        <v>439547.75</v>
      </c>
      <c r="K190" s="9"/>
    </row>
    <row r="191" spans="1:11" x14ac:dyDescent="0.25">
      <c r="A191" t="s">
        <v>2031</v>
      </c>
      <c r="B191" s="8">
        <v>42855</v>
      </c>
      <c r="C191" t="s">
        <v>4205</v>
      </c>
      <c r="D191">
        <v>1</v>
      </c>
      <c r="E191" t="s">
        <v>4206</v>
      </c>
      <c r="F191" t="s">
        <v>1405</v>
      </c>
      <c r="G191" s="7" t="s">
        <v>1463</v>
      </c>
      <c r="H191" s="7" t="s">
        <v>1464</v>
      </c>
      <c r="I191" s="9">
        <v>76521.100000000006</v>
      </c>
      <c r="J191" s="33">
        <f t="shared" si="2"/>
        <v>478256.875</v>
      </c>
      <c r="K191" s="9"/>
    </row>
    <row r="192" spans="1:11" x14ac:dyDescent="0.25">
      <c r="A192" t="s">
        <v>515</v>
      </c>
      <c r="B192" s="8">
        <v>42855</v>
      </c>
      <c r="C192" t="s">
        <v>723</v>
      </c>
      <c r="D192">
        <v>1</v>
      </c>
      <c r="E192" t="s">
        <v>4207</v>
      </c>
      <c r="F192" t="s">
        <v>1406</v>
      </c>
      <c r="G192" s="39" t="s">
        <v>1508</v>
      </c>
      <c r="H192" s="39" t="s">
        <v>1509</v>
      </c>
      <c r="I192" s="9">
        <v>1078.2</v>
      </c>
      <c r="J192" s="33">
        <f t="shared" si="2"/>
        <v>6738.75</v>
      </c>
      <c r="K192" s="9"/>
    </row>
    <row r="193" spans="1:11" x14ac:dyDescent="0.25">
      <c r="A193" t="s">
        <v>4208</v>
      </c>
      <c r="B193" s="8">
        <v>42855</v>
      </c>
      <c r="C193" t="s">
        <v>723</v>
      </c>
      <c r="D193">
        <v>1</v>
      </c>
      <c r="E193" t="s">
        <v>4209</v>
      </c>
      <c r="F193" t="s">
        <v>1406</v>
      </c>
      <c r="G193" s="17" t="s">
        <v>1539</v>
      </c>
      <c r="H193" s="18" t="s">
        <v>1540</v>
      </c>
      <c r="I193">
        <v>29.92</v>
      </c>
      <c r="J193" s="33">
        <f t="shared" si="2"/>
        <v>187</v>
      </c>
      <c r="K193" s="9"/>
    </row>
    <row r="194" spans="1:11" x14ac:dyDescent="0.25">
      <c r="A194" t="s">
        <v>4210</v>
      </c>
      <c r="B194" s="8">
        <v>42855</v>
      </c>
      <c r="C194" t="s">
        <v>4211</v>
      </c>
      <c r="D194">
        <v>1</v>
      </c>
      <c r="E194" t="s">
        <v>4212</v>
      </c>
      <c r="F194" t="s">
        <v>1409</v>
      </c>
      <c r="G194" s="39" t="s">
        <v>1499</v>
      </c>
      <c r="H194" s="39" t="s">
        <v>1500</v>
      </c>
      <c r="I194">
        <v>110.27</v>
      </c>
      <c r="J194" s="33">
        <f t="shared" si="2"/>
        <v>689.1875</v>
      </c>
      <c r="K194" s="9"/>
    </row>
    <row r="195" spans="1:11" x14ac:dyDescent="0.25">
      <c r="A195" t="s">
        <v>4213</v>
      </c>
      <c r="B195" s="8">
        <v>42855</v>
      </c>
      <c r="C195" t="s">
        <v>4214</v>
      </c>
      <c r="D195">
        <v>1</v>
      </c>
      <c r="E195" t="s">
        <v>4215</v>
      </c>
      <c r="F195" t="s">
        <v>1409</v>
      </c>
      <c r="G195" s="39" t="s">
        <v>1499</v>
      </c>
      <c r="H195" s="39" t="s">
        <v>1500</v>
      </c>
      <c r="I195">
        <v>75.52</v>
      </c>
      <c r="J195" s="33">
        <f t="shared" si="2"/>
        <v>471.99999999999994</v>
      </c>
      <c r="K195" s="9"/>
    </row>
    <row r="196" spans="1:11" x14ac:dyDescent="0.25">
      <c r="A196" t="s">
        <v>2048</v>
      </c>
      <c r="B196" s="8">
        <v>42855</v>
      </c>
      <c r="C196" t="s">
        <v>4216</v>
      </c>
      <c r="D196">
        <v>1</v>
      </c>
      <c r="E196" t="s">
        <v>4217</v>
      </c>
      <c r="F196" t="s">
        <v>1409</v>
      </c>
      <c r="G196" s="39" t="s">
        <v>1499</v>
      </c>
      <c r="H196" s="39" t="s">
        <v>1500</v>
      </c>
      <c r="I196">
        <v>254.02</v>
      </c>
      <c r="J196" s="33">
        <f t="shared" si="2"/>
        <v>1587.625</v>
      </c>
      <c r="K196" s="9"/>
    </row>
    <row r="197" spans="1:11" x14ac:dyDescent="0.25">
      <c r="A197" t="s">
        <v>4218</v>
      </c>
      <c r="B197" s="8">
        <v>42855</v>
      </c>
      <c r="C197" t="s">
        <v>4219</v>
      </c>
      <c r="D197">
        <v>1</v>
      </c>
      <c r="E197" t="s">
        <v>4220</v>
      </c>
      <c r="F197" t="s">
        <v>1409</v>
      </c>
      <c r="G197" s="39" t="s">
        <v>1499</v>
      </c>
      <c r="H197" s="39" t="s">
        <v>1500</v>
      </c>
      <c r="I197">
        <v>571.38</v>
      </c>
      <c r="J197" s="33">
        <f t="shared" si="2"/>
        <v>3571.125</v>
      </c>
      <c r="K197" s="9"/>
    </row>
    <row r="198" spans="1:11" x14ac:dyDescent="0.25">
      <c r="A198" t="s">
        <v>4221</v>
      </c>
      <c r="B198" s="8">
        <v>42855</v>
      </c>
      <c r="C198" t="s">
        <v>4222</v>
      </c>
      <c r="D198">
        <v>1</v>
      </c>
      <c r="E198" t="s">
        <v>4223</v>
      </c>
      <c r="F198" t="s">
        <v>1409</v>
      </c>
      <c r="G198" s="39" t="s">
        <v>1499</v>
      </c>
      <c r="H198" s="39" t="s">
        <v>1500</v>
      </c>
      <c r="I198">
        <v>163.86</v>
      </c>
      <c r="J198" s="33">
        <f t="shared" si="2"/>
        <v>1024.125</v>
      </c>
      <c r="K198" s="9"/>
    </row>
    <row r="199" spans="1:11" x14ac:dyDescent="0.25">
      <c r="A199" t="s">
        <v>4224</v>
      </c>
      <c r="B199" s="8">
        <v>42855</v>
      </c>
      <c r="C199" t="s">
        <v>4225</v>
      </c>
      <c r="D199">
        <v>1</v>
      </c>
      <c r="E199" t="s">
        <v>4226</v>
      </c>
      <c r="F199" t="s">
        <v>1409</v>
      </c>
      <c r="G199" s="7" t="s">
        <v>4786</v>
      </c>
      <c r="H199" s="7" t="s">
        <v>4787</v>
      </c>
      <c r="I199" s="9">
        <v>3083.04</v>
      </c>
      <c r="J199" s="33">
        <f t="shared" ref="J199:J262" si="3">+I199/0.16</f>
        <v>19269</v>
      </c>
      <c r="K199" s="9"/>
    </row>
    <row r="200" spans="1:11" x14ac:dyDescent="0.25">
      <c r="A200" t="s">
        <v>4227</v>
      </c>
      <c r="B200" s="8">
        <v>42855</v>
      </c>
      <c r="C200" t="s">
        <v>3925</v>
      </c>
      <c r="D200">
        <v>1</v>
      </c>
      <c r="E200" t="s">
        <v>4228</v>
      </c>
      <c r="F200" t="s">
        <v>1405</v>
      </c>
      <c r="G200" s="39" t="s">
        <v>3758</v>
      </c>
      <c r="H200" s="39" t="s">
        <v>4778</v>
      </c>
      <c r="I200" s="9">
        <v>25803.22</v>
      </c>
      <c r="J200" s="33">
        <f t="shared" si="3"/>
        <v>161270.125</v>
      </c>
      <c r="K200" s="9"/>
    </row>
    <row r="201" spans="1:11" x14ac:dyDescent="0.25">
      <c r="A201" t="s">
        <v>3233</v>
      </c>
      <c r="B201" s="8">
        <v>42855</v>
      </c>
      <c r="C201" t="s">
        <v>4229</v>
      </c>
      <c r="D201">
        <v>1</v>
      </c>
      <c r="E201" t="s">
        <v>4230</v>
      </c>
      <c r="F201" t="s">
        <v>1405</v>
      </c>
      <c r="G201" s="7" t="s">
        <v>1463</v>
      </c>
      <c r="H201" s="7" t="s">
        <v>1464</v>
      </c>
      <c r="I201" s="9">
        <v>32853.230000000003</v>
      </c>
      <c r="J201" s="33">
        <f t="shared" si="3"/>
        <v>205332.68750000003</v>
      </c>
      <c r="K201" s="9"/>
    </row>
    <row r="202" spans="1:11" x14ac:dyDescent="0.25">
      <c r="A202" t="s">
        <v>2098</v>
      </c>
      <c r="B202" s="8">
        <v>42855</v>
      </c>
      <c r="C202" t="s">
        <v>4231</v>
      </c>
      <c r="D202">
        <v>1</v>
      </c>
      <c r="E202" t="s">
        <v>4232</v>
      </c>
      <c r="F202" t="s">
        <v>1405</v>
      </c>
      <c r="G202" s="7" t="s">
        <v>1463</v>
      </c>
      <c r="H202" s="7" t="s">
        <v>1464</v>
      </c>
      <c r="I202" s="9">
        <v>33851.379999999997</v>
      </c>
      <c r="J202" s="33">
        <f t="shared" si="3"/>
        <v>211571.12499999997</v>
      </c>
      <c r="K202" s="9"/>
    </row>
    <row r="203" spans="1:11" x14ac:dyDescent="0.25">
      <c r="A203" t="s">
        <v>2101</v>
      </c>
      <c r="B203" s="8">
        <v>42855</v>
      </c>
      <c r="C203" t="s">
        <v>4233</v>
      </c>
      <c r="D203">
        <v>1</v>
      </c>
      <c r="E203" t="s">
        <v>4234</v>
      </c>
      <c r="F203" t="s">
        <v>1405</v>
      </c>
      <c r="G203" s="7" t="s">
        <v>1463</v>
      </c>
      <c r="H203" s="7" t="s">
        <v>1464</v>
      </c>
      <c r="I203" s="9">
        <v>32632.53</v>
      </c>
      <c r="J203" s="33">
        <f t="shared" si="3"/>
        <v>203953.3125</v>
      </c>
      <c r="K203" s="9"/>
    </row>
    <row r="204" spans="1:11" x14ac:dyDescent="0.25">
      <c r="A204" t="s">
        <v>2104</v>
      </c>
      <c r="B204" s="8">
        <v>42855</v>
      </c>
      <c r="C204" t="s">
        <v>4235</v>
      </c>
      <c r="D204">
        <v>1</v>
      </c>
      <c r="E204" t="s">
        <v>4236</v>
      </c>
      <c r="F204" t="s">
        <v>1405</v>
      </c>
      <c r="G204" s="7" t="s">
        <v>1463</v>
      </c>
      <c r="H204" s="7" t="s">
        <v>1464</v>
      </c>
      <c r="I204" s="9">
        <v>78824.19</v>
      </c>
      <c r="J204" s="33">
        <f t="shared" si="3"/>
        <v>492651.1875</v>
      </c>
      <c r="K204" s="9"/>
    </row>
    <row r="205" spans="1:11" x14ac:dyDescent="0.25">
      <c r="A205" t="s">
        <v>2107</v>
      </c>
      <c r="B205" s="8">
        <v>42855</v>
      </c>
      <c r="C205" t="s">
        <v>4231</v>
      </c>
      <c r="D205">
        <v>1</v>
      </c>
      <c r="E205" t="s">
        <v>4237</v>
      </c>
      <c r="F205" t="s">
        <v>1405</v>
      </c>
      <c r="G205" s="7" t="s">
        <v>1463</v>
      </c>
      <c r="H205" s="7" t="s">
        <v>1464</v>
      </c>
      <c r="I205" s="9">
        <v>33851.379999999997</v>
      </c>
      <c r="J205" s="33">
        <f t="shared" si="3"/>
        <v>211571.12499999997</v>
      </c>
      <c r="K205" s="9"/>
    </row>
    <row r="206" spans="1:11" x14ac:dyDescent="0.25">
      <c r="A206" t="s">
        <v>2110</v>
      </c>
      <c r="B206" s="8">
        <v>42855</v>
      </c>
      <c r="C206" t="s">
        <v>4233</v>
      </c>
      <c r="D206">
        <v>1</v>
      </c>
      <c r="E206" t="s">
        <v>4238</v>
      </c>
      <c r="F206" t="s">
        <v>1405</v>
      </c>
      <c r="G206" s="7" t="s">
        <v>1463</v>
      </c>
      <c r="H206" s="7" t="s">
        <v>1464</v>
      </c>
      <c r="I206" s="9">
        <v>32632.53</v>
      </c>
      <c r="J206" s="33">
        <f t="shared" si="3"/>
        <v>203953.3125</v>
      </c>
      <c r="K206" s="9"/>
    </row>
    <row r="207" spans="1:11" x14ac:dyDescent="0.25">
      <c r="A207" t="s">
        <v>2113</v>
      </c>
      <c r="B207" s="8">
        <v>42855</v>
      </c>
      <c r="C207" t="s">
        <v>4235</v>
      </c>
      <c r="D207">
        <v>1</v>
      </c>
      <c r="E207" t="s">
        <v>4239</v>
      </c>
      <c r="F207" t="s">
        <v>1405</v>
      </c>
      <c r="G207" s="7" t="s">
        <v>1463</v>
      </c>
      <c r="H207" s="7" t="s">
        <v>1464</v>
      </c>
      <c r="I207" s="9">
        <v>78824.19</v>
      </c>
      <c r="J207" s="33">
        <f t="shared" si="3"/>
        <v>492651.1875</v>
      </c>
      <c r="K207" s="9"/>
    </row>
    <row r="208" spans="1:11" x14ac:dyDescent="0.25">
      <c r="A208" t="s">
        <v>2116</v>
      </c>
      <c r="B208" s="8">
        <v>42855</v>
      </c>
      <c r="C208" t="s">
        <v>4240</v>
      </c>
      <c r="D208">
        <v>1</v>
      </c>
      <c r="E208" t="s">
        <v>4241</v>
      </c>
      <c r="F208" t="s">
        <v>1405</v>
      </c>
      <c r="G208" s="7" t="s">
        <v>1463</v>
      </c>
      <c r="H208" s="7" t="s">
        <v>1464</v>
      </c>
      <c r="I208" s="9">
        <v>45386.69</v>
      </c>
      <c r="J208" s="33">
        <f t="shared" si="3"/>
        <v>283666.8125</v>
      </c>
      <c r="K208" s="9"/>
    </row>
    <row r="209" spans="1:11" x14ac:dyDescent="0.25">
      <c r="A209" t="s">
        <v>2119</v>
      </c>
      <c r="B209" s="8">
        <v>42855</v>
      </c>
      <c r="C209" t="s">
        <v>4242</v>
      </c>
      <c r="D209">
        <v>1</v>
      </c>
      <c r="E209" t="s">
        <v>4243</v>
      </c>
      <c r="F209" t="s">
        <v>1405</v>
      </c>
      <c r="G209" s="7" t="s">
        <v>1463</v>
      </c>
      <c r="H209" s="7" t="s">
        <v>1464</v>
      </c>
      <c r="I209" s="9">
        <v>28306.58</v>
      </c>
      <c r="J209" s="33">
        <f t="shared" si="3"/>
        <v>176916.125</v>
      </c>
      <c r="K209" s="9"/>
    </row>
    <row r="210" spans="1:11" x14ac:dyDescent="0.25">
      <c r="A210" t="s">
        <v>4244</v>
      </c>
      <c r="B210" s="8">
        <v>42855</v>
      </c>
      <c r="C210" t="s">
        <v>4245</v>
      </c>
      <c r="D210">
        <v>1</v>
      </c>
      <c r="E210" t="s">
        <v>4246</v>
      </c>
      <c r="F210" t="s">
        <v>1405</v>
      </c>
      <c r="G210" s="7" t="s">
        <v>1463</v>
      </c>
      <c r="H210" s="7" t="s">
        <v>1464</v>
      </c>
      <c r="I210" s="9">
        <v>32853.230000000003</v>
      </c>
      <c r="J210" s="33">
        <f t="shared" si="3"/>
        <v>205332.68750000003</v>
      </c>
      <c r="K210" s="9"/>
    </row>
    <row r="211" spans="1:11" x14ac:dyDescent="0.25">
      <c r="A211" t="s">
        <v>2122</v>
      </c>
      <c r="B211" s="8">
        <v>42855</v>
      </c>
      <c r="C211" t="s">
        <v>4247</v>
      </c>
      <c r="D211">
        <v>1</v>
      </c>
      <c r="E211" t="s">
        <v>4248</v>
      </c>
      <c r="F211" t="s">
        <v>1405</v>
      </c>
      <c r="G211" s="7" t="s">
        <v>1463</v>
      </c>
      <c r="H211" s="7" t="s">
        <v>1464</v>
      </c>
      <c r="I211" s="9">
        <v>48552.480000000003</v>
      </c>
      <c r="J211" s="33">
        <f t="shared" si="3"/>
        <v>303453</v>
      </c>
      <c r="K211" s="9"/>
    </row>
    <row r="212" spans="1:11" x14ac:dyDescent="0.25">
      <c r="A212" t="s">
        <v>4249</v>
      </c>
      <c r="B212" s="8">
        <v>42855</v>
      </c>
      <c r="C212" t="s">
        <v>4250</v>
      </c>
      <c r="D212">
        <v>1</v>
      </c>
      <c r="E212" t="s">
        <v>4251</v>
      </c>
      <c r="F212" t="s">
        <v>1405</v>
      </c>
      <c r="G212" s="7" t="s">
        <v>1463</v>
      </c>
      <c r="H212" s="7" t="s">
        <v>1464</v>
      </c>
      <c r="I212" s="9">
        <v>48552.480000000003</v>
      </c>
      <c r="J212" s="33">
        <f t="shared" si="3"/>
        <v>303453</v>
      </c>
      <c r="K212" s="9"/>
    </row>
    <row r="213" spans="1:11" x14ac:dyDescent="0.25">
      <c r="A213" t="s">
        <v>2125</v>
      </c>
      <c r="B213" s="8">
        <v>42855</v>
      </c>
      <c r="C213" t="s">
        <v>4252</v>
      </c>
      <c r="D213">
        <v>1</v>
      </c>
      <c r="E213" t="s">
        <v>4253</v>
      </c>
      <c r="F213" t="s">
        <v>1405</v>
      </c>
      <c r="G213" s="7" t="s">
        <v>1463</v>
      </c>
      <c r="H213" s="7" t="s">
        <v>1464</v>
      </c>
      <c r="I213" s="9">
        <v>48552.480000000003</v>
      </c>
      <c r="J213" s="33">
        <f t="shared" si="3"/>
        <v>303453</v>
      </c>
      <c r="K213" s="9"/>
    </row>
    <row r="214" spans="1:11" x14ac:dyDescent="0.25">
      <c r="A214" t="s">
        <v>2128</v>
      </c>
      <c r="B214" s="8">
        <v>42855</v>
      </c>
      <c r="C214" t="s">
        <v>4254</v>
      </c>
      <c r="D214">
        <v>1</v>
      </c>
      <c r="E214" t="s">
        <v>4255</v>
      </c>
      <c r="F214" t="s">
        <v>1405</v>
      </c>
      <c r="G214" s="7" t="s">
        <v>1463</v>
      </c>
      <c r="H214" s="7" t="s">
        <v>1464</v>
      </c>
      <c r="I214" s="9">
        <v>29619.83</v>
      </c>
      <c r="J214" s="33">
        <f t="shared" si="3"/>
        <v>185123.9375</v>
      </c>
      <c r="K214" s="9"/>
    </row>
    <row r="215" spans="1:11" x14ac:dyDescent="0.25">
      <c r="A215" s="45" t="s">
        <v>2137</v>
      </c>
      <c r="B215" s="48">
        <v>42855</v>
      </c>
      <c r="C215" s="45" t="s">
        <v>4256</v>
      </c>
      <c r="D215" s="45">
        <v>1</v>
      </c>
      <c r="E215" s="45" t="s">
        <v>4257</v>
      </c>
      <c r="F215" s="45" t="s">
        <v>1405</v>
      </c>
      <c r="G215" s="49" t="s">
        <v>1469</v>
      </c>
      <c r="H215" s="49" t="s">
        <v>1470</v>
      </c>
      <c r="I215" s="46">
        <v>25803.38</v>
      </c>
      <c r="J215" s="50">
        <f t="shared" si="3"/>
        <v>161271.125</v>
      </c>
      <c r="K215" s="9" t="s">
        <v>5605</v>
      </c>
    </row>
    <row r="216" spans="1:11" x14ac:dyDescent="0.25">
      <c r="A216" t="s">
        <v>2140</v>
      </c>
      <c r="B216" s="8">
        <v>42855</v>
      </c>
      <c r="C216" t="s">
        <v>4256</v>
      </c>
      <c r="D216">
        <v>1</v>
      </c>
      <c r="E216" t="s">
        <v>4258</v>
      </c>
      <c r="F216" t="s">
        <v>1405</v>
      </c>
      <c r="G216" s="7" t="s">
        <v>1469</v>
      </c>
      <c r="H216" s="7" t="s">
        <v>1470</v>
      </c>
      <c r="I216" s="9">
        <v>25803.38</v>
      </c>
      <c r="J216" s="33">
        <f t="shared" si="3"/>
        <v>161271.125</v>
      </c>
      <c r="K216" s="9"/>
    </row>
    <row r="217" spans="1:11" x14ac:dyDescent="0.25">
      <c r="A217" t="s">
        <v>3262</v>
      </c>
      <c r="B217" s="8">
        <v>42855</v>
      </c>
      <c r="C217" t="s">
        <v>4259</v>
      </c>
      <c r="D217">
        <v>1</v>
      </c>
      <c r="E217" t="s">
        <v>4260</v>
      </c>
      <c r="F217" t="s">
        <v>1406</v>
      </c>
      <c r="G217" s="1" t="s">
        <v>1426</v>
      </c>
      <c r="H217" t="s">
        <v>1426</v>
      </c>
      <c r="I217">
        <v>56</v>
      </c>
      <c r="J217" s="33">
        <f t="shared" si="3"/>
        <v>350</v>
      </c>
      <c r="K217" s="9"/>
    </row>
    <row r="218" spans="1:11" x14ac:dyDescent="0.25">
      <c r="A218" t="s">
        <v>4261</v>
      </c>
      <c r="B218" s="8">
        <v>42855</v>
      </c>
      <c r="C218" t="s">
        <v>4262</v>
      </c>
      <c r="D218">
        <v>1</v>
      </c>
      <c r="E218" t="s">
        <v>4263</v>
      </c>
      <c r="F218" t="s">
        <v>1406</v>
      </c>
      <c r="G218" s="1" t="s">
        <v>4264</v>
      </c>
      <c r="H218" t="s">
        <v>4264</v>
      </c>
      <c r="I218">
        <v>56</v>
      </c>
      <c r="J218" s="33">
        <f t="shared" si="3"/>
        <v>350</v>
      </c>
      <c r="K218" s="9"/>
    </row>
    <row r="219" spans="1:11" x14ac:dyDescent="0.25">
      <c r="A219" t="s">
        <v>2237</v>
      </c>
      <c r="B219" s="8">
        <v>42855</v>
      </c>
      <c r="C219" t="s">
        <v>4265</v>
      </c>
      <c r="D219">
        <v>1</v>
      </c>
      <c r="E219" t="s">
        <v>4266</v>
      </c>
      <c r="F219" t="s">
        <v>1406</v>
      </c>
      <c r="G219" s="1" t="s">
        <v>1426</v>
      </c>
      <c r="H219" t="s">
        <v>1426</v>
      </c>
      <c r="I219">
        <v>56</v>
      </c>
      <c r="J219" s="33">
        <f t="shared" si="3"/>
        <v>350</v>
      </c>
      <c r="K219" s="9"/>
    </row>
    <row r="220" spans="1:11" x14ac:dyDescent="0.25">
      <c r="A220" t="s">
        <v>4267</v>
      </c>
      <c r="B220" s="8">
        <v>42855</v>
      </c>
      <c r="C220" t="s">
        <v>4268</v>
      </c>
      <c r="D220">
        <v>1</v>
      </c>
      <c r="E220" t="s">
        <v>4269</v>
      </c>
      <c r="F220" t="s">
        <v>1406</v>
      </c>
      <c r="G220" s="1" t="s">
        <v>305</v>
      </c>
      <c r="H220" t="s">
        <v>305</v>
      </c>
      <c r="I220">
        <v>40</v>
      </c>
      <c r="J220" s="33">
        <f t="shared" si="3"/>
        <v>250</v>
      </c>
      <c r="K220" s="9"/>
    </row>
    <row r="221" spans="1:11" x14ac:dyDescent="0.25">
      <c r="A221" t="s">
        <v>4271</v>
      </c>
      <c r="B221" s="8">
        <v>42855</v>
      </c>
      <c r="C221" t="s">
        <v>4272</v>
      </c>
      <c r="D221">
        <v>1</v>
      </c>
      <c r="E221" t="s">
        <v>4273</v>
      </c>
      <c r="F221" t="s">
        <v>1406</v>
      </c>
      <c r="G221" s="1" t="s">
        <v>3270</v>
      </c>
      <c r="H221" t="s">
        <v>3270</v>
      </c>
      <c r="I221">
        <v>248.27</v>
      </c>
      <c r="J221" s="33">
        <f t="shared" si="3"/>
        <v>1551.6875</v>
      </c>
      <c r="K221" s="9"/>
    </row>
    <row r="222" spans="1:11" x14ac:dyDescent="0.25">
      <c r="A222" t="s">
        <v>3264</v>
      </c>
      <c r="B222" s="8">
        <v>42855</v>
      </c>
      <c r="C222" t="s">
        <v>4274</v>
      </c>
      <c r="D222">
        <v>1</v>
      </c>
      <c r="E222" t="s">
        <v>4275</v>
      </c>
      <c r="F222" t="s">
        <v>1406</v>
      </c>
      <c r="G222" s="39" t="s">
        <v>313</v>
      </c>
      <c r="H222" t="s">
        <v>4276</v>
      </c>
      <c r="I222">
        <v>43.31</v>
      </c>
      <c r="J222" s="33">
        <f t="shared" si="3"/>
        <v>270.6875</v>
      </c>
      <c r="K222" s="9"/>
    </row>
    <row r="223" spans="1:11" x14ac:dyDescent="0.25">
      <c r="A223" t="s">
        <v>2239</v>
      </c>
      <c r="B223" s="8">
        <v>42855</v>
      </c>
      <c r="C223" t="s">
        <v>4277</v>
      </c>
      <c r="D223">
        <v>1</v>
      </c>
      <c r="E223" t="s">
        <v>4278</v>
      </c>
      <c r="F223" t="s">
        <v>1406</v>
      </c>
      <c r="G223" s="1" t="s">
        <v>1779</v>
      </c>
      <c r="H223" t="s">
        <v>1779</v>
      </c>
      <c r="I223">
        <v>35.86</v>
      </c>
      <c r="J223" s="33">
        <f t="shared" si="3"/>
        <v>224.125</v>
      </c>
      <c r="K223" s="9"/>
    </row>
    <row r="224" spans="1:11" x14ac:dyDescent="0.25">
      <c r="A224" t="s">
        <v>2244</v>
      </c>
      <c r="B224" s="8">
        <v>42855</v>
      </c>
      <c r="C224" t="s">
        <v>4279</v>
      </c>
      <c r="D224">
        <v>1</v>
      </c>
      <c r="E224" t="s">
        <v>4280</v>
      </c>
      <c r="F224" t="s">
        <v>1406</v>
      </c>
      <c r="G224" s="1" t="s">
        <v>743</v>
      </c>
      <c r="H224" t="s">
        <v>743</v>
      </c>
      <c r="I224">
        <v>56</v>
      </c>
      <c r="J224" s="33">
        <f t="shared" si="3"/>
        <v>350</v>
      </c>
      <c r="K224" s="9"/>
    </row>
    <row r="225" spans="1:11" x14ac:dyDescent="0.25">
      <c r="A225" t="s">
        <v>2248</v>
      </c>
      <c r="B225" s="8">
        <v>42855</v>
      </c>
      <c r="C225" t="s">
        <v>4281</v>
      </c>
      <c r="D225">
        <v>1</v>
      </c>
      <c r="E225" t="s">
        <v>4282</v>
      </c>
      <c r="F225" t="s">
        <v>1406</v>
      </c>
      <c r="G225" s="1" t="s">
        <v>794</v>
      </c>
      <c r="H225" s="1" t="s">
        <v>2891</v>
      </c>
      <c r="I225">
        <v>28.14</v>
      </c>
      <c r="J225" s="33">
        <f t="shared" si="3"/>
        <v>175.875</v>
      </c>
      <c r="K225" s="9"/>
    </row>
    <row r="226" spans="1:11" x14ac:dyDescent="0.25">
      <c r="A226" t="s">
        <v>2251</v>
      </c>
      <c r="B226" s="8">
        <v>42855</v>
      </c>
      <c r="C226" t="s">
        <v>4283</v>
      </c>
      <c r="D226">
        <v>1</v>
      </c>
      <c r="E226" t="s">
        <v>4284</v>
      </c>
      <c r="F226" t="s">
        <v>1406</v>
      </c>
      <c r="G226" s="1" t="s">
        <v>763</v>
      </c>
      <c r="H226" t="s">
        <v>763</v>
      </c>
      <c r="I226">
        <v>34.479999999999997</v>
      </c>
      <c r="J226" s="33">
        <f t="shared" si="3"/>
        <v>215.49999999999997</v>
      </c>
      <c r="K226" s="9"/>
    </row>
    <row r="227" spans="1:11" x14ac:dyDescent="0.25">
      <c r="A227" t="s">
        <v>2255</v>
      </c>
      <c r="B227" s="8">
        <v>42855</v>
      </c>
      <c r="C227" t="s">
        <v>4285</v>
      </c>
      <c r="D227">
        <v>1</v>
      </c>
      <c r="E227" t="s">
        <v>4286</v>
      </c>
      <c r="F227" t="s">
        <v>1406</v>
      </c>
      <c r="G227" s="1" t="s">
        <v>426</v>
      </c>
      <c r="H227" t="s">
        <v>426</v>
      </c>
      <c r="I227">
        <v>102.06</v>
      </c>
      <c r="J227" s="33">
        <f t="shared" si="3"/>
        <v>637.875</v>
      </c>
      <c r="K227" s="9"/>
    </row>
    <row r="228" spans="1:11" x14ac:dyDescent="0.25">
      <c r="A228" t="s">
        <v>2258</v>
      </c>
      <c r="B228" s="8">
        <v>42855</v>
      </c>
      <c r="C228" t="s">
        <v>4287</v>
      </c>
      <c r="D228">
        <v>1</v>
      </c>
      <c r="E228" t="s">
        <v>4288</v>
      </c>
      <c r="F228" t="s">
        <v>1406</v>
      </c>
      <c r="G228" s="1" t="s">
        <v>763</v>
      </c>
      <c r="H228" t="s">
        <v>763</v>
      </c>
      <c r="I228">
        <v>74.48</v>
      </c>
      <c r="J228" s="33">
        <f t="shared" si="3"/>
        <v>465.5</v>
      </c>
      <c r="K228" s="9"/>
    </row>
    <row r="229" spans="1:11" x14ac:dyDescent="0.25">
      <c r="A229" t="s">
        <v>2261</v>
      </c>
      <c r="B229" s="8">
        <v>42855</v>
      </c>
      <c r="C229" t="s">
        <v>4289</v>
      </c>
      <c r="D229">
        <v>1</v>
      </c>
      <c r="E229" t="s">
        <v>4290</v>
      </c>
      <c r="F229" t="s">
        <v>1406</v>
      </c>
      <c r="G229" s="1" t="s">
        <v>329</v>
      </c>
      <c r="H229" t="s">
        <v>329</v>
      </c>
      <c r="I229">
        <v>83.01</v>
      </c>
      <c r="J229" s="33">
        <f t="shared" si="3"/>
        <v>518.8125</v>
      </c>
      <c r="K229" s="9"/>
    </row>
    <row r="230" spans="1:11" x14ac:dyDescent="0.25">
      <c r="A230" t="s">
        <v>2264</v>
      </c>
      <c r="B230" s="8">
        <v>42855</v>
      </c>
      <c r="C230" t="s">
        <v>4291</v>
      </c>
      <c r="D230">
        <v>1</v>
      </c>
      <c r="E230" t="s">
        <v>4292</v>
      </c>
      <c r="F230" t="s">
        <v>1406</v>
      </c>
      <c r="G230" s="1" t="s">
        <v>352</v>
      </c>
      <c r="H230" t="s">
        <v>352</v>
      </c>
      <c r="I230">
        <v>40.950000000000003</v>
      </c>
      <c r="J230" s="33">
        <f t="shared" si="3"/>
        <v>255.9375</v>
      </c>
      <c r="K230" s="9"/>
    </row>
    <row r="231" spans="1:11" x14ac:dyDescent="0.25">
      <c r="A231" t="s">
        <v>2267</v>
      </c>
      <c r="B231" s="8">
        <v>42855</v>
      </c>
      <c r="C231" t="s">
        <v>4293</v>
      </c>
      <c r="D231">
        <v>1</v>
      </c>
      <c r="E231" t="s">
        <v>4294</v>
      </c>
      <c r="F231" t="s">
        <v>1406</v>
      </c>
      <c r="G231" s="1" t="s">
        <v>309</v>
      </c>
      <c r="H231" t="s">
        <v>309</v>
      </c>
      <c r="I231">
        <v>59.25</v>
      </c>
      <c r="J231" s="33">
        <f t="shared" si="3"/>
        <v>370.3125</v>
      </c>
      <c r="K231" s="9"/>
    </row>
    <row r="232" spans="1:11" x14ac:dyDescent="0.25">
      <c r="A232" t="s">
        <v>2270</v>
      </c>
      <c r="B232" s="8">
        <v>42855</v>
      </c>
      <c r="C232" t="s">
        <v>4295</v>
      </c>
      <c r="D232">
        <v>1</v>
      </c>
      <c r="E232" t="s">
        <v>4296</v>
      </c>
      <c r="F232" t="s">
        <v>1406</v>
      </c>
      <c r="G232" s="1" t="s">
        <v>329</v>
      </c>
      <c r="H232" t="s">
        <v>329</v>
      </c>
      <c r="I232">
        <v>57.52</v>
      </c>
      <c r="J232" s="33">
        <f t="shared" si="3"/>
        <v>359.5</v>
      </c>
      <c r="K232" s="9"/>
    </row>
    <row r="233" spans="1:11" x14ac:dyDescent="0.25">
      <c r="A233" t="s">
        <v>2273</v>
      </c>
      <c r="B233" s="8">
        <v>42855</v>
      </c>
      <c r="C233" t="s">
        <v>4297</v>
      </c>
      <c r="D233">
        <v>1</v>
      </c>
      <c r="E233" t="s">
        <v>4298</v>
      </c>
      <c r="F233" t="s">
        <v>1406</v>
      </c>
      <c r="G233" s="1" t="s">
        <v>2423</v>
      </c>
      <c r="H233" t="s">
        <v>2423</v>
      </c>
      <c r="I233">
        <v>13.46</v>
      </c>
      <c r="J233" s="33">
        <f t="shared" si="3"/>
        <v>84.125</v>
      </c>
      <c r="K233" s="9"/>
    </row>
    <row r="234" spans="1:11" x14ac:dyDescent="0.25">
      <c r="A234" t="s">
        <v>2276</v>
      </c>
      <c r="B234" s="8">
        <v>42855</v>
      </c>
      <c r="C234" t="s">
        <v>4299</v>
      </c>
      <c r="D234">
        <v>1</v>
      </c>
      <c r="E234" t="s">
        <v>4300</v>
      </c>
      <c r="F234" t="s">
        <v>1406</v>
      </c>
      <c r="G234" s="1" t="s">
        <v>309</v>
      </c>
      <c r="H234" t="s">
        <v>309</v>
      </c>
      <c r="I234">
        <v>19.3</v>
      </c>
      <c r="J234" s="33">
        <f t="shared" si="3"/>
        <v>120.625</v>
      </c>
      <c r="K234" s="9"/>
    </row>
    <row r="235" spans="1:11" x14ac:dyDescent="0.25">
      <c r="A235" t="s">
        <v>2279</v>
      </c>
      <c r="B235" s="8">
        <v>42855</v>
      </c>
      <c r="C235" t="s">
        <v>4301</v>
      </c>
      <c r="D235">
        <v>1</v>
      </c>
      <c r="E235" t="s">
        <v>4302</v>
      </c>
      <c r="F235" t="s">
        <v>1406</v>
      </c>
      <c r="G235" s="1" t="s">
        <v>352</v>
      </c>
      <c r="H235" s="1" t="s">
        <v>352</v>
      </c>
      <c r="I235">
        <v>27.39</v>
      </c>
      <c r="J235" s="33">
        <f t="shared" si="3"/>
        <v>171.1875</v>
      </c>
      <c r="K235" s="9"/>
    </row>
    <row r="236" spans="1:11" x14ac:dyDescent="0.25">
      <c r="A236" t="s">
        <v>2282</v>
      </c>
      <c r="B236" s="8">
        <v>42855</v>
      </c>
      <c r="C236" t="s">
        <v>4303</v>
      </c>
      <c r="D236">
        <v>1</v>
      </c>
      <c r="E236" t="s">
        <v>4304</v>
      </c>
      <c r="F236" t="s">
        <v>1406</v>
      </c>
      <c r="G236" s="1" t="s">
        <v>2401</v>
      </c>
      <c r="H236" t="s">
        <v>2401</v>
      </c>
      <c r="I236">
        <v>59.17</v>
      </c>
      <c r="J236" s="33">
        <f t="shared" si="3"/>
        <v>369.8125</v>
      </c>
      <c r="K236" s="9"/>
    </row>
    <row r="237" spans="1:11" x14ac:dyDescent="0.25">
      <c r="A237" t="s">
        <v>4305</v>
      </c>
      <c r="B237" s="8">
        <v>42855</v>
      </c>
      <c r="C237" t="s">
        <v>4306</v>
      </c>
      <c r="D237">
        <v>1</v>
      </c>
      <c r="E237" t="s">
        <v>4307</v>
      </c>
      <c r="F237" t="s">
        <v>1406</v>
      </c>
      <c r="G237" s="1" t="s">
        <v>4308</v>
      </c>
      <c r="H237" t="s">
        <v>4308</v>
      </c>
      <c r="I237">
        <v>21.24</v>
      </c>
      <c r="J237" s="33">
        <f t="shared" si="3"/>
        <v>132.75</v>
      </c>
      <c r="K237" s="9"/>
    </row>
    <row r="238" spans="1:11" x14ac:dyDescent="0.25">
      <c r="A238" t="s">
        <v>2285</v>
      </c>
      <c r="B238" s="8">
        <v>42855</v>
      </c>
      <c r="C238" t="s">
        <v>4309</v>
      </c>
      <c r="D238">
        <v>1</v>
      </c>
      <c r="E238" t="s">
        <v>4310</v>
      </c>
      <c r="F238" t="s">
        <v>1406</v>
      </c>
      <c r="G238" s="1" t="s">
        <v>1415</v>
      </c>
      <c r="H238" t="s">
        <v>1415</v>
      </c>
      <c r="I238">
        <v>13.47</v>
      </c>
      <c r="J238" s="33">
        <f t="shared" si="3"/>
        <v>84.1875</v>
      </c>
      <c r="K238" s="9"/>
    </row>
    <row r="239" spans="1:11" x14ac:dyDescent="0.25">
      <c r="A239" t="s">
        <v>2289</v>
      </c>
      <c r="B239" s="8">
        <v>42855</v>
      </c>
      <c r="C239" t="s">
        <v>4311</v>
      </c>
      <c r="D239">
        <v>1</v>
      </c>
      <c r="E239" t="s">
        <v>4312</v>
      </c>
      <c r="F239" t="s">
        <v>1406</v>
      </c>
      <c r="G239" s="1" t="s">
        <v>753</v>
      </c>
      <c r="H239" t="s">
        <v>753</v>
      </c>
      <c r="I239">
        <v>28.41</v>
      </c>
      <c r="J239" s="33">
        <f t="shared" si="3"/>
        <v>177.5625</v>
      </c>
      <c r="K239" s="9"/>
    </row>
    <row r="240" spans="1:11" x14ac:dyDescent="0.25">
      <c r="A240" t="s">
        <v>2292</v>
      </c>
      <c r="B240" s="8">
        <v>42855</v>
      </c>
      <c r="C240" t="s">
        <v>4313</v>
      </c>
      <c r="D240">
        <v>1</v>
      </c>
      <c r="E240" t="s">
        <v>4314</v>
      </c>
      <c r="F240" t="s">
        <v>1406</v>
      </c>
      <c r="G240" s="1" t="s">
        <v>309</v>
      </c>
      <c r="H240" t="s">
        <v>309</v>
      </c>
      <c r="I240">
        <v>55.12</v>
      </c>
      <c r="J240" s="33">
        <f t="shared" si="3"/>
        <v>344.5</v>
      </c>
      <c r="K240" s="9"/>
    </row>
    <row r="241" spans="1:11" x14ac:dyDescent="0.25">
      <c r="A241" t="s">
        <v>2295</v>
      </c>
      <c r="B241" s="8">
        <v>42855</v>
      </c>
      <c r="C241" t="s">
        <v>4315</v>
      </c>
      <c r="D241">
        <v>1</v>
      </c>
      <c r="E241" t="s">
        <v>4316</v>
      </c>
      <c r="F241" t="s">
        <v>1406</v>
      </c>
      <c r="G241" s="1" t="s">
        <v>430</v>
      </c>
      <c r="H241" t="s">
        <v>430</v>
      </c>
      <c r="I241">
        <v>38.96</v>
      </c>
      <c r="J241" s="33">
        <f t="shared" si="3"/>
        <v>243.5</v>
      </c>
      <c r="K241" s="9"/>
    </row>
    <row r="242" spans="1:11" x14ac:dyDescent="0.25">
      <c r="A242" t="s">
        <v>2302</v>
      </c>
      <c r="B242" s="8">
        <v>42855</v>
      </c>
      <c r="C242" t="s">
        <v>4317</v>
      </c>
      <c r="D242">
        <v>1</v>
      </c>
      <c r="E242" t="s">
        <v>4318</v>
      </c>
      <c r="F242" t="s">
        <v>1406</v>
      </c>
      <c r="G242" s="1" t="s">
        <v>329</v>
      </c>
      <c r="H242" t="s">
        <v>329</v>
      </c>
      <c r="I242">
        <v>36.700000000000003</v>
      </c>
      <c r="J242" s="33">
        <f t="shared" si="3"/>
        <v>229.375</v>
      </c>
      <c r="K242" s="9"/>
    </row>
    <row r="243" spans="1:11" x14ac:dyDescent="0.25">
      <c r="A243" t="s">
        <v>4319</v>
      </c>
      <c r="B243" s="8">
        <v>42855</v>
      </c>
      <c r="C243" t="s">
        <v>4320</v>
      </c>
      <c r="D243">
        <v>1</v>
      </c>
      <c r="E243" t="s">
        <v>4321</v>
      </c>
      <c r="F243" t="s">
        <v>1406</v>
      </c>
      <c r="G243" s="1" t="s">
        <v>321</v>
      </c>
      <c r="H243" t="s">
        <v>321</v>
      </c>
      <c r="I243">
        <v>28.96</v>
      </c>
      <c r="J243" s="33">
        <f t="shared" si="3"/>
        <v>181</v>
      </c>
      <c r="K243" s="9"/>
    </row>
    <row r="244" spans="1:11" x14ac:dyDescent="0.25">
      <c r="A244" t="s">
        <v>2305</v>
      </c>
      <c r="B244" s="8">
        <v>42855</v>
      </c>
      <c r="C244" t="s">
        <v>4322</v>
      </c>
      <c r="D244">
        <v>1</v>
      </c>
      <c r="E244" t="s">
        <v>4323</v>
      </c>
      <c r="F244" t="s">
        <v>1406</v>
      </c>
      <c r="G244" s="1" t="s">
        <v>337</v>
      </c>
      <c r="H244" t="s">
        <v>337</v>
      </c>
      <c r="I244">
        <v>22.55</v>
      </c>
      <c r="J244" s="33">
        <f t="shared" si="3"/>
        <v>140.9375</v>
      </c>
      <c r="K244" s="9"/>
    </row>
    <row r="245" spans="1:11" x14ac:dyDescent="0.25">
      <c r="A245" t="s">
        <v>2309</v>
      </c>
      <c r="B245" s="8">
        <v>42855</v>
      </c>
      <c r="C245" t="s">
        <v>4324</v>
      </c>
      <c r="D245">
        <v>1</v>
      </c>
      <c r="E245" t="s">
        <v>4325</v>
      </c>
      <c r="F245" t="s">
        <v>1406</v>
      </c>
      <c r="G245" s="1" t="s">
        <v>743</v>
      </c>
      <c r="H245" t="s">
        <v>743</v>
      </c>
      <c r="I245">
        <v>56</v>
      </c>
      <c r="J245" s="33">
        <f t="shared" si="3"/>
        <v>350</v>
      </c>
      <c r="K245" s="9"/>
    </row>
    <row r="246" spans="1:11" x14ac:dyDescent="0.25">
      <c r="A246" t="s">
        <v>2312</v>
      </c>
      <c r="B246" s="8">
        <v>42843</v>
      </c>
      <c r="C246" t="s">
        <v>4326</v>
      </c>
      <c r="D246">
        <v>1</v>
      </c>
      <c r="E246" t="s">
        <v>4327</v>
      </c>
      <c r="F246" t="s">
        <v>1406</v>
      </c>
      <c r="G246" s="1" t="s">
        <v>407</v>
      </c>
      <c r="H246" t="s">
        <v>407</v>
      </c>
      <c r="I246">
        <v>11.03</v>
      </c>
      <c r="J246" s="33">
        <f t="shared" si="3"/>
        <v>68.9375</v>
      </c>
      <c r="K246" s="9"/>
    </row>
    <row r="247" spans="1:11" x14ac:dyDescent="0.25">
      <c r="A247" t="s">
        <v>4328</v>
      </c>
      <c r="B247" s="8">
        <v>42855</v>
      </c>
      <c r="C247" t="s">
        <v>4329</v>
      </c>
      <c r="D247">
        <v>1</v>
      </c>
      <c r="E247" t="s">
        <v>4330</v>
      </c>
      <c r="F247" t="s">
        <v>1406</v>
      </c>
      <c r="G247" s="1" t="s">
        <v>777</v>
      </c>
      <c r="H247" t="s">
        <v>777</v>
      </c>
      <c r="I247">
        <v>13.52</v>
      </c>
      <c r="J247" s="33">
        <f t="shared" si="3"/>
        <v>84.5</v>
      </c>
      <c r="K247" s="9"/>
    </row>
    <row r="248" spans="1:11" x14ac:dyDescent="0.25">
      <c r="A248" t="s">
        <v>4331</v>
      </c>
      <c r="B248" s="8">
        <v>42855</v>
      </c>
      <c r="C248" t="s">
        <v>4332</v>
      </c>
      <c r="D248">
        <v>1</v>
      </c>
      <c r="E248" t="s">
        <v>4333</v>
      </c>
      <c r="F248" t="s">
        <v>1406</v>
      </c>
      <c r="G248" s="1" t="s">
        <v>411</v>
      </c>
      <c r="H248" t="s">
        <v>411</v>
      </c>
      <c r="I248">
        <v>37.24</v>
      </c>
      <c r="J248" s="33">
        <f t="shared" si="3"/>
        <v>232.75</v>
      </c>
      <c r="K248" s="9"/>
    </row>
    <row r="249" spans="1:11" x14ac:dyDescent="0.25">
      <c r="A249" t="s">
        <v>4334</v>
      </c>
      <c r="B249" s="8">
        <v>42855</v>
      </c>
      <c r="C249" t="s">
        <v>4335</v>
      </c>
      <c r="D249">
        <v>1</v>
      </c>
      <c r="E249" t="s">
        <v>4336</v>
      </c>
      <c r="F249" t="s">
        <v>1406</v>
      </c>
      <c r="G249" s="1" t="s">
        <v>403</v>
      </c>
      <c r="H249" t="s">
        <v>403</v>
      </c>
      <c r="I249">
        <v>60.52</v>
      </c>
      <c r="J249" s="33">
        <f t="shared" si="3"/>
        <v>378.25</v>
      </c>
      <c r="K249" s="9"/>
    </row>
    <row r="250" spans="1:11" x14ac:dyDescent="0.25">
      <c r="A250" t="s">
        <v>2319</v>
      </c>
      <c r="B250" s="8">
        <v>42855</v>
      </c>
      <c r="C250" t="s">
        <v>4337</v>
      </c>
      <c r="D250">
        <v>1</v>
      </c>
      <c r="E250" t="s">
        <v>4338</v>
      </c>
      <c r="F250" t="s">
        <v>1406</v>
      </c>
      <c r="G250" s="1" t="s">
        <v>329</v>
      </c>
      <c r="H250" s="1" t="s">
        <v>329</v>
      </c>
      <c r="I250">
        <v>36.700000000000003</v>
      </c>
      <c r="J250" s="33">
        <f t="shared" si="3"/>
        <v>229.375</v>
      </c>
      <c r="K250" s="9"/>
    </row>
    <row r="251" spans="1:11" x14ac:dyDescent="0.25">
      <c r="A251" t="s">
        <v>2322</v>
      </c>
      <c r="B251" s="8">
        <v>42855</v>
      </c>
      <c r="C251" t="s">
        <v>4339</v>
      </c>
      <c r="D251">
        <v>1</v>
      </c>
      <c r="E251" t="s">
        <v>4340</v>
      </c>
      <c r="F251" t="s">
        <v>1406</v>
      </c>
      <c r="G251" s="7" t="s">
        <v>2308</v>
      </c>
      <c r="H251" t="s">
        <v>4341</v>
      </c>
      <c r="I251">
        <v>74.5</v>
      </c>
      <c r="J251" s="33">
        <f t="shared" si="3"/>
        <v>465.625</v>
      </c>
      <c r="K251" s="9"/>
    </row>
    <row r="252" spans="1:11" x14ac:dyDescent="0.25">
      <c r="A252" t="s">
        <v>2325</v>
      </c>
      <c r="B252" s="8">
        <v>42855</v>
      </c>
      <c r="C252" t="s">
        <v>4342</v>
      </c>
      <c r="D252">
        <v>1</v>
      </c>
      <c r="E252" t="s">
        <v>4343</v>
      </c>
      <c r="F252" t="s">
        <v>1406</v>
      </c>
      <c r="G252" s="1" t="s">
        <v>4344</v>
      </c>
      <c r="H252" t="s">
        <v>4344</v>
      </c>
      <c r="I252">
        <v>77.930000000000007</v>
      </c>
      <c r="J252" s="33">
        <f t="shared" si="3"/>
        <v>487.06250000000006</v>
      </c>
      <c r="K252" s="9"/>
    </row>
    <row r="253" spans="1:11" x14ac:dyDescent="0.25">
      <c r="A253" t="s">
        <v>2328</v>
      </c>
      <c r="B253" s="8">
        <v>42855</v>
      </c>
      <c r="C253" t="s">
        <v>4345</v>
      </c>
      <c r="D253">
        <v>1</v>
      </c>
      <c r="E253" t="s">
        <v>4346</v>
      </c>
      <c r="F253" t="s">
        <v>1406</v>
      </c>
      <c r="G253" s="1" t="s">
        <v>4347</v>
      </c>
      <c r="H253" t="s">
        <v>4347</v>
      </c>
      <c r="I253">
        <v>35.200000000000003</v>
      </c>
      <c r="J253" s="33">
        <f t="shared" si="3"/>
        <v>220</v>
      </c>
      <c r="K253" s="9"/>
    </row>
    <row r="254" spans="1:11" x14ac:dyDescent="0.25">
      <c r="A254" t="s">
        <v>2331</v>
      </c>
      <c r="B254" s="8">
        <v>42855</v>
      </c>
      <c r="C254" t="s">
        <v>4348</v>
      </c>
      <c r="D254">
        <v>1</v>
      </c>
      <c r="E254" t="s">
        <v>4349</v>
      </c>
      <c r="F254" t="s">
        <v>1406</v>
      </c>
      <c r="G254" s="1" t="s">
        <v>337</v>
      </c>
      <c r="H254" t="s">
        <v>337</v>
      </c>
      <c r="I254">
        <v>18.97</v>
      </c>
      <c r="J254" s="33">
        <f t="shared" si="3"/>
        <v>118.56249999999999</v>
      </c>
      <c r="K254" s="9"/>
    </row>
    <row r="255" spans="1:11" x14ac:dyDescent="0.25">
      <c r="A255" t="s">
        <v>2334</v>
      </c>
      <c r="B255" s="8">
        <v>42855</v>
      </c>
      <c r="C255" t="s">
        <v>4350</v>
      </c>
      <c r="D255">
        <v>1</v>
      </c>
      <c r="E255" t="s">
        <v>4351</v>
      </c>
      <c r="F255" t="s">
        <v>1406</v>
      </c>
      <c r="G255" s="1" t="s">
        <v>305</v>
      </c>
      <c r="H255" t="s">
        <v>305</v>
      </c>
      <c r="I255">
        <v>32</v>
      </c>
      <c r="J255" s="33">
        <f t="shared" si="3"/>
        <v>200</v>
      </c>
      <c r="K255" s="9"/>
    </row>
    <row r="256" spans="1:11" x14ac:dyDescent="0.25">
      <c r="A256" t="s">
        <v>2338</v>
      </c>
      <c r="B256" s="8">
        <v>42855</v>
      </c>
      <c r="C256" t="s">
        <v>4352</v>
      </c>
      <c r="D256">
        <v>1</v>
      </c>
      <c r="E256" t="s">
        <v>4353</v>
      </c>
      <c r="F256" t="s">
        <v>1406</v>
      </c>
      <c r="G256" s="1" t="s">
        <v>305</v>
      </c>
      <c r="H256" t="s">
        <v>305</v>
      </c>
      <c r="I256">
        <v>40</v>
      </c>
      <c r="J256" s="33">
        <f t="shared" si="3"/>
        <v>250</v>
      </c>
      <c r="K256" s="9"/>
    </row>
    <row r="257" spans="1:11" x14ac:dyDescent="0.25">
      <c r="A257" t="s">
        <v>2344</v>
      </c>
      <c r="B257" s="8">
        <v>42855</v>
      </c>
      <c r="C257" t="s">
        <v>4354</v>
      </c>
      <c r="D257">
        <v>1</v>
      </c>
      <c r="E257" t="s">
        <v>4355</v>
      </c>
      <c r="F257" t="s">
        <v>1406</v>
      </c>
      <c r="G257" s="1" t="s">
        <v>763</v>
      </c>
      <c r="H257" t="s">
        <v>763</v>
      </c>
      <c r="I257">
        <v>13.93</v>
      </c>
      <c r="J257" s="33">
        <f t="shared" si="3"/>
        <v>87.0625</v>
      </c>
      <c r="K257" s="9"/>
    </row>
    <row r="258" spans="1:11" x14ac:dyDescent="0.25">
      <c r="A258" t="s">
        <v>2352</v>
      </c>
      <c r="B258" s="8">
        <v>42855</v>
      </c>
      <c r="C258" t="s">
        <v>4356</v>
      </c>
      <c r="D258">
        <v>1</v>
      </c>
      <c r="E258" t="s">
        <v>4357</v>
      </c>
      <c r="F258" t="s">
        <v>1406</v>
      </c>
      <c r="G258" s="1" t="s">
        <v>444</v>
      </c>
      <c r="H258" s="39" t="s">
        <v>2889</v>
      </c>
      <c r="I258">
        <v>8.2799999999999994</v>
      </c>
      <c r="J258" s="33">
        <f t="shared" si="3"/>
        <v>51.749999999999993</v>
      </c>
      <c r="K258" s="9"/>
    </row>
    <row r="259" spans="1:11" x14ac:dyDescent="0.25">
      <c r="A259" t="s">
        <v>2355</v>
      </c>
      <c r="B259" s="8">
        <v>42855</v>
      </c>
      <c r="C259" t="s">
        <v>4358</v>
      </c>
      <c r="D259">
        <v>1</v>
      </c>
      <c r="E259" t="s">
        <v>4359</v>
      </c>
      <c r="F259" t="s">
        <v>1406</v>
      </c>
      <c r="G259" s="1" t="s">
        <v>4360</v>
      </c>
      <c r="H259" t="s">
        <v>4360</v>
      </c>
      <c r="I259">
        <v>35.86</v>
      </c>
      <c r="J259" s="33">
        <f t="shared" si="3"/>
        <v>224.125</v>
      </c>
      <c r="K259" s="9"/>
    </row>
    <row r="260" spans="1:11" x14ac:dyDescent="0.25">
      <c r="A260" t="s">
        <v>2358</v>
      </c>
      <c r="B260" s="8">
        <v>42855</v>
      </c>
      <c r="C260" t="s">
        <v>4361</v>
      </c>
      <c r="D260">
        <v>1</v>
      </c>
      <c r="E260" t="s">
        <v>4362</v>
      </c>
      <c r="F260" t="s">
        <v>1406</v>
      </c>
      <c r="G260" s="1" t="s">
        <v>4363</v>
      </c>
      <c r="H260" t="s">
        <v>4363</v>
      </c>
      <c r="I260">
        <v>160</v>
      </c>
      <c r="J260" s="33">
        <f t="shared" si="3"/>
        <v>1000</v>
      </c>
      <c r="K260" s="9"/>
    </row>
    <row r="261" spans="1:11" x14ac:dyDescent="0.25">
      <c r="A261" t="s">
        <v>2361</v>
      </c>
      <c r="B261" s="8">
        <v>42855</v>
      </c>
      <c r="C261" t="s">
        <v>4364</v>
      </c>
      <c r="D261">
        <v>1</v>
      </c>
      <c r="E261" t="s">
        <v>4365</v>
      </c>
      <c r="F261" t="s">
        <v>1406</v>
      </c>
      <c r="G261" s="1" t="s">
        <v>2439</v>
      </c>
      <c r="H261" t="s">
        <v>2439</v>
      </c>
      <c r="I261">
        <v>34.9</v>
      </c>
      <c r="J261" s="33">
        <f t="shared" si="3"/>
        <v>218.125</v>
      </c>
      <c r="K261" s="9"/>
    </row>
    <row r="262" spans="1:11" x14ac:dyDescent="0.25">
      <c r="A262" t="s">
        <v>2364</v>
      </c>
      <c r="B262" s="8">
        <v>42855</v>
      </c>
      <c r="C262" t="s">
        <v>4366</v>
      </c>
      <c r="D262">
        <v>1</v>
      </c>
      <c r="E262" t="s">
        <v>4367</v>
      </c>
      <c r="F262" t="s">
        <v>1406</v>
      </c>
      <c r="G262" s="1" t="s">
        <v>329</v>
      </c>
      <c r="H262" t="s">
        <v>329</v>
      </c>
      <c r="I262">
        <v>34.700000000000003</v>
      </c>
      <c r="J262" s="33">
        <f t="shared" si="3"/>
        <v>216.875</v>
      </c>
      <c r="K262" s="9"/>
    </row>
    <row r="263" spans="1:11" x14ac:dyDescent="0.25">
      <c r="A263" t="s">
        <v>2367</v>
      </c>
      <c r="B263" s="8">
        <v>42855</v>
      </c>
      <c r="C263" t="s">
        <v>4368</v>
      </c>
      <c r="D263">
        <v>1</v>
      </c>
      <c r="E263" t="s">
        <v>4369</v>
      </c>
      <c r="F263" t="s">
        <v>1406</v>
      </c>
      <c r="G263" s="1" t="s">
        <v>777</v>
      </c>
      <c r="H263" t="s">
        <v>777</v>
      </c>
      <c r="I263">
        <v>4.76</v>
      </c>
      <c r="J263" s="33">
        <f t="shared" ref="J263:J326" si="4">+I263/0.16</f>
        <v>29.749999999999996</v>
      </c>
      <c r="K263" s="9"/>
    </row>
    <row r="264" spans="1:11" x14ac:dyDescent="0.25">
      <c r="A264" t="s">
        <v>2370</v>
      </c>
      <c r="B264" s="8">
        <v>42855</v>
      </c>
      <c r="C264" t="s">
        <v>4370</v>
      </c>
      <c r="D264">
        <v>1</v>
      </c>
      <c r="E264" t="s">
        <v>4371</v>
      </c>
      <c r="F264" t="s">
        <v>1406</v>
      </c>
      <c r="G264" s="1" t="s">
        <v>407</v>
      </c>
      <c r="H264" t="s">
        <v>407</v>
      </c>
      <c r="I264">
        <v>114.19</v>
      </c>
      <c r="J264" s="33">
        <f t="shared" si="4"/>
        <v>713.6875</v>
      </c>
      <c r="K264" s="9"/>
    </row>
    <row r="265" spans="1:11" x14ac:dyDescent="0.25">
      <c r="A265" t="s">
        <v>2376</v>
      </c>
      <c r="B265" s="8">
        <v>42855</v>
      </c>
      <c r="C265" t="s">
        <v>4372</v>
      </c>
      <c r="D265">
        <v>1</v>
      </c>
      <c r="E265" t="s">
        <v>4373</v>
      </c>
      <c r="F265" t="s">
        <v>1406</v>
      </c>
      <c r="G265" s="1" t="s">
        <v>739</v>
      </c>
      <c r="H265" t="s">
        <v>739</v>
      </c>
      <c r="I265">
        <v>19.309999999999999</v>
      </c>
      <c r="J265" s="33">
        <f t="shared" si="4"/>
        <v>120.68749999999999</v>
      </c>
      <c r="K265" s="9"/>
    </row>
    <row r="266" spans="1:11" x14ac:dyDescent="0.25">
      <c r="A266" t="s">
        <v>4374</v>
      </c>
      <c r="B266" s="8">
        <v>42855</v>
      </c>
      <c r="C266" t="s">
        <v>4375</v>
      </c>
      <c r="D266">
        <v>1</v>
      </c>
      <c r="E266" t="s">
        <v>4376</v>
      </c>
      <c r="F266" t="s">
        <v>1406</v>
      </c>
      <c r="G266" s="1" t="s">
        <v>329</v>
      </c>
      <c r="H266" t="s">
        <v>329</v>
      </c>
      <c r="I266">
        <v>55.04</v>
      </c>
      <c r="J266" s="33">
        <f t="shared" si="4"/>
        <v>344</v>
      </c>
      <c r="K266" s="9"/>
    </row>
    <row r="267" spans="1:11" x14ac:dyDescent="0.25">
      <c r="A267" t="s">
        <v>2382</v>
      </c>
      <c r="B267" s="8">
        <v>42855</v>
      </c>
      <c r="C267" t="s">
        <v>4377</v>
      </c>
      <c r="D267">
        <v>1</v>
      </c>
      <c r="E267" t="s">
        <v>4378</v>
      </c>
      <c r="F267" t="s">
        <v>1406</v>
      </c>
      <c r="G267" s="1" t="s">
        <v>403</v>
      </c>
      <c r="H267" t="s">
        <v>403</v>
      </c>
      <c r="I267">
        <v>4.88</v>
      </c>
      <c r="J267" s="33">
        <f t="shared" si="4"/>
        <v>30.5</v>
      </c>
      <c r="K267" s="9"/>
    </row>
    <row r="268" spans="1:11" x14ac:dyDescent="0.25">
      <c r="A268" t="s">
        <v>2385</v>
      </c>
      <c r="B268" s="8">
        <v>42855</v>
      </c>
      <c r="C268" t="s">
        <v>4379</v>
      </c>
      <c r="D268">
        <v>1</v>
      </c>
      <c r="E268" t="s">
        <v>4380</v>
      </c>
      <c r="F268" t="s">
        <v>1406</v>
      </c>
      <c r="G268" s="1" t="s">
        <v>794</v>
      </c>
      <c r="H268" s="1" t="s">
        <v>2891</v>
      </c>
      <c r="I268">
        <v>3.45</v>
      </c>
      <c r="J268" s="33">
        <f t="shared" si="4"/>
        <v>21.5625</v>
      </c>
      <c r="K268" s="9"/>
    </row>
    <row r="269" spans="1:11" x14ac:dyDescent="0.25">
      <c r="A269" t="s">
        <v>2391</v>
      </c>
      <c r="B269" s="8">
        <v>42855</v>
      </c>
      <c r="C269" t="s">
        <v>4381</v>
      </c>
      <c r="D269">
        <v>1</v>
      </c>
      <c r="E269" t="s">
        <v>4382</v>
      </c>
      <c r="F269" t="s">
        <v>1406</v>
      </c>
      <c r="G269" s="1" t="s">
        <v>943</v>
      </c>
      <c r="H269" t="s">
        <v>943</v>
      </c>
      <c r="I269">
        <v>160</v>
      </c>
      <c r="J269" s="33">
        <f t="shared" si="4"/>
        <v>1000</v>
      </c>
      <c r="K269" s="9"/>
    </row>
    <row r="270" spans="1:11" x14ac:dyDescent="0.25">
      <c r="A270" t="s">
        <v>2394</v>
      </c>
      <c r="B270" s="8">
        <v>42855</v>
      </c>
      <c r="C270" t="s">
        <v>4383</v>
      </c>
      <c r="D270">
        <v>1</v>
      </c>
      <c r="E270" t="s">
        <v>4384</v>
      </c>
      <c r="F270" t="s">
        <v>1406</v>
      </c>
      <c r="G270" s="1" t="s">
        <v>943</v>
      </c>
      <c r="H270" t="s">
        <v>943</v>
      </c>
      <c r="I270">
        <v>160</v>
      </c>
      <c r="J270" s="33">
        <f t="shared" si="4"/>
        <v>1000</v>
      </c>
      <c r="K270" s="9"/>
    </row>
    <row r="271" spans="1:11" x14ac:dyDescent="0.25">
      <c r="A271" t="s">
        <v>2398</v>
      </c>
      <c r="B271" s="8">
        <v>42855</v>
      </c>
      <c r="C271" t="s">
        <v>4385</v>
      </c>
      <c r="D271">
        <v>1</v>
      </c>
      <c r="E271" t="s">
        <v>4386</v>
      </c>
      <c r="F271" t="s">
        <v>1406</v>
      </c>
      <c r="G271" s="1" t="s">
        <v>4387</v>
      </c>
      <c r="H271" t="s">
        <v>4387</v>
      </c>
      <c r="I271">
        <v>27.58</v>
      </c>
      <c r="J271" s="33">
        <f t="shared" si="4"/>
        <v>172.37499999999997</v>
      </c>
      <c r="K271" s="9"/>
    </row>
    <row r="272" spans="1:11" x14ac:dyDescent="0.25">
      <c r="A272" t="s">
        <v>2402</v>
      </c>
      <c r="B272" s="8">
        <v>42855</v>
      </c>
      <c r="C272" t="s">
        <v>4388</v>
      </c>
      <c r="D272">
        <v>1</v>
      </c>
      <c r="E272" t="s">
        <v>4389</v>
      </c>
      <c r="F272" t="s">
        <v>1406</v>
      </c>
      <c r="G272" s="1" t="s">
        <v>4390</v>
      </c>
      <c r="H272" t="s">
        <v>4390</v>
      </c>
      <c r="I272">
        <v>38.4</v>
      </c>
      <c r="J272" s="33">
        <f t="shared" si="4"/>
        <v>240</v>
      </c>
      <c r="K272" s="9"/>
    </row>
    <row r="273" spans="1:11" x14ac:dyDescent="0.25">
      <c r="A273" t="s">
        <v>2406</v>
      </c>
      <c r="B273" s="8">
        <v>42855</v>
      </c>
      <c r="C273" t="s">
        <v>4391</v>
      </c>
      <c r="D273">
        <v>1</v>
      </c>
      <c r="E273" t="s">
        <v>4392</v>
      </c>
      <c r="F273" t="s">
        <v>1406</v>
      </c>
      <c r="G273" s="1" t="s">
        <v>4393</v>
      </c>
      <c r="H273" t="s">
        <v>4393</v>
      </c>
      <c r="I273">
        <v>48</v>
      </c>
      <c r="J273" s="33">
        <f t="shared" si="4"/>
        <v>300</v>
      </c>
      <c r="K273" s="9"/>
    </row>
    <row r="274" spans="1:11" x14ac:dyDescent="0.25">
      <c r="A274" t="s">
        <v>2409</v>
      </c>
      <c r="B274" s="8">
        <v>42855</v>
      </c>
      <c r="C274" t="s">
        <v>4394</v>
      </c>
      <c r="D274">
        <v>1</v>
      </c>
      <c r="E274" t="s">
        <v>4395</v>
      </c>
      <c r="F274" t="s">
        <v>1406</v>
      </c>
      <c r="G274" s="1" t="s">
        <v>739</v>
      </c>
      <c r="H274" t="s">
        <v>739</v>
      </c>
      <c r="I274">
        <v>49.79</v>
      </c>
      <c r="J274" s="33">
        <f t="shared" si="4"/>
        <v>311.1875</v>
      </c>
      <c r="K274" s="9"/>
    </row>
    <row r="275" spans="1:11" x14ac:dyDescent="0.25">
      <c r="A275" t="s">
        <v>2413</v>
      </c>
      <c r="B275" s="8">
        <v>42855</v>
      </c>
      <c r="C275" t="s">
        <v>4396</v>
      </c>
      <c r="D275">
        <v>1</v>
      </c>
      <c r="E275" t="s">
        <v>4397</v>
      </c>
      <c r="F275" t="s">
        <v>1406</v>
      </c>
      <c r="G275" s="1" t="s">
        <v>4398</v>
      </c>
      <c r="H275" t="s">
        <v>4398</v>
      </c>
      <c r="I275">
        <v>41.92</v>
      </c>
      <c r="J275" s="33">
        <f t="shared" si="4"/>
        <v>262</v>
      </c>
      <c r="K275" s="9"/>
    </row>
    <row r="276" spans="1:11" x14ac:dyDescent="0.25">
      <c r="A276" t="s">
        <v>2416</v>
      </c>
      <c r="B276" s="8">
        <v>42855</v>
      </c>
      <c r="C276" t="s">
        <v>4399</v>
      </c>
      <c r="D276">
        <v>1</v>
      </c>
      <c r="E276" t="s">
        <v>4400</v>
      </c>
      <c r="F276" t="s">
        <v>1406</v>
      </c>
      <c r="G276" s="1" t="s">
        <v>444</v>
      </c>
      <c r="H276" s="39" t="s">
        <v>2889</v>
      </c>
      <c r="I276">
        <v>55.86</v>
      </c>
      <c r="J276" s="33">
        <f t="shared" si="4"/>
        <v>349.125</v>
      </c>
      <c r="K276" s="9"/>
    </row>
    <row r="277" spans="1:11" x14ac:dyDescent="0.25">
      <c r="A277" t="s">
        <v>2416</v>
      </c>
      <c r="B277" s="8">
        <v>42855</v>
      </c>
      <c r="C277" t="s">
        <v>4399</v>
      </c>
      <c r="D277">
        <v>1</v>
      </c>
      <c r="E277" t="s">
        <v>4400</v>
      </c>
      <c r="F277" t="s">
        <v>1406</v>
      </c>
      <c r="G277" s="1" t="s">
        <v>794</v>
      </c>
      <c r="H277" s="1" t="s">
        <v>2891</v>
      </c>
      <c r="I277">
        <v>29.8</v>
      </c>
      <c r="J277" s="33">
        <f t="shared" si="4"/>
        <v>186.25</v>
      </c>
      <c r="K277" s="9"/>
    </row>
    <row r="278" spans="1:11" x14ac:dyDescent="0.25">
      <c r="A278" t="s">
        <v>2420</v>
      </c>
      <c r="B278" s="8">
        <v>42855</v>
      </c>
      <c r="C278" t="s">
        <v>4401</v>
      </c>
      <c r="D278">
        <v>1</v>
      </c>
      <c r="E278" t="s">
        <v>4402</v>
      </c>
      <c r="F278" t="s">
        <v>1406</v>
      </c>
      <c r="G278" s="1" t="s">
        <v>1482</v>
      </c>
      <c r="H278" t="s">
        <v>1482</v>
      </c>
      <c r="I278">
        <v>1.61</v>
      </c>
      <c r="J278" s="33">
        <f t="shared" si="4"/>
        <v>10.0625</v>
      </c>
      <c r="K278" s="9"/>
    </row>
    <row r="279" spans="1:11" x14ac:dyDescent="0.25">
      <c r="A279" t="s">
        <v>2424</v>
      </c>
      <c r="B279" s="8">
        <v>42855</v>
      </c>
      <c r="C279" t="s">
        <v>4403</v>
      </c>
      <c r="D279">
        <v>1</v>
      </c>
      <c r="E279" t="s">
        <v>4404</v>
      </c>
      <c r="F279" t="s">
        <v>1406</v>
      </c>
      <c r="G279" s="1" t="s">
        <v>444</v>
      </c>
      <c r="H279" s="39" t="s">
        <v>2889</v>
      </c>
      <c r="I279">
        <v>36.97</v>
      </c>
      <c r="J279" s="33">
        <f t="shared" si="4"/>
        <v>231.0625</v>
      </c>
      <c r="K279" s="9"/>
    </row>
    <row r="280" spans="1:11" x14ac:dyDescent="0.25">
      <c r="A280" t="s">
        <v>2424</v>
      </c>
      <c r="B280" s="8">
        <v>42855</v>
      </c>
      <c r="C280" t="s">
        <v>4403</v>
      </c>
      <c r="D280">
        <v>1</v>
      </c>
      <c r="E280" t="s">
        <v>4404</v>
      </c>
      <c r="F280" t="s">
        <v>1406</v>
      </c>
      <c r="G280" s="1" t="s">
        <v>794</v>
      </c>
      <c r="H280" s="1" t="s">
        <v>2891</v>
      </c>
      <c r="I280">
        <v>29.8</v>
      </c>
      <c r="J280" s="33">
        <f t="shared" si="4"/>
        <v>186.25</v>
      </c>
      <c r="K280" s="9"/>
    </row>
    <row r="281" spans="1:11" x14ac:dyDescent="0.25">
      <c r="A281" t="s">
        <v>2424</v>
      </c>
      <c r="B281" s="8">
        <v>42855</v>
      </c>
      <c r="C281" t="s">
        <v>4403</v>
      </c>
      <c r="D281">
        <v>1</v>
      </c>
      <c r="E281" t="s">
        <v>4404</v>
      </c>
      <c r="F281" t="s">
        <v>1406</v>
      </c>
      <c r="G281" s="1" t="s">
        <v>4405</v>
      </c>
      <c r="H281" t="s">
        <v>4405</v>
      </c>
      <c r="I281">
        <v>67.34</v>
      </c>
      <c r="J281" s="33">
        <f t="shared" si="4"/>
        <v>420.875</v>
      </c>
      <c r="K281" s="9"/>
    </row>
    <row r="282" spans="1:11" x14ac:dyDescent="0.25">
      <c r="A282" t="s">
        <v>2427</v>
      </c>
      <c r="B282" s="8">
        <v>42855</v>
      </c>
      <c r="C282" t="s">
        <v>4406</v>
      </c>
      <c r="D282">
        <v>1</v>
      </c>
      <c r="E282" t="s">
        <v>4407</v>
      </c>
      <c r="F282" t="s">
        <v>1406</v>
      </c>
      <c r="G282" s="1" t="s">
        <v>444</v>
      </c>
      <c r="H282" s="39" t="s">
        <v>2889</v>
      </c>
      <c r="I282">
        <v>56.97</v>
      </c>
      <c r="J282" s="33">
        <f t="shared" si="4"/>
        <v>356.0625</v>
      </c>
      <c r="K282" s="9"/>
    </row>
    <row r="283" spans="1:11" x14ac:dyDescent="0.25">
      <c r="A283" t="s">
        <v>2427</v>
      </c>
      <c r="B283" s="8">
        <v>42855</v>
      </c>
      <c r="C283" t="s">
        <v>4406</v>
      </c>
      <c r="D283">
        <v>1</v>
      </c>
      <c r="E283" t="s">
        <v>4407</v>
      </c>
      <c r="F283" t="s">
        <v>1406</v>
      </c>
      <c r="G283" s="1" t="s">
        <v>794</v>
      </c>
      <c r="H283" s="1" t="s">
        <v>2891</v>
      </c>
      <c r="I283">
        <v>29.8</v>
      </c>
      <c r="J283" s="33">
        <f t="shared" si="4"/>
        <v>186.25</v>
      </c>
      <c r="K283" s="9"/>
    </row>
    <row r="284" spans="1:11" x14ac:dyDescent="0.25">
      <c r="A284" t="s">
        <v>2430</v>
      </c>
      <c r="B284" s="8">
        <v>42855</v>
      </c>
      <c r="C284" t="s">
        <v>4408</v>
      </c>
      <c r="D284">
        <v>1</v>
      </c>
      <c r="E284" t="s">
        <v>4409</v>
      </c>
      <c r="F284" t="s">
        <v>1406</v>
      </c>
      <c r="G284" s="1" t="s">
        <v>444</v>
      </c>
      <c r="H284" s="39" t="s">
        <v>2889</v>
      </c>
      <c r="I284">
        <v>140.69</v>
      </c>
      <c r="J284" s="33">
        <f t="shared" si="4"/>
        <v>879.3125</v>
      </c>
      <c r="K284" s="9"/>
    </row>
    <row r="285" spans="1:11" x14ac:dyDescent="0.25">
      <c r="A285" t="s">
        <v>2430</v>
      </c>
      <c r="B285" s="8">
        <v>42855</v>
      </c>
      <c r="C285" t="s">
        <v>4408</v>
      </c>
      <c r="D285">
        <v>1</v>
      </c>
      <c r="E285" t="s">
        <v>4409</v>
      </c>
      <c r="F285" t="s">
        <v>1406</v>
      </c>
      <c r="G285" s="1" t="s">
        <v>841</v>
      </c>
      <c r="H285" t="s">
        <v>841</v>
      </c>
      <c r="I285">
        <v>5.24</v>
      </c>
      <c r="J285" s="33">
        <f t="shared" si="4"/>
        <v>32.75</v>
      </c>
      <c r="K285" s="9"/>
    </row>
    <row r="286" spans="1:11" x14ac:dyDescent="0.25">
      <c r="A286" t="s">
        <v>2430</v>
      </c>
      <c r="B286" s="8">
        <v>42855</v>
      </c>
      <c r="C286" t="s">
        <v>4408</v>
      </c>
      <c r="D286">
        <v>1</v>
      </c>
      <c r="E286" t="s">
        <v>4409</v>
      </c>
      <c r="F286" t="s">
        <v>1406</v>
      </c>
      <c r="G286" s="1" t="s">
        <v>794</v>
      </c>
      <c r="H286" s="1" t="s">
        <v>2891</v>
      </c>
      <c r="I286">
        <v>9.3800000000000008</v>
      </c>
      <c r="J286" s="33">
        <f t="shared" si="4"/>
        <v>58.625000000000007</v>
      </c>
      <c r="K286" s="9"/>
    </row>
    <row r="287" spans="1:11" x14ac:dyDescent="0.25">
      <c r="A287" t="s">
        <v>2430</v>
      </c>
      <c r="B287" s="8">
        <v>42855</v>
      </c>
      <c r="C287" t="s">
        <v>4408</v>
      </c>
      <c r="D287">
        <v>1</v>
      </c>
      <c r="E287" t="s">
        <v>4409</v>
      </c>
      <c r="F287" t="s">
        <v>1406</v>
      </c>
      <c r="G287" s="1" t="s">
        <v>2462</v>
      </c>
      <c r="H287" t="s">
        <v>2462</v>
      </c>
      <c r="I287">
        <v>2.76</v>
      </c>
      <c r="J287" s="33">
        <f t="shared" si="4"/>
        <v>17.25</v>
      </c>
      <c r="K287" s="9"/>
    </row>
    <row r="288" spans="1:11" x14ac:dyDescent="0.25">
      <c r="A288" t="s">
        <v>2430</v>
      </c>
      <c r="B288" s="8">
        <v>42855</v>
      </c>
      <c r="C288" t="s">
        <v>4408</v>
      </c>
      <c r="D288">
        <v>1</v>
      </c>
      <c r="E288" t="s">
        <v>4409</v>
      </c>
      <c r="F288" t="s">
        <v>1406</v>
      </c>
      <c r="G288" s="1" t="s">
        <v>2462</v>
      </c>
      <c r="H288" t="s">
        <v>2462</v>
      </c>
      <c r="I288">
        <v>4.83</v>
      </c>
      <c r="J288" s="33">
        <f t="shared" si="4"/>
        <v>30.1875</v>
      </c>
      <c r="K288" s="9"/>
    </row>
    <row r="289" spans="1:11" x14ac:dyDescent="0.25">
      <c r="A289" t="s">
        <v>2430</v>
      </c>
      <c r="B289" s="8">
        <v>42855</v>
      </c>
      <c r="C289" t="s">
        <v>4408</v>
      </c>
      <c r="D289">
        <v>1</v>
      </c>
      <c r="E289" t="s">
        <v>4409</v>
      </c>
      <c r="F289" t="s">
        <v>1406</v>
      </c>
      <c r="G289" s="1" t="s">
        <v>2462</v>
      </c>
      <c r="H289" t="s">
        <v>2462</v>
      </c>
      <c r="I289">
        <v>5.93</v>
      </c>
      <c r="J289" s="33">
        <f t="shared" si="4"/>
        <v>37.0625</v>
      </c>
      <c r="K289" s="9"/>
    </row>
    <row r="290" spans="1:11" x14ac:dyDescent="0.25">
      <c r="A290" t="s">
        <v>2430</v>
      </c>
      <c r="B290" s="8">
        <v>42855</v>
      </c>
      <c r="C290" t="s">
        <v>4408</v>
      </c>
      <c r="D290">
        <v>1</v>
      </c>
      <c r="E290" t="s">
        <v>4409</v>
      </c>
      <c r="F290" t="s">
        <v>1406</v>
      </c>
      <c r="G290" s="1" t="s">
        <v>815</v>
      </c>
      <c r="H290" t="s">
        <v>815</v>
      </c>
      <c r="I290">
        <v>36.82</v>
      </c>
      <c r="J290" s="33">
        <f t="shared" si="4"/>
        <v>230.125</v>
      </c>
      <c r="K290" s="9"/>
    </row>
    <row r="291" spans="1:11" x14ac:dyDescent="0.25">
      <c r="A291" t="s">
        <v>2430</v>
      </c>
      <c r="B291" s="8">
        <v>42855</v>
      </c>
      <c r="C291" t="s">
        <v>4408</v>
      </c>
      <c r="D291">
        <v>1</v>
      </c>
      <c r="E291" t="s">
        <v>4409</v>
      </c>
      <c r="F291" t="s">
        <v>1406</v>
      </c>
      <c r="G291" s="1" t="s">
        <v>4410</v>
      </c>
      <c r="H291" t="s">
        <v>4410</v>
      </c>
      <c r="I291">
        <v>86.22</v>
      </c>
      <c r="J291" s="33">
        <f t="shared" si="4"/>
        <v>538.875</v>
      </c>
      <c r="K291" s="9"/>
    </row>
    <row r="292" spans="1:11" x14ac:dyDescent="0.25">
      <c r="A292" t="s">
        <v>2430</v>
      </c>
      <c r="B292" s="8">
        <v>42855</v>
      </c>
      <c r="C292" t="s">
        <v>4408</v>
      </c>
      <c r="D292">
        <v>1</v>
      </c>
      <c r="E292" t="s">
        <v>4409</v>
      </c>
      <c r="F292" t="s">
        <v>1406</v>
      </c>
      <c r="G292" s="1" t="s">
        <v>858</v>
      </c>
      <c r="H292" t="s">
        <v>858</v>
      </c>
      <c r="I292">
        <v>67.39</v>
      </c>
      <c r="J292" s="33">
        <f t="shared" si="4"/>
        <v>421.1875</v>
      </c>
      <c r="K292" s="9"/>
    </row>
    <row r="293" spans="1:11" x14ac:dyDescent="0.25">
      <c r="A293" t="s">
        <v>2433</v>
      </c>
      <c r="B293" s="8">
        <v>42855</v>
      </c>
      <c r="C293" t="s">
        <v>4411</v>
      </c>
      <c r="D293">
        <v>1</v>
      </c>
      <c r="E293" t="s">
        <v>4412</v>
      </c>
      <c r="F293" t="s">
        <v>1406</v>
      </c>
      <c r="G293" s="1" t="s">
        <v>794</v>
      </c>
      <c r="H293" s="1" t="s">
        <v>2891</v>
      </c>
      <c r="I293">
        <v>29.8</v>
      </c>
      <c r="J293" s="33">
        <f t="shared" si="4"/>
        <v>186.25</v>
      </c>
      <c r="K293" s="9"/>
    </row>
    <row r="294" spans="1:11" x14ac:dyDescent="0.25">
      <c r="A294" t="s">
        <v>2433</v>
      </c>
      <c r="B294" s="8">
        <v>42855</v>
      </c>
      <c r="C294" t="s">
        <v>4411</v>
      </c>
      <c r="D294">
        <v>1</v>
      </c>
      <c r="E294" t="s">
        <v>4412</v>
      </c>
      <c r="F294" t="s">
        <v>1406</v>
      </c>
      <c r="G294" s="1" t="s">
        <v>4413</v>
      </c>
      <c r="H294" t="s">
        <v>4413</v>
      </c>
      <c r="I294">
        <v>67.31</v>
      </c>
      <c r="J294" s="33">
        <f t="shared" si="4"/>
        <v>420.6875</v>
      </c>
      <c r="K294" s="9"/>
    </row>
    <row r="295" spans="1:11" x14ac:dyDescent="0.25">
      <c r="A295" t="s">
        <v>2433</v>
      </c>
      <c r="B295" s="8">
        <v>42855</v>
      </c>
      <c r="C295" t="s">
        <v>4411</v>
      </c>
      <c r="D295">
        <v>1</v>
      </c>
      <c r="E295" t="s">
        <v>4412</v>
      </c>
      <c r="F295" t="s">
        <v>1406</v>
      </c>
      <c r="G295" s="1" t="s">
        <v>444</v>
      </c>
      <c r="H295" s="1" t="s">
        <v>1528</v>
      </c>
      <c r="I295">
        <v>36.97</v>
      </c>
      <c r="J295" s="33">
        <f t="shared" si="4"/>
        <v>231.0625</v>
      </c>
      <c r="K295" s="9"/>
    </row>
    <row r="296" spans="1:11" x14ac:dyDescent="0.25">
      <c r="A296" t="s">
        <v>2436</v>
      </c>
      <c r="B296" s="8">
        <v>42855</v>
      </c>
      <c r="C296" t="s">
        <v>4414</v>
      </c>
      <c r="D296">
        <v>1</v>
      </c>
      <c r="E296" t="s">
        <v>4415</v>
      </c>
      <c r="F296" t="s">
        <v>1406</v>
      </c>
      <c r="G296" s="1" t="s">
        <v>841</v>
      </c>
      <c r="H296" t="s">
        <v>841</v>
      </c>
      <c r="I296">
        <v>5.24</v>
      </c>
      <c r="J296" s="33">
        <f t="shared" si="4"/>
        <v>32.75</v>
      </c>
      <c r="K296" s="9"/>
    </row>
    <row r="297" spans="1:11" x14ac:dyDescent="0.25">
      <c r="A297" t="s">
        <v>2436</v>
      </c>
      <c r="B297" s="8">
        <v>42855</v>
      </c>
      <c r="C297" t="s">
        <v>4414</v>
      </c>
      <c r="D297">
        <v>1</v>
      </c>
      <c r="E297" t="s">
        <v>4415</v>
      </c>
      <c r="F297" t="s">
        <v>1406</v>
      </c>
      <c r="G297" s="1" t="s">
        <v>794</v>
      </c>
      <c r="H297" s="1" t="s">
        <v>2891</v>
      </c>
      <c r="I297">
        <v>9.3800000000000008</v>
      </c>
      <c r="J297" s="33">
        <f t="shared" si="4"/>
        <v>58.625000000000007</v>
      </c>
      <c r="K297" s="9"/>
    </row>
    <row r="298" spans="1:11" x14ac:dyDescent="0.25">
      <c r="A298" t="s">
        <v>2436</v>
      </c>
      <c r="B298" s="8">
        <v>42855</v>
      </c>
      <c r="C298" t="s">
        <v>4414</v>
      </c>
      <c r="D298">
        <v>1</v>
      </c>
      <c r="E298" t="s">
        <v>4415</v>
      </c>
      <c r="F298" t="s">
        <v>1406</v>
      </c>
      <c r="G298" s="1" t="s">
        <v>794</v>
      </c>
      <c r="H298" s="1" t="s">
        <v>2891</v>
      </c>
      <c r="I298">
        <v>13.52</v>
      </c>
      <c r="J298" s="33">
        <f t="shared" si="4"/>
        <v>84.5</v>
      </c>
      <c r="K298" s="9"/>
    </row>
    <row r="299" spans="1:11" x14ac:dyDescent="0.25">
      <c r="A299" t="s">
        <v>2436</v>
      </c>
      <c r="B299" s="8">
        <v>42855</v>
      </c>
      <c r="C299" t="s">
        <v>4414</v>
      </c>
      <c r="D299">
        <v>1</v>
      </c>
      <c r="E299" t="s">
        <v>4415</v>
      </c>
      <c r="F299" t="s">
        <v>1406</v>
      </c>
      <c r="G299" s="1" t="s">
        <v>907</v>
      </c>
      <c r="H299" t="s">
        <v>907</v>
      </c>
      <c r="I299">
        <v>126.62</v>
      </c>
      <c r="J299" s="33">
        <f t="shared" si="4"/>
        <v>791.375</v>
      </c>
      <c r="K299" s="9"/>
    </row>
    <row r="300" spans="1:11" x14ac:dyDescent="0.25">
      <c r="A300" t="s">
        <v>2436</v>
      </c>
      <c r="B300" s="8">
        <v>42855</v>
      </c>
      <c r="C300" t="s">
        <v>4414</v>
      </c>
      <c r="D300">
        <v>1</v>
      </c>
      <c r="E300" t="s">
        <v>4415</v>
      </c>
      <c r="F300" t="s">
        <v>1406</v>
      </c>
      <c r="G300" s="1" t="s">
        <v>815</v>
      </c>
      <c r="H300" t="s">
        <v>815</v>
      </c>
      <c r="I300">
        <v>36.82</v>
      </c>
      <c r="J300" s="33">
        <f t="shared" si="4"/>
        <v>230.125</v>
      </c>
      <c r="K300" s="9"/>
    </row>
    <row r="301" spans="1:11" x14ac:dyDescent="0.25">
      <c r="A301" t="s">
        <v>2436</v>
      </c>
      <c r="B301" s="8">
        <v>42855</v>
      </c>
      <c r="C301" t="s">
        <v>4414</v>
      </c>
      <c r="D301">
        <v>1</v>
      </c>
      <c r="E301" t="s">
        <v>4415</v>
      </c>
      <c r="F301" t="s">
        <v>1406</v>
      </c>
      <c r="G301" s="1" t="s">
        <v>4410</v>
      </c>
      <c r="H301" t="s">
        <v>4410</v>
      </c>
      <c r="I301">
        <v>87.89</v>
      </c>
      <c r="J301" s="33">
        <f t="shared" si="4"/>
        <v>549.3125</v>
      </c>
      <c r="K301" s="9"/>
    </row>
    <row r="302" spans="1:11" x14ac:dyDescent="0.25">
      <c r="A302" t="s">
        <v>2436</v>
      </c>
      <c r="B302" s="8">
        <v>42855</v>
      </c>
      <c r="C302" t="s">
        <v>4414</v>
      </c>
      <c r="D302">
        <v>1</v>
      </c>
      <c r="E302" t="s">
        <v>4415</v>
      </c>
      <c r="F302" t="s">
        <v>1406</v>
      </c>
      <c r="G302" s="1" t="s">
        <v>858</v>
      </c>
      <c r="H302" t="s">
        <v>858</v>
      </c>
      <c r="I302">
        <v>67.39</v>
      </c>
      <c r="J302" s="33">
        <f t="shared" si="4"/>
        <v>421.1875</v>
      </c>
      <c r="K302" s="9"/>
    </row>
    <row r="303" spans="1:11" x14ac:dyDescent="0.25">
      <c r="A303" t="s">
        <v>2440</v>
      </c>
      <c r="B303" s="8">
        <v>42855</v>
      </c>
      <c r="C303" t="s">
        <v>4416</v>
      </c>
      <c r="D303">
        <v>1</v>
      </c>
      <c r="E303" t="s">
        <v>4417</v>
      </c>
      <c r="F303" t="s">
        <v>1406</v>
      </c>
      <c r="G303" s="1" t="s">
        <v>444</v>
      </c>
      <c r="H303" s="39" t="s">
        <v>2889</v>
      </c>
      <c r="I303">
        <v>56.97</v>
      </c>
      <c r="J303" s="33">
        <f t="shared" si="4"/>
        <v>356.0625</v>
      </c>
      <c r="K303" s="9"/>
    </row>
    <row r="304" spans="1:11" x14ac:dyDescent="0.25">
      <c r="A304" t="s">
        <v>2440</v>
      </c>
      <c r="B304" s="8">
        <v>42855</v>
      </c>
      <c r="C304" t="s">
        <v>4416</v>
      </c>
      <c r="D304">
        <v>1</v>
      </c>
      <c r="E304" t="s">
        <v>4417</v>
      </c>
      <c r="F304" t="s">
        <v>1406</v>
      </c>
      <c r="G304" s="1" t="s">
        <v>794</v>
      </c>
      <c r="H304" s="1" t="s">
        <v>2891</v>
      </c>
      <c r="I304">
        <v>29.8</v>
      </c>
      <c r="J304" s="33">
        <f t="shared" si="4"/>
        <v>186.25</v>
      </c>
      <c r="K304" s="9"/>
    </row>
    <row r="305" spans="1:11" x14ac:dyDescent="0.25">
      <c r="A305" t="s">
        <v>2440</v>
      </c>
      <c r="B305" s="8">
        <v>42855</v>
      </c>
      <c r="C305" t="s">
        <v>4416</v>
      </c>
      <c r="D305">
        <v>1</v>
      </c>
      <c r="E305" t="s">
        <v>4417</v>
      </c>
      <c r="F305" t="s">
        <v>1406</v>
      </c>
      <c r="G305" s="1" t="s">
        <v>4418</v>
      </c>
      <c r="H305" t="s">
        <v>4418</v>
      </c>
      <c r="I305">
        <v>67.349999999999994</v>
      </c>
      <c r="J305" s="33">
        <f t="shared" si="4"/>
        <v>420.93749999999994</v>
      </c>
      <c r="K305" s="9"/>
    </row>
    <row r="306" spans="1:11" x14ac:dyDescent="0.25">
      <c r="A306" t="s">
        <v>2443</v>
      </c>
      <c r="B306" s="8">
        <v>42855</v>
      </c>
      <c r="C306" t="s">
        <v>4419</v>
      </c>
      <c r="D306">
        <v>1</v>
      </c>
      <c r="E306" t="s">
        <v>4420</v>
      </c>
      <c r="F306" t="s">
        <v>1406</v>
      </c>
      <c r="G306" s="1" t="s">
        <v>444</v>
      </c>
      <c r="H306" s="39" t="s">
        <v>2889</v>
      </c>
      <c r="I306">
        <v>10.07</v>
      </c>
      <c r="J306" s="33">
        <f t="shared" si="4"/>
        <v>62.9375</v>
      </c>
      <c r="K306" s="9"/>
    </row>
    <row r="307" spans="1:11" x14ac:dyDescent="0.25">
      <c r="A307" t="s">
        <v>2443</v>
      </c>
      <c r="B307" s="8">
        <v>42855</v>
      </c>
      <c r="C307" t="s">
        <v>4419</v>
      </c>
      <c r="D307">
        <v>1</v>
      </c>
      <c r="E307" t="s">
        <v>4420</v>
      </c>
      <c r="F307" t="s">
        <v>1406</v>
      </c>
      <c r="G307" s="1" t="s">
        <v>836</v>
      </c>
      <c r="H307" t="s">
        <v>836</v>
      </c>
      <c r="I307">
        <v>20.2</v>
      </c>
      <c r="J307" s="33">
        <f t="shared" si="4"/>
        <v>126.25</v>
      </c>
      <c r="K307" s="9"/>
    </row>
    <row r="308" spans="1:11" x14ac:dyDescent="0.25">
      <c r="A308" t="s">
        <v>2443</v>
      </c>
      <c r="B308" s="8">
        <v>42855</v>
      </c>
      <c r="C308" t="s">
        <v>4419</v>
      </c>
      <c r="D308">
        <v>1</v>
      </c>
      <c r="E308" t="s">
        <v>4420</v>
      </c>
      <c r="F308" t="s">
        <v>1406</v>
      </c>
      <c r="G308" s="1" t="s">
        <v>794</v>
      </c>
      <c r="H308" s="1" t="s">
        <v>2891</v>
      </c>
      <c r="I308">
        <v>9.3800000000000008</v>
      </c>
      <c r="J308" s="33">
        <f t="shared" si="4"/>
        <v>58.625000000000007</v>
      </c>
      <c r="K308" s="9"/>
    </row>
    <row r="309" spans="1:11" x14ac:dyDescent="0.25">
      <c r="A309" t="s">
        <v>2446</v>
      </c>
      <c r="B309" s="8">
        <v>42855</v>
      </c>
      <c r="C309" t="s">
        <v>4421</v>
      </c>
      <c r="D309">
        <v>1</v>
      </c>
      <c r="E309" t="s">
        <v>4422</v>
      </c>
      <c r="F309" t="s">
        <v>1406</v>
      </c>
      <c r="G309" s="1" t="s">
        <v>444</v>
      </c>
      <c r="H309" s="39" t="s">
        <v>2889</v>
      </c>
      <c r="I309">
        <v>56.97</v>
      </c>
      <c r="J309" s="33">
        <f t="shared" si="4"/>
        <v>356.0625</v>
      </c>
      <c r="K309" s="9"/>
    </row>
    <row r="310" spans="1:11" x14ac:dyDescent="0.25">
      <c r="A310" t="s">
        <v>2446</v>
      </c>
      <c r="B310" s="8">
        <v>42855</v>
      </c>
      <c r="C310" t="s">
        <v>4421</v>
      </c>
      <c r="D310">
        <v>1</v>
      </c>
      <c r="E310" t="s">
        <v>4422</v>
      </c>
      <c r="F310" t="s">
        <v>1406</v>
      </c>
      <c r="G310" s="1" t="s">
        <v>4423</v>
      </c>
      <c r="H310" t="s">
        <v>4423</v>
      </c>
      <c r="I310">
        <v>67.37</v>
      </c>
      <c r="J310" s="33">
        <f t="shared" si="4"/>
        <v>421.0625</v>
      </c>
      <c r="K310" s="9"/>
    </row>
    <row r="311" spans="1:11" x14ac:dyDescent="0.25">
      <c r="A311" t="s">
        <v>2446</v>
      </c>
      <c r="B311" s="8">
        <v>42855</v>
      </c>
      <c r="C311" t="s">
        <v>4421</v>
      </c>
      <c r="D311">
        <v>1</v>
      </c>
      <c r="E311" t="s">
        <v>4422</v>
      </c>
      <c r="F311" t="s">
        <v>1406</v>
      </c>
      <c r="G311" s="1" t="s">
        <v>794</v>
      </c>
      <c r="H311" s="1" t="s">
        <v>2891</v>
      </c>
      <c r="I311">
        <v>29.8</v>
      </c>
      <c r="J311" s="33">
        <f t="shared" si="4"/>
        <v>186.25</v>
      </c>
      <c r="K311" s="9"/>
    </row>
    <row r="312" spans="1:11" x14ac:dyDescent="0.25">
      <c r="A312" t="s">
        <v>4424</v>
      </c>
      <c r="B312" s="8">
        <v>42855</v>
      </c>
      <c r="C312" t="s">
        <v>4425</v>
      </c>
      <c r="D312">
        <v>1</v>
      </c>
      <c r="E312" t="s">
        <v>4426</v>
      </c>
      <c r="F312" t="s">
        <v>1406</v>
      </c>
      <c r="G312" s="1" t="s">
        <v>804</v>
      </c>
      <c r="H312" t="s">
        <v>804</v>
      </c>
      <c r="I312">
        <v>35.86</v>
      </c>
      <c r="J312" s="33">
        <f t="shared" si="4"/>
        <v>224.125</v>
      </c>
      <c r="K312" s="9"/>
    </row>
    <row r="313" spans="1:11" x14ac:dyDescent="0.25">
      <c r="A313" t="s">
        <v>4424</v>
      </c>
      <c r="B313" s="8">
        <v>42855</v>
      </c>
      <c r="C313" t="s">
        <v>4425</v>
      </c>
      <c r="D313">
        <v>1</v>
      </c>
      <c r="E313" t="s">
        <v>4426</v>
      </c>
      <c r="F313" t="s">
        <v>1406</v>
      </c>
      <c r="G313" s="1" t="s">
        <v>850</v>
      </c>
      <c r="H313" t="s">
        <v>850</v>
      </c>
      <c r="I313">
        <v>48.97</v>
      </c>
      <c r="J313" s="33">
        <f t="shared" si="4"/>
        <v>306.0625</v>
      </c>
      <c r="K313" s="9"/>
    </row>
    <row r="314" spans="1:11" x14ac:dyDescent="0.25">
      <c r="A314" t="s">
        <v>4424</v>
      </c>
      <c r="B314" s="8">
        <v>42855</v>
      </c>
      <c r="C314" t="s">
        <v>4425</v>
      </c>
      <c r="D314">
        <v>1</v>
      </c>
      <c r="E314" t="s">
        <v>4426</v>
      </c>
      <c r="F314" t="s">
        <v>1406</v>
      </c>
      <c r="G314" s="1" t="s">
        <v>444</v>
      </c>
      <c r="H314" s="39" t="s">
        <v>2889</v>
      </c>
      <c r="I314">
        <v>9.93</v>
      </c>
      <c r="J314" s="33">
        <f t="shared" si="4"/>
        <v>62.0625</v>
      </c>
      <c r="K314" s="9"/>
    </row>
    <row r="315" spans="1:11" x14ac:dyDescent="0.25">
      <c r="A315" t="s">
        <v>4424</v>
      </c>
      <c r="B315" s="8">
        <v>42855</v>
      </c>
      <c r="C315" t="s">
        <v>4425</v>
      </c>
      <c r="D315">
        <v>1</v>
      </c>
      <c r="E315" t="s">
        <v>4426</v>
      </c>
      <c r="F315" t="s">
        <v>1406</v>
      </c>
      <c r="G315" s="1" t="s">
        <v>794</v>
      </c>
      <c r="H315" s="1" t="s">
        <v>2891</v>
      </c>
      <c r="I315">
        <v>19.59</v>
      </c>
      <c r="J315" s="33">
        <f t="shared" si="4"/>
        <v>122.4375</v>
      </c>
      <c r="K315" s="9"/>
    </row>
    <row r="316" spans="1:11" x14ac:dyDescent="0.25">
      <c r="A316" t="s">
        <v>4424</v>
      </c>
      <c r="B316" s="8">
        <v>42855</v>
      </c>
      <c r="C316" t="s">
        <v>4425</v>
      </c>
      <c r="D316">
        <v>1</v>
      </c>
      <c r="E316" t="s">
        <v>4426</v>
      </c>
      <c r="F316" t="s">
        <v>1406</v>
      </c>
      <c r="G316" s="1" t="s">
        <v>4427</v>
      </c>
      <c r="H316" t="s">
        <v>4427</v>
      </c>
      <c r="I316">
        <v>67.34</v>
      </c>
      <c r="J316" s="33">
        <f t="shared" si="4"/>
        <v>420.875</v>
      </c>
      <c r="K316" s="9"/>
    </row>
    <row r="317" spans="1:11" x14ac:dyDescent="0.25">
      <c r="A317" t="s">
        <v>3276</v>
      </c>
      <c r="B317" s="8">
        <v>42855</v>
      </c>
      <c r="C317" t="s">
        <v>4428</v>
      </c>
      <c r="D317">
        <v>1</v>
      </c>
      <c r="E317" t="s">
        <v>4429</v>
      </c>
      <c r="F317" t="s">
        <v>1406</v>
      </c>
      <c r="G317" s="1" t="s">
        <v>444</v>
      </c>
      <c r="H317" s="39" t="s">
        <v>2889</v>
      </c>
      <c r="I317">
        <v>55.86</v>
      </c>
      <c r="J317" s="33">
        <f t="shared" si="4"/>
        <v>349.125</v>
      </c>
      <c r="K317" s="9"/>
    </row>
    <row r="318" spans="1:11" x14ac:dyDescent="0.25">
      <c r="A318" t="s">
        <v>3276</v>
      </c>
      <c r="B318" s="8">
        <v>42855</v>
      </c>
      <c r="C318" t="s">
        <v>4428</v>
      </c>
      <c r="D318">
        <v>1</v>
      </c>
      <c r="E318" t="s">
        <v>4429</v>
      </c>
      <c r="F318" t="s">
        <v>1406</v>
      </c>
      <c r="G318" s="1" t="s">
        <v>4423</v>
      </c>
      <c r="H318" t="s">
        <v>4423</v>
      </c>
      <c r="I318">
        <v>67.34</v>
      </c>
      <c r="J318" s="33">
        <f t="shared" si="4"/>
        <v>420.875</v>
      </c>
      <c r="K318" s="9"/>
    </row>
    <row r="319" spans="1:11" x14ac:dyDescent="0.25">
      <c r="A319" t="s">
        <v>3276</v>
      </c>
      <c r="B319" s="8">
        <v>42855</v>
      </c>
      <c r="C319" t="s">
        <v>4428</v>
      </c>
      <c r="D319">
        <v>1</v>
      </c>
      <c r="E319" t="s">
        <v>4429</v>
      </c>
      <c r="F319" t="s">
        <v>1406</v>
      </c>
      <c r="G319" s="1" t="s">
        <v>794</v>
      </c>
      <c r="H319" s="1" t="s">
        <v>2891</v>
      </c>
      <c r="I319">
        <v>29.8</v>
      </c>
      <c r="J319" s="33">
        <f t="shared" si="4"/>
        <v>186.25</v>
      </c>
      <c r="K319" s="9"/>
    </row>
    <row r="320" spans="1:11" x14ac:dyDescent="0.25">
      <c r="A320" t="s">
        <v>2449</v>
      </c>
      <c r="B320" s="8">
        <v>42855</v>
      </c>
      <c r="C320" t="s">
        <v>4430</v>
      </c>
      <c r="D320">
        <v>1</v>
      </c>
      <c r="E320" t="s">
        <v>4431</v>
      </c>
      <c r="F320" t="s">
        <v>1406</v>
      </c>
      <c r="G320" s="1" t="s">
        <v>444</v>
      </c>
      <c r="H320" s="39" t="s">
        <v>2889</v>
      </c>
      <c r="I320">
        <v>66.900000000000006</v>
      </c>
      <c r="J320" s="33">
        <f t="shared" si="4"/>
        <v>418.125</v>
      </c>
      <c r="K320" s="9"/>
    </row>
    <row r="321" spans="1:11" x14ac:dyDescent="0.25">
      <c r="A321" t="s">
        <v>2449</v>
      </c>
      <c r="B321" s="8">
        <v>42855</v>
      </c>
      <c r="C321" t="s">
        <v>4430</v>
      </c>
      <c r="D321">
        <v>1</v>
      </c>
      <c r="E321" t="s">
        <v>4431</v>
      </c>
      <c r="F321" t="s">
        <v>1406</v>
      </c>
      <c r="G321" s="1" t="s">
        <v>840</v>
      </c>
      <c r="H321" t="s">
        <v>840</v>
      </c>
      <c r="I321">
        <v>16.97</v>
      </c>
      <c r="J321" s="33">
        <f t="shared" si="4"/>
        <v>106.06249999999999</v>
      </c>
      <c r="K321" s="9"/>
    </row>
    <row r="322" spans="1:11" x14ac:dyDescent="0.25">
      <c r="A322" t="s">
        <v>2449</v>
      </c>
      <c r="B322" s="8">
        <v>42855</v>
      </c>
      <c r="C322" t="s">
        <v>4430</v>
      </c>
      <c r="D322">
        <v>1</v>
      </c>
      <c r="E322" t="s">
        <v>4431</v>
      </c>
      <c r="F322" t="s">
        <v>1406</v>
      </c>
      <c r="G322" s="1" t="s">
        <v>840</v>
      </c>
      <c r="H322" t="s">
        <v>840</v>
      </c>
      <c r="I322">
        <v>35.86</v>
      </c>
      <c r="J322" s="33">
        <f t="shared" si="4"/>
        <v>224.125</v>
      </c>
      <c r="K322" s="9"/>
    </row>
    <row r="323" spans="1:11" x14ac:dyDescent="0.25">
      <c r="A323" t="s">
        <v>2449</v>
      </c>
      <c r="B323" s="8">
        <v>42855</v>
      </c>
      <c r="C323" t="s">
        <v>4430</v>
      </c>
      <c r="D323">
        <v>1</v>
      </c>
      <c r="E323" t="s">
        <v>4431</v>
      </c>
      <c r="F323" t="s">
        <v>1406</v>
      </c>
      <c r="G323" s="1" t="s">
        <v>907</v>
      </c>
      <c r="H323" t="s">
        <v>907</v>
      </c>
      <c r="I323">
        <v>46.21</v>
      </c>
      <c r="J323" s="33">
        <f t="shared" si="4"/>
        <v>288.8125</v>
      </c>
      <c r="K323" s="9"/>
    </row>
    <row r="324" spans="1:11" x14ac:dyDescent="0.25">
      <c r="A324" t="s">
        <v>2449</v>
      </c>
      <c r="B324" s="8">
        <v>42855</v>
      </c>
      <c r="C324" t="s">
        <v>4430</v>
      </c>
      <c r="D324">
        <v>1</v>
      </c>
      <c r="E324" t="s">
        <v>4431</v>
      </c>
      <c r="F324" t="s">
        <v>1406</v>
      </c>
      <c r="G324" s="1" t="s">
        <v>815</v>
      </c>
      <c r="H324" t="s">
        <v>815</v>
      </c>
      <c r="I324">
        <v>65.930000000000007</v>
      </c>
      <c r="J324" s="33">
        <f t="shared" si="4"/>
        <v>412.06250000000006</v>
      </c>
      <c r="K324" s="9"/>
    </row>
    <row r="325" spans="1:11" x14ac:dyDescent="0.25">
      <c r="A325" t="s">
        <v>2449</v>
      </c>
      <c r="B325" s="8">
        <v>42855</v>
      </c>
      <c r="C325" t="s">
        <v>4430</v>
      </c>
      <c r="D325">
        <v>1</v>
      </c>
      <c r="E325" t="s">
        <v>4431</v>
      </c>
      <c r="F325" t="s">
        <v>1406</v>
      </c>
      <c r="G325" s="1" t="s">
        <v>858</v>
      </c>
      <c r="H325" t="s">
        <v>858</v>
      </c>
      <c r="I325">
        <v>9.3800000000000008</v>
      </c>
      <c r="J325" s="33">
        <f t="shared" si="4"/>
        <v>58.625000000000007</v>
      </c>
      <c r="K325" s="9"/>
    </row>
    <row r="326" spans="1:11" x14ac:dyDescent="0.25">
      <c r="A326" t="s">
        <v>2449</v>
      </c>
      <c r="B326" s="8">
        <v>42855</v>
      </c>
      <c r="C326" t="s">
        <v>4430</v>
      </c>
      <c r="D326">
        <v>1</v>
      </c>
      <c r="E326" t="s">
        <v>4431</v>
      </c>
      <c r="F326" t="s">
        <v>1406</v>
      </c>
      <c r="G326" s="1" t="s">
        <v>858</v>
      </c>
      <c r="H326" t="s">
        <v>858</v>
      </c>
      <c r="I326">
        <v>26.96</v>
      </c>
      <c r="J326" s="33">
        <f t="shared" si="4"/>
        <v>168.5</v>
      </c>
      <c r="K326" s="9"/>
    </row>
    <row r="327" spans="1:11" x14ac:dyDescent="0.25">
      <c r="A327" t="s">
        <v>2449</v>
      </c>
      <c r="B327" s="8">
        <v>42855</v>
      </c>
      <c r="C327" t="s">
        <v>4430</v>
      </c>
      <c r="D327">
        <v>1</v>
      </c>
      <c r="E327" t="s">
        <v>4431</v>
      </c>
      <c r="F327" t="s">
        <v>1406</v>
      </c>
      <c r="G327" s="1" t="s">
        <v>4432</v>
      </c>
      <c r="H327" t="s">
        <v>4432</v>
      </c>
      <c r="I327">
        <v>94.39</v>
      </c>
      <c r="J327" s="33">
        <f t="shared" ref="J327:J390" si="5">+I327/0.16</f>
        <v>589.9375</v>
      </c>
      <c r="K327" s="9"/>
    </row>
    <row r="328" spans="1:11" x14ac:dyDescent="0.25">
      <c r="A328" t="s">
        <v>3279</v>
      </c>
      <c r="B328" s="8">
        <v>42855</v>
      </c>
      <c r="C328" t="s">
        <v>4433</v>
      </c>
      <c r="D328">
        <v>1</v>
      </c>
      <c r="E328" t="s">
        <v>4434</v>
      </c>
      <c r="F328" t="s">
        <v>1406</v>
      </c>
      <c r="G328" s="1" t="s">
        <v>906</v>
      </c>
      <c r="H328" t="s">
        <v>906</v>
      </c>
      <c r="I328">
        <v>3.31</v>
      </c>
      <c r="J328" s="33">
        <f t="shared" si="5"/>
        <v>20.6875</v>
      </c>
      <c r="K328" s="9"/>
    </row>
    <row r="329" spans="1:11" x14ac:dyDescent="0.25">
      <c r="A329" t="s">
        <v>3279</v>
      </c>
      <c r="B329" s="8">
        <v>42855</v>
      </c>
      <c r="C329" t="s">
        <v>4433</v>
      </c>
      <c r="D329">
        <v>1</v>
      </c>
      <c r="E329" t="s">
        <v>4434</v>
      </c>
      <c r="F329" t="s">
        <v>1406</v>
      </c>
      <c r="G329" s="1" t="s">
        <v>794</v>
      </c>
      <c r="H329" s="1" t="s">
        <v>2891</v>
      </c>
      <c r="I329">
        <v>12.69</v>
      </c>
      <c r="J329" s="33">
        <f t="shared" si="5"/>
        <v>79.3125</v>
      </c>
      <c r="K329" s="9"/>
    </row>
    <row r="330" spans="1:11" x14ac:dyDescent="0.25">
      <c r="A330" t="s">
        <v>3279</v>
      </c>
      <c r="B330" s="8">
        <v>42855</v>
      </c>
      <c r="C330" t="s">
        <v>4433</v>
      </c>
      <c r="D330">
        <v>1</v>
      </c>
      <c r="E330" t="s">
        <v>4434</v>
      </c>
      <c r="F330" t="s">
        <v>1406</v>
      </c>
      <c r="G330" s="1" t="s">
        <v>919</v>
      </c>
      <c r="H330" t="s">
        <v>919</v>
      </c>
      <c r="I330">
        <v>8.2799999999999994</v>
      </c>
      <c r="J330" s="33">
        <f t="shared" si="5"/>
        <v>51.749999999999993</v>
      </c>
      <c r="K330" s="9"/>
    </row>
    <row r="331" spans="1:11" x14ac:dyDescent="0.25">
      <c r="A331" t="s">
        <v>3279</v>
      </c>
      <c r="B331" s="8">
        <v>42855</v>
      </c>
      <c r="C331" t="s">
        <v>4433</v>
      </c>
      <c r="D331">
        <v>1</v>
      </c>
      <c r="E331" t="s">
        <v>4434</v>
      </c>
      <c r="F331" t="s">
        <v>1406</v>
      </c>
      <c r="G331" s="1" t="s">
        <v>907</v>
      </c>
      <c r="H331" t="s">
        <v>907</v>
      </c>
      <c r="I331">
        <v>135.16999999999999</v>
      </c>
      <c r="J331" s="33">
        <f t="shared" si="5"/>
        <v>844.81249999999989</v>
      </c>
      <c r="K331" s="9"/>
    </row>
    <row r="332" spans="1:11" x14ac:dyDescent="0.25">
      <c r="A332" t="s">
        <v>4435</v>
      </c>
      <c r="B332" s="8">
        <v>42855</v>
      </c>
      <c r="C332" t="s">
        <v>4436</v>
      </c>
      <c r="D332">
        <v>1</v>
      </c>
      <c r="E332" t="s">
        <v>4437</v>
      </c>
      <c r="F332" t="s">
        <v>1406</v>
      </c>
      <c r="G332" s="1" t="s">
        <v>804</v>
      </c>
      <c r="H332" t="s">
        <v>804</v>
      </c>
      <c r="I332">
        <v>20</v>
      </c>
      <c r="J332" s="33">
        <f t="shared" si="5"/>
        <v>125</v>
      </c>
      <c r="K332" s="9"/>
    </row>
    <row r="333" spans="1:11" x14ac:dyDescent="0.25">
      <c r="A333" t="s">
        <v>4435</v>
      </c>
      <c r="B333" s="8">
        <v>42855</v>
      </c>
      <c r="C333" t="s">
        <v>4436</v>
      </c>
      <c r="D333">
        <v>1</v>
      </c>
      <c r="E333" t="s">
        <v>4437</v>
      </c>
      <c r="F333" t="s">
        <v>1406</v>
      </c>
      <c r="G333" s="1" t="s">
        <v>850</v>
      </c>
      <c r="H333" t="s">
        <v>850</v>
      </c>
      <c r="I333">
        <v>49.11</v>
      </c>
      <c r="J333" s="33">
        <f t="shared" si="5"/>
        <v>306.9375</v>
      </c>
      <c r="K333" s="9"/>
    </row>
    <row r="334" spans="1:11" x14ac:dyDescent="0.25">
      <c r="A334" t="s">
        <v>4435</v>
      </c>
      <c r="B334" s="8">
        <v>42855</v>
      </c>
      <c r="C334" t="s">
        <v>4436</v>
      </c>
      <c r="D334">
        <v>1</v>
      </c>
      <c r="E334" t="s">
        <v>4437</v>
      </c>
      <c r="F334" t="s">
        <v>1406</v>
      </c>
      <c r="G334" s="1" t="s">
        <v>444</v>
      </c>
      <c r="H334" s="39" t="s">
        <v>2889</v>
      </c>
      <c r="I334">
        <v>9.93</v>
      </c>
      <c r="J334" s="33">
        <f t="shared" si="5"/>
        <v>62.0625</v>
      </c>
      <c r="K334" s="9"/>
    </row>
    <row r="335" spans="1:11" x14ac:dyDescent="0.25">
      <c r="A335" t="s">
        <v>4435</v>
      </c>
      <c r="B335" s="8">
        <v>42855</v>
      </c>
      <c r="C335" t="s">
        <v>4436</v>
      </c>
      <c r="D335">
        <v>1</v>
      </c>
      <c r="E335" t="s">
        <v>4437</v>
      </c>
      <c r="F335" t="s">
        <v>1406</v>
      </c>
      <c r="G335" s="1" t="s">
        <v>794</v>
      </c>
      <c r="H335" s="1" t="s">
        <v>2891</v>
      </c>
      <c r="I335">
        <v>10.210000000000001</v>
      </c>
      <c r="J335" s="33">
        <f t="shared" si="5"/>
        <v>63.812500000000007</v>
      </c>
      <c r="K335" s="9"/>
    </row>
    <row r="336" spans="1:11" x14ac:dyDescent="0.25">
      <c r="A336" t="s">
        <v>4438</v>
      </c>
      <c r="B336" s="8">
        <v>42855</v>
      </c>
      <c r="C336" t="s">
        <v>4439</v>
      </c>
      <c r="D336">
        <v>1</v>
      </c>
      <c r="E336" t="s">
        <v>4440</v>
      </c>
      <c r="F336" t="s">
        <v>1406</v>
      </c>
      <c r="G336" s="1" t="s">
        <v>850</v>
      </c>
      <c r="H336" t="s">
        <v>850</v>
      </c>
      <c r="I336">
        <v>62.07</v>
      </c>
      <c r="J336" s="33">
        <f t="shared" si="5"/>
        <v>387.9375</v>
      </c>
      <c r="K336" s="9"/>
    </row>
    <row r="337" spans="1:11" x14ac:dyDescent="0.25">
      <c r="A337" t="s">
        <v>4438</v>
      </c>
      <c r="B337" s="8">
        <v>42855</v>
      </c>
      <c r="C337" t="s">
        <v>4439</v>
      </c>
      <c r="D337">
        <v>1</v>
      </c>
      <c r="E337" t="s">
        <v>4440</v>
      </c>
      <c r="F337" t="s">
        <v>1406</v>
      </c>
      <c r="G337" s="1" t="s">
        <v>444</v>
      </c>
      <c r="H337" s="39" t="s">
        <v>2889</v>
      </c>
      <c r="I337">
        <v>54.62</v>
      </c>
      <c r="J337" s="33">
        <f t="shared" si="5"/>
        <v>341.375</v>
      </c>
      <c r="K337" s="9"/>
    </row>
    <row r="338" spans="1:11" x14ac:dyDescent="0.25">
      <c r="A338" t="s">
        <v>4438</v>
      </c>
      <c r="B338" s="8">
        <v>42855</v>
      </c>
      <c r="C338" t="s">
        <v>4439</v>
      </c>
      <c r="D338">
        <v>1</v>
      </c>
      <c r="E338" t="s">
        <v>4440</v>
      </c>
      <c r="F338" t="s">
        <v>1406</v>
      </c>
      <c r="G338" s="1" t="s">
        <v>2469</v>
      </c>
      <c r="H338" t="s">
        <v>2469</v>
      </c>
      <c r="I338">
        <v>5.38</v>
      </c>
      <c r="J338" s="33">
        <f t="shared" si="5"/>
        <v>33.625</v>
      </c>
      <c r="K338" s="9"/>
    </row>
    <row r="339" spans="1:11" x14ac:dyDescent="0.25">
      <c r="A339" t="s">
        <v>4438</v>
      </c>
      <c r="B339" s="8">
        <v>42855</v>
      </c>
      <c r="C339" t="s">
        <v>4439</v>
      </c>
      <c r="D339">
        <v>1</v>
      </c>
      <c r="E339" t="s">
        <v>4440</v>
      </c>
      <c r="F339" t="s">
        <v>1406</v>
      </c>
      <c r="G339" s="1" t="s">
        <v>4441</v>
      </c>
      <c r="H339" t="s">
        <v>4441</v>
      </c>
      <c r="I339">
        <v>7.59</v>
      </c>
      <c r="J339" s="33">
        <f t="shared" si="5"/>
        <v>47.4375</v>
      </c>
      <c r="K339" s="9"/>
    </row>
    <row r="340" spans="1:11" x14ac:dyDescent="0.25">
      <c r="A340" t="s">
        <v>4438</v>
      </c>
      <c r="B340" s="8">
        <v>42855</v>
      </c>
      <c r="C340" t="s">
        <v>4439</v>
      </c>
      <c r="D340">
        <v>1</v>
      </c>
      <c r="E340" t="s">
        <v>4440</v>
      </c>
      <c r="F340" t="s">
        <v>1406</v>
      </c>
      <c r="G340" s="1" t="s">
        <v>919</v>
      </c>
      <c r="H340" t="s">
        <v>919</v>
      </c>
      <c r="I340">
        <v>8.2799999999999994</v>
      </c>
      <c r="J340" s="33">
        <f t="shared" si="5"/>
        <v>51.749999999999993</v>
      </c>
      <c r="K340" s="9"/>
    </row>
    <row r="341" spans="1:11" x14ac:dyDescent="0.25">
      <c r="A341" t="s">
        <v>4442</v>
      </c>
      <c r="B341" s="8">
        <v>42855</v>
      </c>
      <c r="C341" t="s">
        <v>4443</v>
      </c>
      <c r="D341">
        <v>1</v>
      </c>
      <c r="E341" t="s">
        <v>4444</v>
      </c>
      <c r="F341" t="s">
        <v>1406</v>
      </c>
      <c r="G341" s="1" t="s">
        <v>3183</v>
      </c>
      <c r="H341" t="s">
        <v>3183</v>
      </c>
      <c r="I341">
        <v>3.45</v>
      </c>
      <c r="J341" s="33">
        <f t="shared" si="5"/>
        <v>21.5625</v>
      </c>
      <c r="K341" s="9"/>
    </row>
    <row r="342" spans="1:11" x14ac:dyDescent="0.25">
      <c r="A342" t="s">
        <v>4442</v>
      </c>
      <c r="B342" s="8">
        <v>42855</v>
      </c>
      <c r="C342" t="s">
        <v>4443</v>
      </c>
      <c r="D342">
        <v>1</v>
      </c>
      <c r="E342" t="s">
        <v>4444</v>
      </c>
      <c r="F342" t="s">
        <v>1406</v>
      </c>
      <c r="G342" s="1" t="s">
        <v>906</v>
      </c>
      <c r="H342" t="s">
        <v>906</v>
      </c>
      <c r="I342">
        <v>3.31</v>
      </c>
      <c r="J342" s="33">
        <f t="shared" si="5"/>
        <v>20.6875</v>
      </c>
      <c r="K342" s="9"/>
    </row>
    <row r="343" spans="1:11" x14ac:dyDescent="0.25">
      <c r="A343" t="s">
        <v>4442</v>
      </c>
      <c r="B343" s="8">
        <v>42855</v>
      </c>
      <c r="C343" t="s">
        <v>4443</v>
      </c>
      <c r="D343">
        <v>1</v>
      </c>
      <c r="E343" t="s">
        <v>4444</v>
      </c>
      <c r="F343" t="s">
        <v>1406</v>
      </c>
      <c r="G343" s="1" t="s">
        <v>794</v>
      </c>
      <c r="H343" s="1" t="s">
        <v>2891</v>
      </c>
      <c r="I343">
        <v>4.97</v>
      </c>
      <c r="J343" s="33">
        <f t="shared" si="5"/>
        <v>31.062499999999996</v>
      </c>
      <c r="K343" s="9"/>
    </row>
    <row r="344" spans="1:11" x14ac:dyDescent="0.25">
      <c r="A344" t="s">
        <v>4442</v>
      </c>
      <c r="B344" s="8">
        <v>42855</v>
      </c>
      <c r="C344" t="s">
        <v>4443</v>
      </c>
      <c r="D344">
        <v>1</v>
      </c>
      <c r="E344" t="s">
        <v>4444</v>
      </c>
      <c r="F344" t="s">
        <v>1406</v>
      </c>
      <c r="G344" s="1" t="s">
        <v>794</v>
      </c>
      <c r="H344" s="1" t="s">
        <v>2891</v>
      </c>
      <c r="I344">
        <v>7.72</v>
      </c>
      <c r="J344" s="33">
        <f t="shared" si="5"/>
        <v>48.25</v>
      </c>
      <c r="K344" s="9"/>
    </row>
    <row r="345" spans="1:11" x14ac:dyDescent="0.25">
      <c r="A345" t="s">
        <v>4442</v>
      </c>
      <c r="B345" s="8">
        <v>42855</v>
      </c>
      <c r="C345" t="s">
        <v>4443</v>
      </c>
      <c r="D345">
        <v>1</v>
      </c>
      <c r="E345" t="s">
        <v>4444</v>
      </c>
      <c r="F345" t="s">
        <v>1406</v>
      </c>
      <c r="G345" s="1" t="s">
        <v>919</v>
      </c>
      <c r="H345" t="s">
        <v>919</v>
      </c>
      <c r="I345">
        <v>8.2799999999999994</v>
      </c>
      <c r="J345" s="33">
        <f t="shared" si="5"/>
        <v>51.749999999999993</v>
      </c>
      <c r="K345" s="9"/>
    </row>
    <row r="346" spans="1:11" x14ac:dyDescent="0.25">
      <c r="A346" t="s">
        <v>4442</v>
      </c>
      <c r="B346" s="8">
        <v>42855</v>
      </c>
      <c r="C346" t="s">
        <v>4443</v>
      </c>
      <c r="D346">
        <v>1</v>
      </c>
      <c r="E346" t="s">
        <v>4444</v>
      </c>
      <c r="F346" t="s">
        <v>1406</v>
      </c>
      <c r="G346" s="1" t="s">
        <v>907</v>
      </c>
      <c r="H346" t="s">
        <v>907</v>
      </c>
      <c r="I346">
        <v>137.93</v>
      </c>
      <c r="J346" s="33">
        <f t="shared" si="5"/>
        <v>862.0625</v>
      </c>
      <c r="K346" s="9"/>
    </row>
    <row r="347" spans="1:11" x14ac:dyDescent="0.25">
      <c r="A347" t="s">
        <v>4442</v>
      </c>
      <c r="B347" s="8">
        <v>42855</v>
      </c>
      <c r="C347" t="s">
        <v>4443</v>
      </c>
      <c r="D347">
        <v>1</v>
      </c>
      <c r="E347" t="s">
        <v>4444</v>
      </c>
      <c r="F347" t="s">
        <v>1406</v>
      </c>
      <c r="G347" s="1" t="s">
        <v>1504</v>
      </c>
      <c r="H347" t="s">
        <v>1504</v>
      </c>
      <c r="I347">
        <v>60.57</v>
      </c>
      <c r="J347" s="33">
        <f t="shared" si="5"/>
        <v>378.5625</v>
      </c>
      <c r="K347" s="9"/>
    </row>
    <row r="348" spans="1:11" x14ac:dyDescent="0.25">
      <c r="A348" t="s">
        <v>4445</v>
      </c>
      <c r="B348" s="8">
        <v>42855</v>
      </c>
      <c r="C348" t="s">
        <v>4446</v>
      </c>
      <c r="D348">
        <v>1</v>
      </c>
      <c r="E348" t="s">
        <v>4447</v>
      </c>
      <c r="F348" t="s">
        <v>1406</v>
      </c>
      <c r="G348" s="1" t="s">
        <v>850</v>
      </c>
      <c r="H348" t="s">
        <v>850</v>
      </c>
      <c r="I348">
        <v>96.56</v>
      </c>
      <c r="J348" s="33">
        <f t="shared" si="5"/>
        <v>603.5</v>
      </c>
      <c r="K348" s="9"/>
    </row>
    <row r="349" spans="1:11" x14ac:dyDescent="0.25">
      <c r="A349" t="s">
        <v>4445</v>
      </c>
      <c r="B349" s="8">
        <v>42855</v>
      </c>
      <c r="C349" t="s">
        <v>4446</v>
      </c>
      <c r="D349">
        <v>1</v>
      </c>
      <c r="E349" t="s">
        <v>4447</v>
      </c>
      <c r="F349" t="s">
        <v>1406</v>
      </c>
      <c r="G349" s="1" t="s">
        <v>444</v>
      </c>
      <c r="H349" s="39" t="s">
        <v>2889</v>
      </c>
      <c r="I349">
        <v>8.2799999999999994</v>
      </c>
      <c r="J349" s="33">
        <f t="shared" si="5"/>
        <v>51.749999999999993</v>
      </c>
      <c r="K349" s="9"/>
    </row>
    <row r="350" spans="1:11" x14ac:dyDescent="0.25">
      <c r="A350" t="s">
        <v>4445</v>
      </c>
      <c r="B350" s="8">
        <v>42855</v>
      </c>
      <c r="C350" t="s">
        <v>4446</v>
      </c>
      <c r="D350">
        <v>1</v>
      </c>
      <c r="E350" t="s">
        <v>4447</v>
      </c>
      <c r="F350" t="s">
        <v>1406</v>
      </c>
      <c r="G350" s="1" t="s">
        <v>2469</v>
      </c>
      <c r="H350" t="s">
        <v>2469</v>
      </c>
      <c r="I350">
        <v>5.38</v>
      </c>
      <c r="J350" s="33">
        <f t="shared" si="5"/>
        <v>33.625</v>
      </c>
      <c r="K350" s="9"/>
    </row>
    <row r="351" spans="1:11" x14ac:dyDescent="0.25">
      <c r="A351" t="s">
        <v>4445</v>
      </c>
      <c r="B351" s="8">
        <v>42855</v>
      </c>
      <c r="C351" t="s">
        <v>4446</v>
      </c>
      <c r="D351">
        <v>1</v>
      </c>
      <c r="E351" t="s">
        <v>4447</v>
      </c>
      <c r="F351" t="s">
        <v>1406</v>
      </c>
      <c r="G351" s="1" t="s">
        <v>794</v>
      </c>
      <c r="H351" s="1" t="s">
        <v>2891</v>
      </c>
      <c r="I351">
        <v>5.79</v>
      </c>
      <c r="J351" s="33">
        <f t="shared" si="5"/>
        <v>36.1875</v>
      </c>
      <c r="K351" s="9"/>
    </row>
    <row r="352" spans="1:11" x14ac:dyDescent="0.25">
      <c r="A352" t="s">
        <v>4445</v>
      </c>
      <c r="B352" s="8">
        <v>42855</v>
      </c>
      <c r="C352" t="s">
        <v>4446</v>
      </c>
      <c r="D352">
        <v>1</v>
      </c>
      <c r="E352" t="s">
        <v>4447</v>
      </c>
      <c r="F352" t="s">
        <v>1406</v>
      </c>
      <c r="G352" s="1" t="s">
        <v>4441</v>
      </c>
      <c r="H352" t="s">
        <v>4441</v>
      </c>
      <c r="I352">
        <v>7.59</v>
      </c>
      <c r="J352" s="33">
        <f t="shared" si="5"/>
        <v>47.4375</v>
      </c>
      <c r="K352" s="9"/>
    </row>
    <row r="353" spans="1:11" x14ac:dyDescent="0.25">
      <c r="A353" t="s">
        <v>4448</v>
      </c>
      <c r="B353" s="8">
        <v>42855</v>
      </c>
      <c r="C353" t="s">
        <v>4449</v>
      </c>
      <c r="D353">
        <v>1</v>
      </c>
      <c r="E353" t="s">
        <v>4450</v>
      </c>
      <c r="F353" t="s">
        <v>1406</v>
      </c>
      <c r="G353" s="1" t="s">
        <v>794</v>
      </c>
      <c r="H353" s="1" t="s">
        <v>2891</v>
      </c>
      <c r="I353">
        <v>4.97</v>
      </c>
      <c r="J353" s="33">
        <f t="shared" si="5"/>
        <v>31.062499999999996</v>
      </c>
      <c r="K353" s="9"/>
    </row>
    <row r="354" spans="1:11" x14ac:dyDescent="0.25">
      <c r="A354" t="s">
        <v>4448</v>
      </c>
      <c r="B354" s="8">
        <v>42855</v>
      </c>
      <c r="C354" t="s">
        <v>4449</v>
      </c>
      <c r="D354">
        <v>1</v>
      </c>
      <c r="E354" t="s">
        <v>4450</v>
      </c>
      <c r="F354" t="s">
        <v>1406</v>
      </c>
      <c r="G354" s="1" t="s">
        <v>794</v>
      </c>
      <c r="H354" s="1" t="s">
        <v>2891</v>
      </c>
      <c r="I354">
        <v>7.72</v>
      </c>
      <c r="J354" s="33">
        <f t="shared" si="5"/>
        <v>48.25</v>
      </c>
      <c r="K354" s="9"/>
    </row>
    <row r="355" spans="1:11" x14ac:dyDescent="0.25">
      <c r="A355" t="s">
        <v>4448</v>
      </c>
      <c r="B355" s="8">
        <v>42855</v>
      </c>
      <c r="C355" t="s">
        <v>4449</v>
      </c>
      <c r="D355">
        <v>1</v>
      </c>
      <c r="E355" t="s">
        <v>4450</v>
      </c>
      <c r="F355" t="s">
        <v>1406</v>
      </c>
      <c r="G355" s="1" t="s">
        <v>794</v>
      </c>
      <c r="H355" s="1" t="s">
        <v>2891</v>
      </c>
      <c r="I355">
        <v>31.17</v>
      </c>
      <c r="J355" s="33">
        <f t="shared" si="5"/>
        <v>194.8125</v>
      </c>
      <c r="K355" s="9"/>
    </row>
    <row r="356" spans="1:11" x14ac:dyDescent="0.25">
      <c r="A356" t="s">
        <v>4448</v>
      </c>
      <c r="B356" s="8">
        <v>42855</v>
      </c>
      <c r="C356" t="s">
        <v>4449</v>
      </c>
      <c r="D356">
        <v>1</v>
      </c>
      <c r="E356" t="s">
        <v>4450</v>
      </c>
      <c r="F356" t="s">
        <v>1406</v>
      </c>
      <c r="G356" s="1" t="s">
        <v>978</v>
      </c>
      <c r="H356" t="s">
        <v>978</v>
      </c>
      <c r="I356">
        <v>85.9</v>
      </c>
      <c r="J356" s="33">
        <f t="shared" si="5"/>
        <v>536.875</v>
      </c>
      <c r="K356" s="9"/>
    </row>
    <row r="357" spans="1:11" x14ac:dyDescent="0.25">
      <c r="A357" t="s">
        <v>4448</v>
      </c>
      <c r="B357" s="8">
        <v>42855</v>
      </c>
      <c r="C357" t="s">
        <v>4449</v>
      </c>
      <c r="D357">
        <v>1</v>
      </c>
      <c r="E357" t="s">
        <v>4450</v>
      </c>
      <c r="F357" t="s">
        <v>1406</v>
      </c>
      <c r="G357" s="1" t="s">
        <v>907</v>
      </c>
      <c r="H357" t="s">
        <v>907</v>
      </c>
      <c r="I357">
        <v>146.47999999999999</v>
      </c>
      <c r="J357" s="33">
        <f t="shared" si="5"/>
        <v>915.49999999999989</v>
      </c>
      <c r="K357" s="9"/>
    </row>
    <row r="358" spans="1:11" x14ac:dyDescent="0.25">
      <c r="A358" t="s">
        <v>4448</v>
      </c>
      <c r="B358" s="8">
        <v>42855</v>
      </c>
      <c r="C358" t="s">
        <v>4449</v>
      </c>
      <c r="D358">
        <v>1</v>
      </c>
      <c r="E358" t="s">
        <v>4450</v>
      </c>
      <c r="F358" t="s">
        <v>1406</v>
      </c>
      <c r="G358" s="1" t="s">
        <v>908</v>
      </c>
      <c r="H358" t="s">
        <v>908</v>
      </c>
      <c r="I358">
        <v>62.77</v>
      </c>
      <c r="J358" s="33">
        <f t="shared" si="5"/>
        <v>392.3125</v>
      </c>
      <c r="K358" s="9"/>
    </row>
    <row r="359" spans="1:11" x14ac:dyDescent="0.25">
      <c r="A359" t="s">
        <v>4448</v>
      </c>
      <c r="B359" s="8">
        <v>42855</v>
      </c>
      <c r="C359" t="s">
        <v>4449</v>
      </c>
      <c r="D359">
        <v>1</v>
      </c>
      <c r="E359" t="s">
        <v>4450</v>
      </c>
      <c r="F359" t="s">
        <v>1406</v>
      </c>
      <c r="G359" s="1" t="s">
        <v>914</v>
      </c>
      <c r="H359" t="s">
        <v>914</v>
      </c>
      <c r="I359">
        <v>20.14</v>
      </c>
      <c r="J359" s="33">
        <f t="shared" si="5"/>
        <v>125.875</v>
      </c>
      <c r="K359" s="9"/>
    </row>
    <row r="360" spans="1:11" x14ac:dyDescent="0.25">
      <c r="A360" t="s">
        <v>4448</v>
      </c>
      <c r="B360" s="8">
        <v>42855</v>
      </c>
      <c r="C360" t="s">
        <v>4449</v>
      </c>
      <c r="D360">
        <v>1</v>
      </c>
      <c r="E360" t="s">
        <v>4450</v>
      </c>
      <c r="F360" t="s">
        <v>1406</v>
      </c>
      <c r="G360" s="1" t="s">
        <v>909</v>
      </c>
      <c r="H360" t="s">
        <v>909</v>
      </c>
      <c r="I360">
        <v>40.36</v>
      </c>
      <c r="J360" s="33">
        <f t="shared" si="5"/>
        <v>252.25</v>
      </c>
      <c r="K360" s="9"/>
    </row>
    <row r="361" spans="1:11" x14ac:dyDescent="0.25">
      <c r="A361" t="s">
        <v>2452</v>
      </c>
      <c r="B361" s="8">
        <v>42855</v>
      </c>
      <c r="C361" t="s">
        <v>4451</v>
      </c>
      <c r="D361">
        <v>1</v>
      </c>
      <c r="E361" t="s">
        <v>4452</v>
      </c>
      <c r="F361" t="s">
        <v>1406</v>
      </c>
      <c r="G361" s="1" t="s">
        <v>444</v>
      </c>
      <c r="H361" s="39" t="s">
        <v>2889</v>
      </c>
      <c r="I361">
        <v>43.31</v>
      </c>
      <c r="J361" s="33">
        <f t="shared" si="5"/>
        <v>270.6875</v>
      </c>
      <c r="K361" s="9"/>
    </row>
    <row r="362" spans="1:11" x14ac:dyDescent="0.25">
      <c r="A362" t="s">
        <v>2452</v>
      </c>
      <c r="B362" s="8">
        <v>42855</v>
      </c>
      <c r="C362" t="s">
        <v>4451</v>
      </c>
      <c r="D362">
        <v>1</v>
      </c>
      <c r="E362" t="s">
        <v>4452</v>
      </c>
      <c r="F362" t="s">
        <v>1406</v>
      </c>
      <c r="G362" s="1" t="s">
        <v>794</v>
      </c>
      <c r="H362" s="1" t="s">
        <v>2891</v>
      </c>
      <c r="I362">
        <v>10.210000000000001</v>
      </c>
      <c r="J362" s="33">
        <f t="shared" si="5"/>
        <v>63.812500000000007</v>
      </c>
      <c r="K362" s="9"/>
    </row>
    <row r="363" spans="1:11" x14ac:dyDescent="0.25">
      <c r="A363" t="s">
        <v>2452</v>
      </c>
      <c r="B363" s="8">
        <v>42855</v>
      </c>
      <c r="C363" t="s">
        <v>4451</v>
      </c>
      <c r="D363">
        <v>1</v>
      </c>
      <c r="E363" t="s">
        <v>4452</v>
      </c>
      <c r="F363" t="s">
        <v>1406</v>
      </c>
      <c r="G363" s="1" t="s">
        <v>794</v>
      </c>
      <c r="H363" s="1" t="s">
        <v>2891</v>
      </c>
      <c r="I363">
        <v>10.210000000000001</v>
      </c>
      <c r="J363" s="33">
        <f t="shared" si="5"/>
        <v>63.812500000000007</v>
      </c>
      <c r="K363" s="9"/>
    </row>
    <row r="364" spans="1:11" x14ac:dyDescent="0.25">
      <c r="A364" t="s">
        <v>2452</v>
      </c>
      <c r="B364" s="8">
        <v>42855</v>
      </c>
      <c r="C364" t="s">
        <v>4451</v>
      </c>
      <c r="D364">
        <v>1</v>
      </c>
      <c r="E364" t="s">
        <v>4452</v>
      </c>
      <c r="F364" t="s">
        <v>1406</v>
      </c>
      <c r="G364" s="1" t="s">
        <v>4453</v>
      </c>
      <c r="H364" t="s">
        <v>4453</v>
      </c>
      <c r="I364">
        <v>19.309999999999999</v>
      </c>
      <c r="J364" s="33">
        <f t="shared" si="5"/>
        <v>120.68749999999999</v>
      </c>
      <c r="K364" s="9"/>
    </row>
    <row r="365" spans="1:11" x14ac:dyDescent="0.25">
      <c r="A365" t="s">
        <v>2452</v>
      </c>
      <c r="B365" s="8">
        <v>42855</v>
      </c>
      <c r="C365" t="s">
        <v>4451</v>
      </c>
      <c r="D365">
        <v>1</v>
      </c>
      <c r="E365" t="s">
        <v>4452</v>
      </c>
      <c r="F365" t="s">
        <v>1406</v>
      </c>
      <c r="G365" s="1" t="s">
        <v>4454</v>
      </c>
      <c r="H365" t="s">
        <v>4454</v>
      </c>
      <c r="I365">
        <v>67.349999999999994</v>
      </c>
      <c r="J365" s="33">
        <f t="shared" si="5"/>
        <v>420.93749999999994</v>
      </c>
      <c r="K365" s="9"/>
    </row>
    <row r="366" spans="1:11" x14ac:dyDescent="0.25">
      <c r="A366" t="s">
        <v>536</v>
      </c>
      <c r="B366" s="8">
        <v>42855</v>
      </c>
      <c r="C366" t="s">
        <v>4455</v>
      </c>
      <c r="D366">
        <v>1</v>
      </c>
      <c r="E366" t="s">
        <v>4456</v>
      </c>
      <c r="F366" t="s">
        <v>1406</v>
      </c>
      <c r="G366" s="1" t="s">
        <v>4457</v>
      </c>
      <c r="H366" t="s">
        <v>4457</v>
      </c>
      <c r="I366">
        <v>13.24</v>
      </c>
      <c r="J366" s="33">
        <f t="shared" si="5"/>
        <v>82.75</v>
      </c>
      <c r="K366" s="9"/>
    </row>
    <row r="367" spans="1:11" x14ac:dyDescent="0.25">
      <c r="A367" t="s">
        <v>536</v>
      </c>
      <c r="B367" s="8">
        <v>42855</v>
      </c>
      <c r="C367" t="s">
        <v>4455</v>
      </c>
      <c r="D367">
        <v>1</v>
      </c>
      <c r="E367" t="s">
        <v>4456</v>
      </c>
      <c r="F367" t="s">
        <v>1406</v>
      </c>
      <c r="G367" s="1" t="s">
        <v>794</v>
      </c>
      <c r="H367" s="1" t="s">
        <v>2891</v>
      </c>
      <c r="I367">
        <v>19.86</v>
      </c>
      <c r="J367" s="33">
        <f t="shared" si="5"/>
        <v>124.125</v>
      </c>
      <c r="K367" s="9"/>
    </row>
    <row r="368" spans="1:11" x14ac:dyDescent="0.25">
      <c r="A368" t="s">
        <v>536</v>
      </c>
      <c r="B368" s="8">
        <v>42855</v>
      </c>
      <c r="C368" t="s">
        <v>4455</v>
      </c>
      <c r="D368">
        <v>1</v>
      </c>
      <c r="E368" t="s">
        <v>4456</v>
      </c>
      <c r="F368" t="s">
        <v>1406</v>
      </c>
      <c r="G368" s="1" t="s">
        <v>806</v>
      </c>
      <c r="H368" t="s">
        <v>806</v>
      </c>
      <c r="I368">
        <v>26.9</v>
      </c>
      <c r="J368" s="33">
        <f t="shared" si="5"/>
        <v>168.125</v>
      </c>
      <c r="K368" s="9"/>
    </row>
    <row r="369" spans="1:11" x14ac:dyDescent="0.25">
      <c r="A369" t="s">
        <v>536</v>
      </c>
      <c r="B369" s="8">
        <v>42855</v>
      </c>
      <c r="C369" t="s">
        <v>4455</v>
      </c>
      <c r="D369">
        <v>1</v>
      </c>
      <c r="E369" t="s">
        <v>4456</v>
      </c>
      <c r="F369" t="s">
        <v>1406</v>
      </c>
      <c r="G369" s="1" t="s">
        <v>907</v>
      </c>
      <c r="H369" t="s">
        <v>907</v>
      </c>
      <c r="I369">
        <v>86.9</v>
      </c>
      <c r="J369" s="33">
        <f t="shared" si="5"/>
        <v>543.125</v>
      </c>
      <c r="K369" s="9"/>
    </row>
    <row r="370" spans="1:11" x14ac:dyDescent="0.25">
      <c r="A370" t="s">
        <v>536</v>
      </c>
      <c r="B370" s="8">
        <v>42855</v>
      </c>
      <c r="C370" t="s">
        <v>4455</v>
      </c>
      <c r="D370">
        <v>1</v>
      </c>
      <c r="E370" t="s">
        <v>4456</v>
      </c>
      <c r="F370" t="s">
        <v>1406</v>
      </c>
      <c r="G370" s="1" t="s">
        <v>4458</v>
      </c>
      <c r="H370" t="s">
        <v>4458</v>
      </c>
      <c r="I370">
        <v>145.21</v>
      </c>
      <c r="J370" s="33">
        <f t="shared" si="5"/>
        <v>907.5625</v>
      </c>
      <c r="K370" s="9"/>
    </row>
    <row r="371" spans="1:11" x14ac:dyDescent="0.25">
      <c r="A371" t="s">
        <v>4459</v>
      </c>
      <c r="B371" s="8">
        <v>42855</v>
      </c>
      <c r="C371" t="s">
        <v>4460</v>
      </c>
      <c r="D371">
        <v>1</v>
      </c>
      <c r="E371" t="s">
        <v>4461</v>
      </c>
      <c r="F371" t="s">
        <v>1406</v>
      </c>
      <c r="G371" s="1" t="s">
        <v>876</v>
      </c>
      <c r="H371" t="s">
        <v>876</v>
      </c>
      <c r="I371">
        <v>17.38</v>
      </c>
      <c r="J371" s="33">
        <f t="shared" si="5"/>
        <v>108.62499999999999</v>
      </c>
      <c r="K371" s="9"/>
    </row>
    <row r="372" spans="1:11" x14ac:dyDescent="0.25">
      <c r="A372" t="s">
        <v>4459</v>
      </c>
      <c r="B372" s="8">
        <v>42855</v>
      </c>
      <c r="C372" t="s">
        <v>4460</v>
      </c>
      <c r="D372">
        <v>1</v>
      </c>
      <c r="E372" t="s">
        <v>4461</v>
      </c>
      <c r="F372" t="s">
        <v>1406</v>
      </c>
      <c r="G372" s="1" t="s">
        <v>3183</v>
      </c>
      <c r="H372" t="s">
        <v>3183</v>
      </c>
      <c r="I372">
        <v>4.1399999999999997</v>
      </c>
      <c r="J372" s="33">
        <f t="shared" si="5"/>
        <v>25.874999999999996</v>
      </c>
      <c r="K372" s="9"/>
    </row>
    <row r="373" spans="1:11" x14ac:dyDescent="0.25">
      <c r="A373" t="s">
        <v>4459</v>
      </c>
      <c r="B373" s="8">
        <v>42855</v>
      </c>
      <c r="C373" t="s">
        <v>4460</v>
      </c>
      <c r="D373">
        <v>1</v>
      </c>
      <c r="E373" t="s">
        <v>4461</v>
      </c>
      <c r="F373" t="s">
        <v>1406</v>
      </c>
      <c r="G373" s="1" t="s">
        <v>906</v>
      </c>
      <c r="H373" t="s">
        <v>906</v>
      </c>
      <c r="I373">
        <v>3.31</v>
      </c>
      <c r="J373" s="33">
        <f t="shared" si="5"/>
        <v>20.6875</v>
      </c>
      <c r="K373" s="9"/>
    </row>
    <row r="374" spans="1:11" x14ac:dyDescent="0.25">
      <c r="A374" t="s">
        <v>4459</v>
      </c>
      <c r="B374" s="8">
        <v>42855</v>
      </c>
      <c r="C374" t="s">
        <v>4460</v>
      </c>
      <c r="D374">
        <v>1</v>
      </c>
      <c r="E374" t="s">
        <v>4461</v>
      </c>
      <c r="F374" t="s">
        <v>1406</v>
      </c>
      <c r="G374" s="1" t="s">
        <v>794</v>
      </c>
      <c r="H374" s="1" t="s">
        <v>2891</v>
      </c>
      <c r="I374">
        <v>4</v>
      </c>
      <c r="J374" s="33">
        <f t="shared" si="5"/>
        <v>25</v>
      </c>
      <c r="K374" s="9"/>
    </row>
    <row r="375" spans="1:11" x14ac:dyDescent="0.25">
      <c r="A375" t="s">
        <v>4459</v>
      </c>
      <c r="B375" s="8">
        <v>42855</v>
      </c>
      <c r="C375" t="s">
        <v>4460</v>
      </c>
      <c r="D375">
        <v>1</v>
      </c>
      <c r="E375" t="s">
        <v>4461</v>
      </c>
      <c r="F375" t="s">
        <v>1406</v>
      </c>
      <c r="G375" s="1" t="s">
        <v>794</v>
      </c>
      <c r="H375" s="1" t="s">
        <v>2891</v>
      </c>
      <c r="I375">
        <v>4</v>
      </c>
      <c r="J375" s="33">
        <f t="shared" si="5"/>
        <v>25</v>
      </c>
      <c r="K375" s="9"/>
    </row>
    <row r="376" spans="1:11" x14ac:dyDescent="0.25">
      <c r="A376" t="s">
        <v>4459</v>
      </c>
      <c r="B376" s="8">
        <v>42855</v>
      </c>
      <c r="C376" t="s">
        <v>4460</v>
      </c>
      <c r="D376">
        <v>1</v>
      </c>
      <c r="E376" t="s">
        <v>4461</v>
      </c>
      <c r="F376" t="s">
        <v>1406</v>
      </c>
      <c r="G376" s="1" t="s">
        <v>794</v>
      </c>
      <c r="H376" s="1" t="s">
        <v>2891</v>
      </c>
      <c r="I376">
        <v>16.28</v>
      </c>
      <c r="J376" s="33">
        <f t="shared" si="5"/>
        <v>101.75</v>
      </c>
      <c r="K376" s="9"/>
    </row>
    <row r="377" spans="1:11" x14ac:dyDescent="0.25">
      <c r="A377" t="s">
        <v>4459</v>
      </c>
      <c r="B377" s="8">
        <v>42855</v>
      </c>
      <c r="C377" t="s">
        <v>4460</v>
      </c>
      <c r="D377">
        <v>1</v>
      </c>
      <c r="E377" t="s">
        <v>4461</v>
      </c>
      <c r="F377" t="s">
        <v>1406</v>
      </c>
      <c r="G377" s="1" t="s">
        <v>794</v>
      </c>
      <c r="H377" s="1" t="s">
        <v>2891</v>
      </c>
      <c r="I377">
        <v>40.83</v>
      </c>
      <c r="J377" s="33">
        <f t="shared" si="5"/>
        <v>255.18749999999997</v>
      </c>
      <c r="K377" s="9"/>
    </row>
    <row r="378" spans="1:11" x14ac:dyDescent="0.25">
      <c r="A378" t="s">
        <v>4459</v>
      </c>
      <c r="B378" s="8">
        <v>42855</v>
      </c>
      <c r="C378" t="s">
        <v>4460</v>
      </c>
      <c r="D378">
        <v>1</v>
      </c>
      <c r="E378" t="s">
        <v>4461</v>
      </c>
      <c r="F378" t="s">
        <v>1406</v>
      </c>
      <c r="G378" s="1" t="s">
        <v>977</v>
      </c>
      <c r="H378" t="s">
        <v>977</v>
      </c>
      <c r="I378">
        <v>18.850000000000001</v>
      </c>
      <c r="J378" s="33">
        <f t="shared" si="5"/>
        <v>117.8125</v>
      </c>
      <c r="K378" s="9"/>
    </row>
    <row r="379" spans="1:11" x14ac:dyDescent="0.25">
      <c r="A379" t="s">
        <v>4459</v>
      </c>
      <c r="B379" s="8">
        <v>42855</v>
      </c>
      <c r="C379" t="s">
        <v>4460</v>
      </c>
      <c r="D379">
        <v>1</v>
      </c>
      <c r="E379" t="s">
        <v>4461</v>
      </c>
      <c r="F379" t="s">
        <v>1406</v>
      </c>
      <c r="G379" s="1" t="s">
        <v>3184</v>
      </c>
      <c r="H379" t="s">
        <v>3184</v>
      </c>
      <c r="I379">
        <v>87.78</v>
      </c>
      <c r="J379" s="33">
        <f t="shared" si="5"/>
        <v>548.625</v>
      </c>
      <c r="K379" s="9"/>
    </row>
    <row r="380" spans="1:11" x14ac:dyDescent="0.25">
      <c r="A380" t="s">
        <v>4459</v>
      </c>
      <c r="B380" s="8">
        <v>42855</v>
      </c>
      <c r="C380" t="s">
        <v>4460</v>
      </c>
      <c r="D380">
        <v>1</v>
      </c>
      <c r="E380" t="s">
        <v>4461</v>
      </c>
      <c r="F380" t="s">
        <v>1406</v>
      </c>
      <c r="G380" s="1" t="s">
        <v>3185</v>
      </c>
      <c r="H380" t="s">
        <v>3185</v>
      </c>
      <c r="I380">
        <v>11.73</v>
      </c>
      <c r="J380" s="33">
        <f t="shared" si="5"/>
        <v>73.3125</v>
      </c>
      <c r="K380" s="9"/>
    </row>
    <row r="381" spans="1:11" x14ac:dyDescent="0.25">
      <c r="A381" t="s">
        <v>4459</v>
      </c>
      <c r="B381" s="8">
        <v>42855</v>
      </c>
      <c r="C381" t="s">
        <v>4460</v>
      </c>
      <c r="D381">
        <v>1</v>
      </c>
      <c r="E381" t="s">
        <v>4461</v>
      </c>
      <c r="F381" t="s">
        <v>1406</v>
      </c>
      <c r="G381" s="1" t="s">
        <v>3185</v>
      </c>
      <c r="H381" t="s">
        <v>3185</v>
      </c>
      <c r="I381">
        <v>49.75</v>
      </c>
      <c r="J381" s="33">
        <f t="shared" si="5"/>
        <v>310.9375</v>
      </c>
      <c r="K381" s="9"/>
    </row>
    <row r="382" spans="1:11" x14ac:dyDescent="0.25">
      <c r="A382" t="s">
        <v>4459</v>
      </c>
      <c r="B382" s="8">
        <v>42855</v>
      </c>
      <c r="C382" t="s">
        <v>4460</v>
      </c>
      <c r="D382">
        <v>1</v>
      </c>
      <c r="E382" t="s">
        <v>4461</v>
      </c>
      <c r="F382" t="s">
        <v>1406</v>
      </c>
      <c r="G382" s="1" t="s">
        <v>978</v>
      </c>
      <c r="H382" t="s">
        <v>978</v>
      </c>
      <c r="I382">
        <v>87.52</v>
      </c>
      <c r="J382" s="33">
        <f t="shared" si="5"/>
        <v>547</v>
      </c>
      <c r="K382" s="9"/>
    </row>
    <row r="383" spans="1:11" x14ac:dyDescent="0.25">
      <c r="A383" t="s">
        <v>4459</v>
      </c>
      <c r="B383" s="8">
        <v>42855</v>
      </c>
      <c r="C383" t="s">
        <v>4460</v>
      </c>
      <c r="D383">
        <v>1</v>
      </c>
      <c r="E383" t="s">
        <v>4461</v>
      </c>
      <c r="F383" t="s">
        <v>1406</v>
      </c>
      <c r="G383" s="1" t="s">
        <v>919</v>
      </c>
      <c r="H383" t="s">
        <v>919</v>
      </c>
      <c r="I383">
        <v>8.2799999999999994</v>
      </c>
      <c r="J383" s="33">
        <f t="shared" si="5"/>
        <v>51.749999999999993</v>
      </c>
      <c r="K383" s="9"/>
    </row>
    <row r="384" spans="1:11" x14ac:dyDescent="0.25">
      <c r="A384" t="s">
        <v>4459</v>
      </c>
      <c r="B384" s="8">
        <v>42855</v>
      </c>
      <c r="C384" t="s">
        <v>4460</v>
      </c>
      <c r="D384">
        <v>1</v>
      </c>
      <c r="E384" t="s">
        <v>4461</v>
      </c>
      <c r="F384" t="s">
        <v>1406</v>
      </c>
      <c r="G384" s="1" t="s">
        <v>4462</v>
      </c>
      <c r="H384" t="s">
        <v>4462</v>
      </c>
      <c r="I384">
        <v>15.86</v>
      </c>
      <c r="J384" s="33">
        <f t="shared" si="5"/>
        <v>99.125</v>
      </c>
      <c r="K384" s="9"/>
    </row>
    <row r="385" spans="1:11" x14ac:dyDescent="0.25">
      <c r="A385" t="s">
        <v>4459</v>
      </c>
      <c r="B385" s="8">
        <v>42855</v>
      </c>
      <c r="C385" t="s">
        <v>4460</v>
      </c>
      <c r="D385">
        <v>1</v>
      </c>
      <c r="E385" t="s">
        <v>4461</v>
      </c>
      <c r="F385" t="s">
        <v>1406</v>
      </c>
      <c r="G385" s="1" t="s">
        <v>907</v>
      </c>
      <c r="H385" t="s">
        <v>907</v>
      </c>
      <c r="I385">
        <v>231.45</v>
      </c>
      <c r="J385" s="33">
        <f t="shared" si="5"/>
        <v>1446.5625</v>
      </c>
      <c r="K385" s="9"/>
    </row>
    <row r="386" spans="1:11" x14ac:dyDescent="0.25">
      <c r="A386" t="s">
        <v>4459</v>
      </c>
      <c r="B386" s="8">
        <v>42855</v>
      </c>
      <c r="C386" t="s">
        <v>4460</v>
      </c>
      <c r="D386">
        <v>1</v>
      </c>
      <c r="E386" t="s">
        <v>4461</v>
      </c>
      <c r="F386" t="s">
        <v>1406</v>
      </c>
      <c r="G386" s="1" t="s">
        <v>858</v>
      </c>
      <c r="H386" t="s">
        <v>858</v>
      </c>
      <c r="I386">
        <v>80.86</v>
      </c>
      <c r="J386" s="33">
        <f t="shared" si="5"/>
        <v>505.375</v>
      </c>
      <c r="K386" s="9"/>
    </row>
    <row r="387" spans="1:11" x14ac:dyDescent="0.25">
      <c r="A387" t="s">
        <v>4459</v>
      </c>
      <c r="B387" s="8">
        <v>42855</v>
      </c>
      <c r="C387" t="s">
        <v>4460</v>
      </c>
      <c r="D387">
        <v>1</v>
      </c>
      <c r="E387" t="s">
        <v>4461</v>
      </c>
      <c r="F387" t="s">
        <v>1406</v>
      </c>
      <c r="G387" s="1" t="s">
        <v>3187</v>
      </c>
      <c r="H387" t="s">
        <v>3187</v>
      </c>
      <c r="I387">
        <v>68.42</v>
      </c>
      <c r="J387" s="33">
        <f t="shared" si="5"/>
        <v>427.625</v>
      </c>
      <c r="K387" s="9"/>
    </row>
    <row r="388" spans="1:11" x14ac:dyDescent="0.25">
      <c r="A388" t="s">
        <v>4463</v>
      </c>
      <c r="B388" s="8">
        <v>42855</v>
      </c>
      <c r="C388" t="s">
        <v>4464</v>
      </c>
      <c r="D388">
        <v>1</v>
      </c>
      <c r="E388" t="s">
        <v>4465</v>
      </c>
      <c r="F388" t="s">
        <v>1406</v>
      </c>
      <c r="G388" s="1" t="s">
        <v>444</v>
      </c>
      <c r="H388" s="39" t="s">
        <v>2889</v>
      </c>
      <c r="I388">
        <v>36.97</v>
      </c>
      <c r="J388" s="33">
        <f t="shared" si="5"/>
        <v>231.0625</v>
      </c>
      <c r="K388" s="9"/>
    </row>
    <row r="389" spans="1:11" x14ac:dyDescent="0.25">
      <c r="A389" t="s">
        <v>4463</v>
      </c>
      <c r="B389" s="8">
        <v>42855</v>
      </c>
      <c r="C389" t="s">
        <v>4464</v>
      </c>
      <c r="D389">
        <v>1</v>
      </c>
      <c r="E389" t="s">
        <v>4465</v>
      </c>
      <c r="F389" t="s">
        <v>1406</v>
      </c>
      <c r="G389" s="1" t="s">
        <v>794</v>
      </c>
      <c r="H389" s="1" t="s">
        <v>2891</v>
      </c>
      <c r="I389">
        <v>10.210000000000001</v>
      </c>
      <c r="J389" s="33">
        <f t="shared" si="5"/>
        <v>63.812500000000007</v>
      </c>
      <c r="K389" s="9"/>
    </row>
    <row r="390" spans="1:11" x14ac:dyDescent="0.25">
      <c r="A390" t="s">
        <v>4463</v>
      </c>
      <c r="B390" s="8">
        <v>42855</v>
      </c>
      <c r="C390" t="s">
        <v>4464</v>
      </c>
      <c r="D390">
        <v>1</v>
      </c>
      <c r="E390" t="s">
        <v>4465</v>
      </c>
      <c r="F390" t="s">
        <v>1406</v>
      </c>
      <c r="G390" s="1" t="s">
        <v>794</v>
      </c>
      <c r="H390" s="1" t="s">
        <v>2891</v>
      </c>
      <c r="I390">
        <v>10.210000000000001</v>
      </c>
      <c r="J390" s="33">
        <f t="shared" si="5"/>
        <v>63.812500000000007</v>
      </c>
      <c r="K390" s="9"/>
    </row>
    <row r="391" spans="1:11" x14ac:dyDescent="0.25">
      <c r="A391" t="s">
        <v>4463</v>
      </c>
      <c r="B391" s="8">
        <v>42855</v>
      </c>
      <c r="C391" t="s">
        <v>4464</v>
      </c>
      <c r="D391">
        <v>1</v>
      </c>
      <c r="E391" t="s">
        <v>4465</v>
      </c>
      <c r="F391" t="s">
        <v>1406</v>
      </c>
      <c r="G391" s="1" t="s">
        <v>887</v>
      </c>
      <c r="H391" t="s">
        <v>887</v>
      </c>
      <c r="I391">
        <v>65.3</v>
      </c>
      <c r="J391" s="33">
        <f t="shared" ref="J391:J454" si="6">+I391/0.16</f>
        <v>408.125</v>
      </c>
      <c r="K391" s="9"/>
    </row>
    <row r="392" spans="1:11" x14ac:dyDescent="0.25">
      <c r="A392" t="s">
        <v>4463</v>
      </c>
      <c r="B392" s="8">
        <v>42855</v>
      </c>
      <c r="C392" t="s">
        <v>4464</v>
      </c>
      <c r="D392">
        <v>1</v>
      </c>
      <c r="E392" t="s">
        <v>4465</v>
      </c>
      <c r="F392" t="s">
        <v>1406</v>
      </c>
      <c r="G392" s="1" t="s">
        <v>796</v>
      </c>
      <c r="H392" t="s">
        <v>796</v>
      </c>
      <c r="I392">
        <v>13.79</v>
      </c>
      <c r="J392" s="33">
        <f t="shared" si="6"/>
        <v>86.187499999999986</v>
      </c>
      <c r="K392" s="9"/>
    </row>
    <row r="393" spans="1:11" x14ac:dyDescent="0.25">
      <c r="A393" t="s">
        <v>3281</v>
      </c>
      <c r="B393" s="8">
        <v>42855</v>
      </c>
      <c r="C393" t="s">
        <v>4466</v>
      </c>
      <c r="D393">
        <v>1</v>
      </c>
      <c r="E393" t="s">
        <v>4467</v>
      </c>
      <c r="F393" t="s">
        <v>1406</v>
      </c>
      <c r="G393" s="1" t="s">
        <v>444</v>
      </c>
      <c r="H393" s="39" t="s">
        <v>2889</v>
      </c>
      <c r="I393">
        <v>36.97</v>
      </c>
      <c r="J393" s="33">
        <f t="shared" si="6"/>
        <v>231.0625</v>
      </c>
      <c r="K393" s="9"/>
    </row>
    <row r="394" spans="1:11" x14ac:dyDescent="0.25">
      <c r="A394" t="s">
        <v>3281</v>
      </c>
      <c r="B394" s="8">
        <v>42855</v>
      </c>
      <c r="C394" t="s">
        <v>4466</v>
      </c>
      <c r="D394">
        <v>1</v>
      </c>
      <c r="E394" t="s">
        <v>4467</v>
      </c>
      <c r="F394" t="s">
        <v>1406</v>
      </c>
      <c r="G394" s="1" t="s">
        <v>794</v>
      </c>
      <c r="H394" s="1" t="s">
        <v>2891</v>
      </c>
      <c r="I394">
        <v>20.420000000000002</v>
      </c>
      <c r="J394" s="33">
        <f t="shared" si="6"/>
        <v>127.62500000000001</v>
      </c>
      <c r="K394" s="9"/>
    </row>
    <row r="395" spans="1:11" x14ac:dyDescent="0.25">
      <c r="A395" t="s">
        <v>3281</v>
      </c>
      <c r="B395" s="8">
        <v>42855</v>
      </c>
      <c r="C395" t="s">
        <v>4466</v>
      </c>
      <c r="D395">
        <v>1</v>
      </c>
      <c r="E395" t="s">
        <v>4467</v>
      </c>
      <c r="F395" t="s">
        <v>1406</v>
      </c>
      <c r="G395" s="1" t="s">
        <v>887</v>
      </c>
      <c r="H395" t="s">
        <v>887</v>
      </c>
      <c r="I395">
        <v>67.34</v>
      </c>
      <c r="J395" s="33">
        <f t="shared" si="6"/>
        <v>420.875</v>
      </c>
      <c r="K395" s="9"/>
    </row>
    <row r="396" spans="1:11" x14ac:dyDescent="0.25">
      <c r="A396" t="s">
        <v>3281</v>
      </c>
      <c r="B396" s="8">
        <v>42855</v>
      </c>
      <c r="C396" t="s">
        <v>4466</v>
      </c>
      <c r="D396">
        <v>1</v>
      </c>
      <c r="E396" t="s">
        <v>4467</v>
      </c>
      <c r="F396" t="s">
        <v>1406</v>
      </c>
      <c r="G396" s="1" t="s">
        <v>796</v>
      </c>
      <c r="H396" t="s">
        <v>796</v>
      </c>
      <c r="I396">
        <v>13.79</v>
      </c>
      <c r="J396" s="33">
        <f t="shared" si="6"/>
        <v>86.187499999999986</v>
      </c>
      <c r="K396" s="9"/>
    </row>
    <row r="397" spans="1:11" x14ac:dyDescent="0.25">
      <c r="A397" t="s">
        <v>2459</v>
      </c>
      <c r="B397" s="8">
        <v>42855</v>
      </c>
      <c r="C397" t="s">
        <v>4468</v>
      </c>
      <c r="D397">
        <v>1</v>
      </c>
      <c r="E397" t="s">
        <v>4469</v>
      </c>
      <c r="F397" t="s">
        <v>1406</v>
      </c>
      <c r="G397" s="1" t="s">
        <v>4470</v>
      </c>
      <c r="H397" t="s">
        <v>4470</v>
      </c>
      <c r="I397">
        <v>26.93</v>
      </c>
      <c r="J397" s="33">
        <f t="shared" si="6"/>
        <v>168.3125</v>
      </c>
      <c r="K397" s="9"/>
    </row>
    <row r="398" spans="1:11" x14ac:dyDescent="0.25">
      <c r="A398" t="s">
        <v>2466</v>
      </c>
      <c r="B398" s="8">
        <v>42855</v>
      </c>
      <c r="C398" t="s">
        <v>4471</v>
      </c>
      <c r="D398">
        <v>1</v>
      </c>
      <c r="E398" t="s">
        <v>4472</v>
      </c>
      <c r="F398" t="s">
        <v>1406</v>
      </c>
      <c r="G398" s="1" t="s">
        <v>444</v>
      </c>
      <c r="H398" s="39" t="s">
        <v>2889</v>
      </c>
      <c r="I398">
        <v>56.97</v>
      </c>
      <c r="J398" s="33">
        <f t="shared" si="6"/>
        <v>356.0625</v>
      </c>
      <c r="K398" s="9"/>
    </row>
    <row r="399" spans="1:11" x14ac:dyDescent="0.25">
      <c r="A399" t="s">
        <v>2466</v>
      </c>
      <c r="B399" s="8">
        <v>42855</v>
      </c>
      <c r="C399" t="s">
        <v>4471</v>
      </c>
      <c r="D399">
        <v>1</v>
      </c>
      <c r="E399" t="s">
        <v>4472</v>
      </c>
      <c r="F399" t="s">
        <v>1406</v>
      </c>
      <c r="G399" s="1" t="s">
        <v>794</v>
      </c>
      <c r="H399" s="1" t="s">
        <v>2891</v>
      </c>
      <c r="I399">
        <v>9.3800000000000008</v>
      </c>
      <c r="J399" s="33">
        <f t="shared" si="6"/>
        <v>58.625000000000007</v>
      </c>
      <c r="K399" s="9"/>
    </row>
    <row r="400" spans="1:11" x14ac:dyDescent="0.25">
      <c r="A400" t="s">
        <v>2466</v>
      </c>
      <c r="B400" s="8">
        <v>42855</v>
      </c>
      <c r="C400" t="s">
        <v>4471</v>
      </c>
      <c r="D400">
        <v>1</v>
      </c>
      <c r="E400" t="s">
        <v>4472</v>
      </c>
      <c r="F400" t="s">
        <v>1406</v>
      </c>
      <c r="G400" s="1" t="s">
        <v>794</v>
      </c>
      <c r="H400" s="1" t="s">
        <v>2891</v>
      </c>
      <c r="I400">
        <v>20.420000000000002</v>
      </c>
      <c r="J400" s="33">
        <f t="shared" si="6"/>
        <v>127.62500000000001</v>
      </c>
      <c r="K400" s="9"/>
    </row>
    <row r="401" spans="1:11" x14ac:dyDescent="0.25">
      <c r="A401" t="s">
        <v>2466</v>
      </c>
      <c r="B401" s="8">
        <v>42855</v>
      </c>
      <c r="C401" t="s">
        <v>4471</v>
      </c>
      <c r="D401">
        <v>1</v>
      </c>
      <c r="E401" t="s">
        <v>4472</v>
      </c>
      <c r="F401" t="s">
        <v>1406</v>
      </c>
      <c r="G401" s="1" t="s">
        <v>4473</v>
      </c>
      <c r="H401" t="s">
        <v>4473</v>
      </c>
      <c r="I401">
        <v>26.93</v>
      </c>
      <c r="J401" s="33">
        <f t="shared" si="6"/>
        <v>168.3125</v>
      </c>
      <c r="K401" s="9"/>
    </row>
    <row r="402" spans="1:11" x14ac:dyDescent="0.25">
      <c r="A402" t="s">
        <v>2472</v>
      </c>
      <c r="B402" s="8">
        <v>42826</v>
      </c>
      <c r="C402" t="s">
        <v>4474</v>
      </c>
      <c r="D402">
        <v>1</v>
      </c>
      <c r="E402" t="s">
        <v>4475</v>
      </c>
      <c r="F402" t="s">
        <v>1406</v>
      </c>
      <c r="G402" s="1" t="s">
        <v>4476</v>
      </c>
      <c r="H402" t="s">
        <v>4476</v>
      </c>
      <c r="I402">
        <v>56</v>
      </c>
      <c r="J402" s="33">
        <f t="shared" si="6"/>
        <v>350</v>
      </c>
      <c r="K402" s="9"/>
    </row>
    <row r="403" spans="1:11" x14ac:dyDescent="0.25">
      <c r="A403" t="s">
        <v>4477</v>
      </c>
      <c r="B403" s="8">
        <v>42855</v>
      </c>
      <c r="C403" t="s">
        <v>4478</v>
      </c>
      <c r="D403">
        <v>1</v>
      </c>
      <c r="E403" t="s">
        <v>4479</v>
      </c>
      <c r="F403" t="s">
        <v>1406</v>
      </c>
      <c r="G403" s="1" t="s">
        <v>4480</v>
      </c>
      <c r="H403" t="s">
        <v>4480</v>
      </c>
      <c r="I403">
        <v>147.06</v>
      </c>
      <c r="J403" s="33">
        <f t="shared" si="6"/>
        <v>919.125</v>
      </c>
      <c r="K403" s="9"/>
    </row>
    <row r="404" spans="1:11" x14ac:dyDescent="0.25">
      <c r="A404" t="s">
        <v>4481</v>
      </c>
      <c r="B404" s="8">
        <v>42855</v>
      </c>
      <c r="C404">
        <v>27954</v>
      </c>
      <c r="D404">
        <v>1</v>
      </c>
      <c r="E404" t="s">
        <v>4482</v>
      </c>
      <c r="F404" t="s">
        <v>4483</v>
      </c>
      <c r="G404" s="39" t="s">
        <v>1499</v>
      </c>
      <c r="H404" s="39" t="s">
        <v>1500</v>
      </c>
      <c r="I404">
        <v>256</v>
      </c>
      <c r="J404" s="33">
        <f t="shared" si="6"/>
        <v>1600</v>
      </c>
      <c r="K404" s="9"/>
    </row>
    <row r="405" spans="1:11" x14ac:dyDescent="0.25">
      <c r="A405" t="s">
        <v>4484</v>
      </c>
      <c r="B405" s="8">
        <v>42855</v>
      </c>
      <c r="C405" t="s">
        <v>4485</v>
      </c>
      <c r="D405">
        <v>1</v>
      </c>
      <c r="E405" t="s">
        <v>4486</v>
      </c>
      <c r="F405" t="s">
        <v>4483</v>
      </c>
      <c r="G405" s="39" t="s">
        <v>1499</v>
      </c>
      <c r="H405" s="39" t="s">
        <v>1500</v>
      </c>
      <c r="I405" s="9">
        <v>1203.26</v>
      </c>
      <c r="J405" s="33">
        <f t="shared" si="6"/>
        <v>7520.375</v>
      </c>
      <c r="K405" s="9"/>
    </row>
    <row r="406" spans="1:11" x14ac:dyDescent="0.25">
      <c r="A406" t="s">
        <v>2484</v>
      </c>
      <c r="B406" s="8">
        <v>42828</v>
      </c>
      <c r="C406" t="s">
        <v>4489</v>
      </c>
      <c r="D406">
        <v>1</v>
      </c>
      <c r="E406" t="s">
        <v>4490</v>
      </c>
      <c r="F406" t="s">
        <v>1410</v>
      </c>
      <c r="G406" s="1" t="s">
        <v>1417</v>
      </c>
      <c r="H406" t="s">
        <v>1071</v>
      </c>
      <c r="I406" s="9">
        <v>80783.210000000006</v>
      </c>
      <c r="J406" s="33">
        <f t="shared" si="6"/>
        <v>504895.06250000006</v>
      </c>
      <c r="K406" s="9"/>
    </row>
    <row r="407" spans="1:11" s="1" customFormat="1" x14ac:dyDescent="0.25">
      <c r="A407" s="1" t="s">
        <v>2487</v>
      </c>
      <c r="B407" s="8">
        <v>42830</v>
      </c>
      <c r="C407" s="1" t="s">
        <v>4491</v>
      </c>
      <c r="D407" s="1">
        <v>1</v>
      </c>
      <c r="E407" s="1" t="s">
        <v>4492</v>
      </c>
      <c r="F407" s="1" t="s">
        <v>1410</v>
      </c>
      <c r="G407" s="1" t="s">
        <v>411</v>
      </c>
      <c r="H407" s="1" t="s">
        <v>1044</v>
      </c>
      <c r="I407" s="1">
        <v>291.86</v>
      </c>
      <c r="J407" s="33">
        <f t="shared" si="6"/>
        <v>1824.125</v>
      </c>
      <c r="K407" s="9"/>
    </row>
    <row r="408" spans="1:11" s="1" customFormat="1" x14ac:dyDescent="0.25">
      <c r="A408" s="1" t="s">
        <v>2487</v>
      </c>
      <c r="B408" s="8">
        <v>42830</v>
      </c>
      <c r="C408" s="1" t="s">
        <v>4491</v>
      </c>
      <c r="D408" s="1">
        <v>1</v>
      </c>
      <c r="E408" s="1" t="s">
        <v>4492</v>
      </c>
      <c r="F408" s="1" t="s">
        <v>1410</v>
      </c>
      <c r="G408" s="1" t="s">
        <v>411</v>
      </c>
      <c r="H408" s="1" t="s">
        <v>1044</v>
      </c>
      <c r="I408" s="1">
        <v>508.94</v>
      </c>
      <c r="J408" s="33">
        <f t="shared" si="6"/>
        <v>3180.875</v>
      </c>
      <c r="K408" s="9"/>
    </row>
    <row r="409" spans="1:11" x14ac:dyDescent="0.25">
      <c r="A409" t="s">
        <v>2491</v>
      </c>
      <c r="B409" s="8">
        <v>42830</v>
      </c>
      <c r="C409" t="s">
        <v>4493</v>
      </c>
      <c r="D409">
        <v>1</v>
      </c>
      <c r="E409" t="s">
        <v>4494</v>
      </c>
      <c r="F409" t="s">
        <v>1410</v>
      </c>
      <c r="G409" s="1" t="s">
        <v>1441</v>
      </c>
      <c r="H409" t="s">
        <v>1156</v>
      </c>
      <c r="I409">
        <v>134.38999999999999</v>
      </c>
      <c r="J409" s="33">
        <f t="shared" si="6"/>
        <v>839.93749999999989</v>
      </c>
      <c r="K409" s="9"/>
    </row>
    <row r="410" spans="1:11" x14ac:dyDescent="0.25">
      <c r="A410" t="s">
        <v>2494</v>
      </c>
      <c r="B410" s="8">
        <v>42830</v>
      </c>
      <c r="C410" t="s">
        <v>4495</v>
      </c>
      <c r="D410">
        <v>1</v>
      </c>
      <c r="E410" t="s">
        <v>4496</v>
      </c>
      <c r="F410" t="s">
        <v>1410</v>
      </c>
      <c r="G410" s="1" t="s">
        <v>1427</v>
      </c>
      <c r="H410" t="s">
        <v>1036</v>
      </c>
      <c r="I410">
        <v>831.89</v>
      </c>
      <c r="J410" s="33">
        <f t="shared" si="6"/>
        <v>5199.3125</v>
      </c>
      <c r="K410" s="9"/>
    </row>
    <row r="411" spans="1:11" x14ac:dyDescent="0.25">
      <c r="A411" t="s">
        <v>2498</v>
      </c>
      <c r="B411" s="8">
        <v>42830</v>
      </c>
      <c r="C411" t="s">
        <v>4497</v>
      </c>
      <c r="D411">
        <v>1</v>
      </c>
      <c r="E411" t="s">
        <v>4498</v>
      </c>
      <c r="F411" t="s">
        <v>1410</v>
      </c>
      <c r="G411" s="1" t="s">
        <v>3714</v>
      </c>
      <c r="H411" t="s">
        <v>3506</v>
      </c>
      <c r="I411" s="9">
        <v>2080</v>
      </c>
      <c r="J411" s="33">
        <f t="shared" si="6"/>
        <v>13000</v>
      </c>
      <c r="K411" s="9"/>
    </row>
    <row r="412" spans="1:11" x14ac:dyDescent="0.25">
      <c r="A412" t="s">
        <v>2504</v>
      </c>
      <c r="B412" s="8">
        <v>42830</v>
      </c>
      <c r="C412" t="s">
        <v>4499</v>
      </c>
      <c r="D412">
        <v>1</v>
      </c>
      <c r="E412" t="s">
        <v>4500</v>
      </c>
      <c r="F412" t="s">
        <v>1410</v>
      </c>
      <c r="G412" s="1" t="s">
        <v>4758</v>
      </c>
      <c r="H412" t="s">
        <v>4501</v>
      </c>
      <c r="I412" s="9">
        <v>1976</v>
      </c>
      <c r="J412" s="33">
        <f t="shared" si="6"/>
        <v>12350</v>
      </c>
      <c r="K412" s="9"/>
    </row>
    <row r="413" spans="1:11" x14ac:dyDescent="0.25">
      <c r="A413" t="s">
        <v>2507</v>
      </c>
      <c r="B413" s="8">
        <v>42830</v>
      </c>
      <c r="C413" t="s">
        <v>4502</v>
      </c>
      <c r="D413">
        <v>1</v>
      </c>
      <c r="E413" t="s">
        <v>4503</v>
      </c>
      <c r="F413" t="s">
        <v>1410</v>
      </c>
      <c r="G413" s="1" t="s">
        <v>1443</v>
      </c>
      <c r="H413" t="s">
        <v>1164</v>
      </c>
      <c r="I413" s="9">
        <v>3088</v>
      </c>
      <c r="J413" s="33">
        <f t="shared" si="6"/>
        <v>19300</v>
      </c>
      <c r="K413" s="9"/>
    </row>
    <row r="414" spans="1:11" x14ac:dyDescent="0.25">
      <c r="A414" t="s">
        <v>2511</v>
      </c>
      <c r="B414" s="8">
        <v>42830</v>
      </c>
      <c r="C414" t="s">
        <v>4504</v>
      </c>
      <c r="D414">
        <v>1</v>
      </c>
      <c r="E414" t="s">
        <v>4505</v>
      </c>
      <c r="F414" t="s">
        <v>1410</v>
      </c>
      <c r="G414" s="1" t="s">
        <v>1445</v>
      </c>
      <c r="H414" t="s">
        <v>1172</v>
      </c>
      <c r="I414">
        <v>482.05</v>
      </c>
      <c r="J414" s="33">
        <f t="shared" si="6"/>
        <v>3012.8125</v>
      </c>
      <c r="K414" s="9"/>
    </row>
    <row r="415" spans="1:11" x14ac:dyDescent="0.25">
      <c r="A415" t="s">
        <v>2517</v>
      </c>
      <c r="B415" s="8">
        <v>42830</v>
      </c>
      <c r="C415" t="s">
        <v>4506</v>
      </c>
      <c r="D415">
        <v>1</v>
      </c>
      <c r="E415" t="s">
        <v>4507</v>
      </c>
      <c r="F415" t="s">
        <v>1410</v>
      </c>
      <c r="G415" s="1" t="s">
        <v>1436</v>
      </c>
      <c r="H415" t="s">
        <v>1094</v>
      </c>
      <c r="I415">
        <v>806.62</v>
      </c>
      <c r="J415" s="33">
        <f t="shared" si="6"/>
        <v>5041.375</v>
      </c>
      <c r="K415" s="9"/>
    </row>
    <row r="416" spans="1:11" x14ac:dyDescent="0.25">
      <c r="A416" t="s">
        <v>2520</v>
      </c>
      <c r="B416" s="8">
        <v>42830</v>
      </c>
      <c r="C416" t="s">
        <v>4508</v>
      </c>
      <c r="D416">
        <v>1</v>
      </c>
      <c r="E416" t="s">
        <v>4509</v>
      </c>
      <c r="F416" t="s">
        <v>1410</v>
      </c>
      <c r="G416" s="1" t="s">
        <v>1429</v>
      </c>
      <c r="H416" t="s">
        <v>1048</v>
      </c>
      <c r="I416">
        <v>736</v>
      </c>
      <c r="J416" s="33">
        <f t="shared" si="6"/>
        <v>4600</v>
      </c>
      <c r="K416" s="9"/>
    </row>
    <row r="417" spans="1:12" x14ac:dyDescent="0.25">
      <c r="A417" t="s">
        <v>1007</v>
      </c>
      <c r="B417" s="8">
        <v>42830</v>
      </c>
      <c r="C417" t="s">
        <v>4510</v>
      </c>
      <c r="D417">
        <v>2</v>
      </c>
      <c r="E417" t="s">
        <v>4511</v>
      </c>
      <c r="F417" t="s">
        <v>1410</v>
      </c>
      <c r="G417" s="1" t="s">
        <v>1429</v>
      </c>
      <c r="H417" t="s">
        <v>1048</v>
      </c>
      <c r="I417" s="9">
        <v>2480</v>
      </c>
      <c r="J417" s="33">
        <f t="shared" si="6"/>
        <v>15500</v>
      </c>
      <c r="K417" s="9"/>
    </row>
    <row r="418" spans="1:12" x14ac:dyDescent="0.25">
      <c r="A418" t="s">
        <v>1011</v>
      </c>
      <c r="B418" s="8">
        <v>42830</v>
      </c>
      <c r="C418" t="s">
        <v>4512</v>
      </c>
      <c r="D418">
        <v>2</v>
      </c>
      <c r="E418" t="s">
        <v>4513</v>
      </c>
      <c r="F418" t="s">
        <v>1410</v>
      </c>
      <c r="G418" s="1" t="s">
        <v>1423</v>
      </c>
      <c r="H418" t="s">
        <v>1014</v>
      </c>
      <c r="I418">
        <v>224</v>
      </c>
      <c r="J418" s="33">
        <f t="shared" si="6"/>
        <v>1400</v>
      </c>
      <c r="K418" s="9"/>
    </row>
    <row r="419" spans="1:12" x14ac:dyDescent="0.25">
      <c r="A419" t="s">
        <v>1015</v>
      </c>
      <c r="B419" s="8">
        <v>42830</v>
      </c>
      <c r="C419" t="s">
        <v>4514</v>
      </c>
      <c r="D419">
        <v>2</v>
      </c>
      <c r="E419" t="s">
        <v>4515</v>
      </c>
      <c r="F419" t="s">
        <v>1410</v>
      </c>
      <c r="G419" s="1" t="s">
        <v>1433</v>
      </c>
      <c r="H419" t="s">
        <v>1064</v>
      </c>
      <c r="I419" s="9">
        <v>1072</v>
      </c>
      <c r="J419" s="33">
        <f t="shared" si="6"/>
        <v>6700</v>
      </c>
      <c r="K419" s="9"/>
      <c r="L419" s="1" t="s">
        <v>4759</v>
      </c>
    </row>
    <row r="420" spans="1:12" x14ac:dyDescent="0.25">
      <c r="A420" t="s">
        <v>1053</v>
      </c>
      <c r="B420" s="8">
        <v>42831</v>
      </c>
      <c r="C420" t="s">
        <v>4516</v>
      </c>
      <c r="D420">
        <v>1</v>
      </c>
      <c r="E420" t="s">
        <v>4517</v>
      </c>
      <c r="F420" t="s">
        <v>1410</v>
      </c>
      <c r="G420" s="1" t="s">
        <v>2841</v>
      </c>
      <c r="H420" t="s">
        <v>2585</v>
      </c>
      <c r="I420" s="9">
        <v>16827.59</v>
      </c>
      <c r="J420" s="33">
        <f t="shared" si="6"/>
        <v>105172.4375</v>
      </c>
      <c r="K420" s="9"/>
    </row>
    <row r="421" spans="1:12" x14ac:dyDescent="0.25">
      <c r="A421" t="s">
        <v>1057</v>
      </c>
      <c r="B421" s="8">
        <v>42831</v>
      </c>
      <c r="C421" t="s">
        <v>4518</v>
      </c>
      <c r="D421">
        <v>1</v>
      </c>
      <c r="E421" t="s">
        <v>4519</v>
      </c>
      <c r="F421" t="s">
        <v>1410</v>
      </c>
      <c r="G421" s="1" t="s">
        <v>2841</v>
      </c>
      <c r="H421" t="s">
        <v>2585</v>
      </c>
      <c r="I421" s="9">
        <v>24827.59</v>
      </c>
      <c r="J421" s="33">
        <f t="shared" si="6"/>
        <v>155172.4375</v>
      </c>
      <c r="K421" s="9"/>
    </row>
    <row r="422" spans="1:12" x14ac:dyDescent="0.25">
      <c r="A422" t="s">
        <v>1065</v>
      </c>
      <c r="B422" s="8">
        <v>42829</v>
      </c>
      <c r="C422" t="s">
        <v>4520</v>
      </c>
      <c r="D422">
        <v>1</v>
      </c>
      <c r="E422" t="s">
        <v>4521</v>
      </c>
      <c r="F422" t="s">
        <v>1410</v>
      </c>
      <c r="G422" s="1" t="s">
        <v>1421</v>
      </c>
      <c r="H422" t="s">
        <v>1006</v>
      </c>
      <c r="I422" s="9">
        <v>2107.98</v>
      </c>
      <c r="J422" s="33">
        <f t="shared" si="6"/>
        <v>13174.875</v>
      </c>
      <c r="K422" s="9"/>
    </row>
    <row r="423" spans="1:12" x14ac:dyDescent="0.25">
      <c r="A423" t="s">
        <v>1068</v>
      </c>
      <c r="B423" s="8">
        <v>42830</v>
      </c>
      <c r="C423" t="s">
        <v>4522</v>
      </c>
      <c r="D423">
        <v>1</v>
      </c>
      <c r="E423" t="s">
        <v>4523</v>
      </c>
      <c r="F423" t="s">
        <v>1410</v>
      </c>
      <c r="G423" s="1" t="s">
        <v>1421</v>
      </c>
      <c r="H423" t="s">
        <v>1006</v>
      </c>
      <c r="I423">
        <v>385.48</v>
      </c>
      <c r="J423" s="33">
        <f t="shared" si="6"/>
        <v>2409.25</v>
      </c>
      <c r="K423" s="9"/>
    </row>
    <row r="424" spans="1:12" x14ac:dyDescent="0.25">
      <c r="A424" t="s">
        <v>2548</v>
      </c>
      <c r="B424" s="8">
        <v>42830</v>
      </c>
      <c r="C424" t="s">
        <v>4524</v>
      </c>
      <c r="D424">
        <v>1</v>
      </c>
      <c r="E424" t="s">
        <v>4525</v>
      </c>
      <c r="F424" t="s">
        <v>1410</v>
      </c>
      <c r="G424" s="1" t="s">
        <v>1421</v>
      </c>
      <c r="H424" t="s">
        <v>1006</v>
      </c>
      <c r="I424" s="9">
        <v>1615.58</v>
      </c>
      <c r="J424" s="33">
        <f t="shared" si="6"/>
        <v>10097.375</v>
      </c>
      <c r="K424" s="9"/>
    </row>
    <row r="425" spans="1:12" x14ac:dyDescent="0.25">
      <c r="A425" t="s">
        <v>4526</v>
      </c>
      <c r="B425" s="8">
        <v>42830</v>
      </c>
      <c r="C425" t="s">
        <v>4527</v>
      </c>
      <c r="D425">
        <v>2</v>
      </c>
      <c r="E425" t="s">
        <v>4528</v>
      </c>
      <c r="F425" t="s">
        <v>1410</v>
      </c>
      <c r="G425" s="1" t="s">
        <v>1432</v>
      </c>
      <c r="H425" t="s">
        <v>1060</v>
      </c>
      <c r="I425" s="9">
        <v>2976</v>
      </c>
      <c r="J425" s="33">
        <f t="shared" si="6"/>
        <v>18600</v>
      </c>
      <c r="K425" s="9"/>
    </row>
    <row r="426" spans="1:12" x14ac:dyDescent="0.25">
      <c r="A426" t="s">
        <v>4529</v>
      </c>
      <c r="B426" s="8">
        <v>42830</v>
      </c>
      <c r="C426" t="s">
        <v>4530</v>
      </c>
      <c r="D426">
        <v>2</v>
      </c>
      <c r="E426" t="s">
        <v>4531</v>
      </c>
      <c r="G426" s="1" t="s">
        <v>1438</v>
      </c>
      <c r="H426" t="s">
        <v>1130</v>
      </c>
      <c r="I426" s="9">
        <v>1017.6</v>
      </c>
      <c r="J426" s="33">
        <f t="shared" si="6"/>
        <v>6360</v>
      </c>
      <c r="K426" s="9"/>
    </row>
    <row r="427" spans="1:12" x14ac:dyDescent="0.25">
      <c r="A427" t="s">
        <v>1072</v>
      </c>
      <c r="B427" s="8">
        <v>42830</v>
      </c>
      <c r="C427" t="s">
        <v>4532</v>
      </c>
      <c r="D427">
        <v>2</v>
      </c>
      <c r="E427" t="s">
        <v>4533</v>
      </c>
      <c r="F427" t="s">
        <v>1410</v>
      </c>
      <c r="G427" s="1" t="s">
        <v>1426</v>
      </c>
      <c r="H427" t="s">
        <v>1029</v>
      </c>
      <c r="I427">
        <v>56</v>
      </c>
      <c r="J427" s="33">
        <f t="shared" si="6"/>
        <v>350</v>
      </c>
      <c r="K427" s="9"/>
    </row>
    <row r="428" spans="1:12" s="1" customFormat="1" x14ac:dyDescent="0.25">
      <c r="A428" s="1" t="s">
        <v>4760</v>
      </c>
      <c r="B428" s="8">
        <v>42830</v>
      </c>
      <c r="C428" s="1" t="s">
        <v>4761</v>
      </c>
      <c r="D428" s="1">
        <v>2</v>
      </c>
      <c r="E428" s="1" t="s">
        <v>4533</v>
      </c>
      <c r="F428" s="1" t="s">
        <v>1410</v>
      </c>
      <c r="G428" s="1" t="s">
        <v>1499</v>
      </c>
      <c r="H428" s="1" t="s">
        <v>3717</v>
      </c>
      <c r="I428" s="9">
        <v>613.54999999999995</v>
      </c>
      <c r="J428" s="33">
        <f t="shared" si="6"/>
        <v>3834.6874999999995</v>
      </c>
      <c r="K428" s="9"/>
    </row>
    <row r="429" spans="1:12" x14ac:dyDescent="0.25">
      <c r="A429" t="s">
        <v>3486</v>
      </c>
      <c r="B429" s="8">
        <v>42832</v>
      </c>
      <c r="C429" t="s">
        <v>4534</v>
      </c>
      <c r="D429">
        <v>1</v>
      </c>
      <c r="E429" t="s">
        <v>4535</v>
      </c>
      <c r="F429" t="s">
        <v>1410</v>
      </c>
      <c r="G429" s="1" t="s">
        <v>1421</v>
      </c>
      <c r="H429" t="s">
        <v>1006</v>
      </c>
      <c r="I429" s="9">
        <v>23908.080000000002</v>
      </c>
      <c r="J429" s="33">
        <f t="shared" si="6"/>
        <v>149425.5</v>
      </c>
      <c r="K429" s="9"/>
    </row>
    <row r="430" spans="1:12" x14ac:dyDescent="0.25">
      <c r="A430" t="s">
        <v>4536</v>
      </c>
      <c r="B430" s="8">
        <v>42835</v>
      </c>
      <c r="C430" t="s">
        <v>4537</v>
      </c>
      <c r="D430">
        <v>1</v>
      </c>
      <c r="E430" t="s">
        <v>4538</v>
      </c>
      <c r="F430" t="s">
        <v>1411</v>
      </c>
      <c r="G430" s="7" t="s">
        <v>1417</v>
      </c>
      <c r="H430" t="s">
        <v>1071</v>
      </c>
      <c r="I430">
        <v>890.71</v>
      </c>
      <c r="J430" s="33">
        <f t="shared" si="6"/>
        <v>5566.9375</v>
      </c>
      <c r="K430" s="9"/>
    </row>
    <row r="431" spans="1:12" x14ac:dyDescent="0.25">
      <c r="A431" t="s">
        <v>2554</v>
      </c>
      <c r="B431" s="8">
        <v>42830</v>
      </c>
      <c r="C431" t="s">
        <v>4539</v>
      </c>
      <c r="D431">
        <v>1</v>
      </c>
      <c r="E431" t="s">
        <v>4540</v>
      </c>
      <c r="F431" t="s">
        <v>1411</v>
      </c>
      <c r="G431" s="1" t="s">
        <v>1414</v>
      </c>
      <c r="H431" t="s">
        <v>1075</v>
      </c>
      <c r="I431" s="9">
        <v>5050.47</v>
      </c>
      <c r="J431" s="33">
        <f t="shared" si="6"/>
        <v>31565.4375</v>
      </c>
      <c r="K431" s="9"/>
    </row>
    <row r="432" spans="1:12" x14ac:dyDescent="0.25">
      <c r="A432" t="s">
        <v>4541</v>
      </c>
      <c r="B432" s="8">
        <v>42829</v>
      </c>
      <c r="C432" t="s">
        <v>4542</v>
      </c>
      <c r="D432">
        <v>1</v>
      </c>
      <c r="E432" t="s">
        <v>4543</v>
      </c>
      <c r="F432" t="s">
        <v>1410</v>
      </c>
      <c r="G432" s="1" t="s">
        <v>1421</v>
      </c>
      <c r="H432" t="s">
        <v>1006</v>
      </c>
      <c r="I432" s="9">
        <v>54541.279999999999</v>
      </c>
      <c r="J432" s="33">
        <f t="shared" si="6"/>
        <v>340883</v>
      </c>
      <c r="K432" s="9"/>
    </row>
    <row r="433" spans="1:11" x14ac:dyDescent="0.25">
      <c r="A433" t="s">
        <v>3507</v>
      </c>
      <c r="B433" s="8">
        <v>42830</v>
      </c>
      <c r="C433" t="s">
        <v>4544</v>
      </c>
      <c r="D433">
        <v>1</v>
      </c>
      <c r="E433" t="s">
        <v>4545</v>
      </c>
      <c r="F433" t="s">
        <v>1410</v>
      </c>
      <c r="G433" s="1" t="s">
        <v>1434</v>
      </c>
      <c r="H433" t="s">
        <v>1085</v>
      </c>
      <c r="I433" s="9">
        <v>10927.08</v>
      </c>
      <c r="J433" s="33">
        <f t="shared" si="6"/>
        <v>68294.25</v>
      </c>
      <c r="K433" s="9"/>
    </row>
    <row r="434" spans="1:11" x14ac:dyDescent="0.25">
      <c r="A434" t="s">
        <v>3509</v>
      </c>
      <c r="B434" s="8">
        <v>42831</v>
      </c>
      <c r="C434" t="s">
        <v>4546</v>
      </c>
      <c r="D434">
        <v>1</v>
      </c>
      <c r="E434" t="s">
        <v>4547</v>
      </c>
      <c r="F434" t="s">
        <v>1410</v>
      </c>
      <c r="G434" s="1" t="s">
        <v>3712</v>
      </c>
      <c r="H434" t="s">
        <v>3485</v>
      </c>
      <c r="I434" s="9">
        <v>55760</v>
      </c>
      <c r="J434" s="33">
        <f t="shared" si="6"/>
        <v>348500</v>
      </c>
      <c r="K434" s="9"/>
    </row>
    <row r="435" spans="1:11" x14ac:dyDescent="0.25">
      <c r="A435" t="s">
        <v>3519</v>
      </c>
      <c r="B435" s="8">
        <v>42836</v>
      </c>
      <c r="C435" t="s">
        <v>4548</v>
      </c>
      <c r="D435">
        <v>1</v>
      </c>
      <c r="E435" t="s">
        <v>4549</v>
      </c>
      <c r="F435" t="s">
        <v>1410</v>
      </c>
      <c r="G435" s="1" t="s">
        <v>1449</v>
      </c>
      <c r="H435" t="s">
        <v>1214</v>
      </c>
      <c r="I435" s="9">
        <v>3088</v>
      </c>
      <c r="J435" s="33">
        <f t="shared" si="6"/>
        <v>19300</v>
      </c>
      <c r="K435" s="9"/>
    </row>
    <row r="436" spans="1:11" x14ac:dyDescent="0.25">
      <c r="A436" t="s">
        <v>3525</v>
      </c>
      <c r="B436" s="8">
        <v>42836</v>
      </c>
      <c r="C436" t="s">
        <v>4550</v>
      </c>
      <c r="D436">
        <v>1</v>
      </c>
      <c r="E436" t="s">
        <v>4551</v>
      </c>
      <c r="F436" t="s">
        <v>1410</v>
      </c>
      <c r="G436" s="1" t="s">
        <v>1421</v>
      </c>
      <c r="H436" t="s">
        <v>1006</v>
      </c>
      <c r="I436" s="9">
        <v>1232</v>
      </c>
      <c r="J436" s="33">
        <f t="shared" si="6"/>
        <v>7700</v>
      </c>
      <c r="K436" s="9"/>
    </row>
    <row r="437" spans="1:11" x14ac:dyDescent="0.25">
      <c r="A437" t="s">
        <v>3527</v>
      </c>
      <c r="B437" s="8">
        <v>42836</v>
      </c>
      <c r="C437" t="s">
        <v>4552</v>
      </c>
      <c r="D437">
        <v>1</v>
      </c>
      <c r="E437" t="s">
        <v>4553</v>
      </c>
      <c r="F437" t="s">
        <v>1410</v>
      </c>
      <c r="G437" s="1" t="s">
        <v>1421</v>
      </c>
      <c r="H437" t="s">
        <v>1006</v>
      </c>
      <c r="I437" s="9">
        <v>134057.35999999999</v>
      </c>
      <c r="J437" s="33">
        <f t="shared" si="6"/>
        <v>837858.49999999988</v>
      </c>
      <c r="K437" s="9"/>
    </row>
    <row r="438" spans="1:11" x14ac:dyDescent="0.25">
      <c r="A438" t="s">
        <v>1087</v>
      </c>
      <c r="B438" s="8">
        <v>42836</v>
      </c>
      <c r="C438" t="s">
        <v>4554</v>
      </c>
      <c r="D438">
        <v>1</v>
      </c>
      <c r="E438" t="s">
        <v>4555</v>
      </c>
      <c r="F438" t="s">
        <v>1410</v>
      </c>
      <c r="G438" s="1" t="s">
        <v>1421</v>
      </c>
      <c r="H438" t="s">
        <v>1006</v>
      </c>
      <c r="I438" s="9">
        <v>18553.41</v>
      </c>
      <c r="J438" s="33">
        <f t="shared" si="6"/>
        <v>115958.8125</v>
      </c>
      <c r="K438" s="9"/>
    </row>
    <row r="439" spans="1:11" x14ac:dyDescent="0.25">
      <c r="A439" t="s">
        <v>3534</v>
      </c>
      <c r="B439" s="8">
        <v>42837</v>
      </c>
      <c r="C439" t="s">
        <v>4556</v>
      </c>
      <c r="D439">
        <v>1</v>
      </c>
      <c r="E439" t="s">
        <v>4557</v>
      </c>
      <c r="F439" t="s">
        <v>1411</v>
      </c>
      <c r="G439" s="1" t="s">
        <v>4745</v>
      </c>
      <c r="H439" t="s">
        <v>4558</v>
      </c>
      <c r="I439" s="9">
        <v>2080</v>
      </c>
      <c r="J439" s="33">
        <f t="shared" si="6"/>
        <v>13000</v>
      </c>
      <c r="K439" s="9"/>
    </row>
    <row r="440" spans="1:11" x14ac:dyDescent="0.25">
      <c r="A440" t="s">
        <v>2562</v>
      </c>
      <c r="B440" s="8">
        <v>42837</v>
      </c>
      <c r="C440" t="s">
        <v>4559</v>
      </c>
      <c r="D440">
        <v>1</v>
      </c>
      <c r="E440" t="s">
        <v>4560</v>
      </c>
      <c r="F440" t="s">
        <v>1410</v>
      </c>
      <c r="G440" s="1" t="s">
        <v>4762</v>
      </c>
      <c r="H440" t="s">
        <v>4561</v>
      </c>
      <c r="I440" s="9">
        <v>22068.97</v>
      </c>
      <c r="J440" s="33">
        <f t="shared" si="6"/>
        <v>137931.0625</v>
      </c>
      <c r="K440" s="9"/>
    </row>
    <row r="441" spans="1:11" x14ac:dyDescent="0.25">
      <c r="A441" t="s">
        <v>2565</v>
      </c>
      <c r="B441" s="8">
        <v>42837</v>
      </c>
      <c r="C441" t="s">
        <v>4562</v>
      </c>
      <c r="D441">
        <v>1</v>
      </c>
      <c r="E441" t="s">
        <v>4563</v>
      </c>
      <c r="F441" t="s">
        <v>1410</v>
      </c>
      <c r="G441" s="1" t="s">
        <v>2851</v>
      </c>
      <c r="H441" t="s">
        <v>2727</v>
      </c>
      <c r="I441" s="9">
        <v>4056.16</v>
      </c>
      <c r="J441" s="33">
        <f t="shared" si="6"/>
        <v>25351</v>
      </c>
      <c r="K441" s="9"/>
    </row>
    <row r="442" spans="1:11" x14ac:dyDescent="0.25">
      <c r="A442" t="s">
        <v>2568</v>
      </c>
      <c r="B442" s="8">
        <v>42837</v>
      </c>
      <c r="C442" t="s">
        <v>4564</v>
      </c>
      <c r="D442">
        <v>1</v>
      </c>
      <c r="E442" t="s">
        <v>4565</v>
      </c>
      <c r="F442" t="s">
        <v>1410</v>
      </c>
      <c r="G442" s="1" t="s">
        <v>2842</v>
      </c>
      <c r="H442" t="s">
        <v>2604</v>
      </c>
      <c r="I442" s="9">
        <v>8160</v>
      </c>
      <c r="J442" s="33">
        <f t="shared" si="6"/>
        <v>51000</v>
      </c>
      <c r="K442" s="9">
        <v>5439.97</v>
      </c>
    </row>
    <row r="443" spans="1:11" x14ac:dyDescent="0.25">
      <c r="A443" t="s">
        <v>1095</v>
      </c>
      <c r="B443" s="8">
        <v>42842</v>
      </c>
      <c r="C443" t="s">
        <v>4566</v>
      </c>
      <c r="D443">
        <v>1</v>
      </c>
      <c r="E443" t="s">
        <v>4567</v>
      </c>
      <c r="F443" t="s">
        <v>1411</v>
      </c>
      <c r="G443" s="7" t="s">
        <v>1418</v>
      </c>
      <c r="H443" t="s">
        <v>1196</v>
      </c>
      <c r="I443" s="9">
        <v>21428.57</v>
      </c>
      <c r="J443" s="33">
        <f t="shared" si="6"/>
        <v>133928.5625</v>
      </c>
      <c r="K443" s="1">
        <v>14285.71</v>
      </c>
    </row>
    <row r="444" spans="1:11" x14ac:dyDescent="0.25">
      <c r="A444" t="s">
        <v>1098</v>
      </c>
      <c r="B444" s="8">
        <v>42842</v>
      </c>
      <c r="C444" t="s">
        <v>4568</v>
      </c>
      <c r="D444">
        <v>1</v>
      </c>
      <c r="E444" t="s">
        <v>4569</v>
      </c>
      <c r="F444" t="s">
        <v>1411</v>
      </c>
      <c r="G444" s="39" t="s">
        <v>7966</v>
      </c>
      <c r="H444" t="s">
        <v>1192</v>
      </c>
      <c r="I444" s="9">
        <v>21428.57</v>
      </c>
      <c r="J444" s="33">
        <f t="shared" si="6"/>
        <v>133928.5625</v>
      </c>
      <c r="K444" s="1">
        <v>14285.71</v>
      </c>
    </row>
    <row r="445" spans="1:11" x14ac:dyDescent="0.25">
      <c r="A445" t="s">
        <v>4570</v>
      </c>
      <c r="B445" s="8">
        <v>42843</v>
      </c>
      <c r="C445" t="s">
        <v>4571</v>
      </c>
      <c r="D445">
        <v>1</v>
      </c>
      <c r="E445" t="s">
        <v>4572</v>
      </c>
      <c r="F445" t="s">
        <v>1410</v>
      </c>
      <c r="G445" s="1" t="s">
        <v>2841</v>
      </c>
      <c r="H445" t="s">
        <v>2585</v>
      </c>
      <c r="I445" s="9">
        <v>27586.21</v>
      </c>
      <c r="J445" s="33">
        <f t="shared" si="6"/>
        <v>172413.8125</v>
      </c>
      <c r="K445" s="9"/>
    </row>
    <row r="446" spans="1:11" x14ac:dyDescent="0.25">
      <c r="A446" t="s">
        <v>1118</v>
      </c>
      <c r="B446" s="8">
        <v>42844</v>
      </c>
      <c r="C446" t="s">
        <v>4573</v>
      </c>
      <c r="D446">
        <v>1</v>
      </c>
      <c r="E446" t="s">
        <v>4574</v>
      </c>
      <c r="F446" t="s">
        <v>1411</v>
      </c>
      <c r="G446" s="7" t="s">
        <v>1416</v>
      </c>
      <c r="H446" t="s">
        <v>1101</v>
      </c>
      <c r="I446" s="9">
        <v>1619.64</v>
      </c>
      <c r="J446" s="33">
        <f t="shared" si="6"/>
        <v>10122.75</v>
      </c>
      <c r="K446" s="9"/>
    </row>
    <row r="447" spans="1:11" x14ac:dyDescent="0.25">
      <c r="A447" t="s">
        <v>1121</v>
      </c>
      <c r="B447" s="8">
        <v>42844</v>
      </c>
      <c r="C447" t="s">
        <v>4575</v>
      </c>
      <c r="D447">
        <v>1</v>
      </c>
      <c r="E447" t="s">
        <v>4576</v>
      </c>
      <c r="F447" t="s">
        <v>1411</v>
      </c>
      <c r="G447" s="7" t="s">
        <v>1416</v>
      </c>
      <c r="H447" t="s">
        <v>1101</v>
      </c>
      <c r="I447" s="9">
        <v>1031.2</v>
      </c>
      <c r="J447" s="33">
        <f t="shared" si="6"/>
        <v>6445</v>
      </c>
      <c r="K447" s="9"/>
    </row>
    <row r="448" spans="1:11" x14ac:dyDescent="0.25">
      <c r="A448" t="s">
        <v>1134</v>
      </c>
      <c r="B448" s="8">
        <v>42844</v>
      </c>
      <c r="C448" t="s">
        <v>4577</v>
      </c>
      <c r="D448">
        <v>1</v>
      </c>
      <c r="E448" t="s">
        <v>4578</v>
      </c>
      <c r="F448" t="s">
        <v>1410</v>
      </c>
      <c r="G448" s="1" t="s">
        <v>4763</v>
      </c>
      <c r="H448" t="s">
        <v>4579</v>
      </c>
      <c r="I448" s="9">
        <v>30137.93</v>
      </c>
      <c r="J448" s="33">
        <f t="shared" si="6"/>
        <v>188362.0625</v>
      </c>
      <c r="K448" s="9"/>
    </row>
    <row r="449" spans="1:11" x14ac:dyDescent="0.25">
      <c r="A449" t="s">
        <v>1150</v>
      </c>
      <c r="B449" s="8">
        <v>42836</v>
      </c>
      <c r="C449" t="s">
        <v>4580</v>
      </c>
      <c r="D449">
        <v>1</v>
      </c>
      <c r="E449" t="s">
        <v>4581</v>
      </c>
      <c r="F449" t="s">
        <v>1410</v>
      </c>
      <c r="G449" s="1" t="s">
        <v>1446</v>
      </c>
      <c r="H449" t="s">
        <v>1188</v>
      </c>
      <c r="I449">
        <v>441.6</v>
      </c>
      <c r="J449" s="33">
        <f t="shared" si="6"/>
        <v>2760</v>
      </c>
      <c r="K449" s="9"/>
    </row>
    <row r="450" spans="1:11" x14ac:dyDescent="0.25">
      <c r="A450" t="s">
        <v>1153</v>
      </c>
      <c r="B450" s="8">
        <v>42842</v>
      </c>
      <c r="C450" t="s">
        <v>4582</v>
      </c>
      <c r="D450">
        <v>1</v>
      </c>
      <c r="E450" t="s">
        <v>4583</v>
      </c>
      <c r="F450" t="s">
        <v>1410</v>
      </c>
      <c r="G450" s="1" t="s">
        <v>1421</v>
      </c>
      <c r="H450" t="s">
        <v>1006</v>
      </c>
      <c r="I450" s="9">
        <v>31013.29</v>
      </c>
      <c r="J450" s="33">
        <f t="shared" si="6"/>
        <v>193833.0625</v>
      </c>
      <c r="K450" s="9"/>
    </row>
    <row r="451" spans="1:11" x14ac:dyDescent="0.25">
      <c r="A451" t="s">
        <v>1157</v>
      </c>
      <c r="B451" s="8">
        <v>42843</v>
      </c>
      <c r="C451" t="s">
        <v>4584</v>
      </c>
      <c r="D451">
        <v>1</v>
      </c>
      <c r="E451" t="s">
        <v>4585</v>
      </c>
      <c r="F451" t="s">
        <v>1410</v>
      </c>
      <c r="G451" s="1" t="s">
        <v>1421</v>
      </c>
      <c r="H451" t="s">
        <v>1006</v>
      </c>
      <c r="I451" s="9">
        <v>4927.59</v>
      </c>
      <c r="J451" s="33">
        <f t="shared" si="6"/>
        <v>30797.4375</v>
      </c>
      <c r="K451" s="9"/>
    </row>
    <row r="452" spans="1:11" x14ac:dyDescent="0.25">
      <c r="A452" t="s">
        <v>1161</v>
      </c>
      <c r="B452" s="8">
        <v>42844</v>
      </c>
      <c r="C452" t="s">
        <v>4586</v>
      </c>
      <c r="D452">
        <v>1</v>
      </c>
      <c r="E452" t="s">
        <v>4587</v>
      </c>
      <c r="F452" t="s">
        <v>1410</v>
      </c>
      <c r="G452" s="1" t="s">
        <v>1421</v>
      </c>
      <c r="H452" t="s">
        <v>1006</v>
      </c>
      <c r="I452">
        <v>240</v>
      </c>
      <c r="J452" s="33">
        <f t="shared" si="6"/>
        <v>1500</v>
      </c>
      <c r="K452" s="9"/>
    </row>
    <row r="453" spans="1:11" x14ac:dyDescent="0.25">
      <c r="A453" t="s">
        <v>1173</v>
      </c>
      <c r="B453" s="8">
        <v>42846</v>
      </c>
      <c r="C453" t="s">
        <v>4588</v>
      </c>
      <c r="D453">
        <v>1</v>
      </c>
      <c r="E453" t="s">
        <v>4589</v>
      </c>
      <c r="F453" t="s">
        <v>1410</v>
      </c>
      <c r="G453" s="1" t="s">
        <v>1421</v>
      </c>
      <c r="H453" t="s">
        <v>1006</v>
      </c>
      <c r="I453">
        <v>183.24</v>
      </c>
      <c r="J453" s="33">
        <f t="shared" si="6"/>
        <v>1145.25</v>
      </c>
      <c r="K453" s="9"/>
    </row>
    <row r="454" spans="1:11" x14ac:dyDescent="0.25">
      <c r="A454" t="s">
        <v>3557</v>
      </c>
      <c r="B454" s="8">
        <v>42845</v>
      </c>
      <c r="C454" t="s">
        <v>4590</v>
      </c>
      <c r="D454">
        <v>1</v>
      </c>
      <c r="F454" s="1"/>
      <c r="G454" s="1" t="s">
        <v>3729</v>
      </c>
      <c r="H454" t="s">
        <v>3638</v>
      </c>
      <c r="I454" s="9">
        <v>8800.64</v>
      </c>
      <c r="J454" s="33">
        <f t="shared" si="6"/>
        <v>55003.999999999993</v>
      </c>
      <c r="K454" s="9"/>
    </row>
    <row r="455" spans="1:11" x14ac:dyDescent="0.25">
      <c r="A455" t="s">
        <v>1189</v>
      </c>
      <c r="B455" s="8">
        <v>42845</v>
      </c>
      <c r="C455" t="s">
        <v>4591</v>
      </c>
      <c r="D455">
        <v>1</v>
      </c>
      <c r="E455" t="s">
        <v>4592</v>
      </c>
      <c r="F455" t="s">
        <v>1410</v>
      </c>
      <c r="G455" s="1" t="s">
        <v>411</v>
      </c>
      <c r="H455" t="s">
        <v>1044</v>
      </c>
      <c r="I455">
        <v>480.85</v>
      </c>
      <c r="J455" s="33">
        <f t="shared" ref="J455:J518" si="7">+I455/0.16</f>
        <v>3005.3125</v>
      </c>
      <c r="K455" s="9"/>
    </row>
    <row r="456" spans="1:11" x14ac:dyDescent="0.25">
      <c r="A456" t="s">
        <v>1193</v>
      </c>
      <c r="B456" s="8">
        <v>42845</v>
      </c>
      <c r="C456" t="s">
        <v>4593</v>
      </c>
      <c r="D456">
        <v>1</v>
      </c>
      <c r="E456" t="s">
        <v>4594</v>
      </c>
      <c r="F456" t="s">
        <v>1410</v>
      </c>
      <c r="G456" s="1" t="s">
        <v>1447</v>
      </c>
      <c r="H456" t="s">
        <v>1200</v>
      </c>
      <c r="I456" s="9">
        <v>12800</v>
      </c>
      <c r="J456" s="33">
        <f t="shared" si="7"/>
        <v>80000</v>
      </c>
      <c r="K456" s="9">
        <v>8533.34</v>
      </c>
    </row>
    <row r="457" spans="1:11" x14ac:dyDescent="0.25">
      <c r="A457" t="s">
        <v>2639</v>
      </c>
      <c r="B457" s="8">
        <v>42845</v>
      </c>
      <c r="C457" t="s">
        <v>4595</v>
      </c>
      <c r="D457">
        <v>1</v>
      </c>
      <c r="E457" t="s">
        <v>4596</v>
      </c>
      <c r="F457" t="s">
        <v>1410</v>
      </c>
      <c r="G457" s="1" t="s">
        <v>1440</v>
      </c>
      <c r="H457" t="s">
        <v>1149</v>
      </c>
      <c r="I457" s="9">
        <v>4556.51</v>
      </c>
      <c r="J457" s="33">
        <f t="shared" si="7"/>
        <v>28478.1875</v>
      </c>
      <c r="K457" s="9"/>
    </row>
    <row r="458" spans="1:11" x14ac:dyDescent="0.25">
      <c r="A458" t="s">
        <v>2642</v>
      </c>
      <c r="B458" s="8">
        <v>42845</v>
      </c>
      <c r="C458" t="s">
        <v>4597</v>
      </c>
      <c r="D458">
        <v>1</v>
      </c>
      <c r="E458" t="s">
        <v>4598</v>
      </c>
      <c r="F458" t="s">
        <v>1410</v>
      </c>
      <c r="G458" s="1" t="s">
        <v>1440</v>
      </c>
      <c r="H458" t="s">
        <v>1149</v>
      </c>
      <c r="I458" s="9">
        <v>6676.22</v>
      </c>
      <c r="J458" s="33">
        <f t="shared" si="7"/>
        <v>41726.375</v>
      </c>
      <c r="K458" s="9"/>
    </row>
    <row r="459" spans="1:11" x14ac:dyDescent="0.25">
      <c r="A459" t="s">
        <v>1197</v>
      </c>
      <c r="B459" s="8">
        <v>42845</v>
      </c>
      <c r="C459" t="s">
        <v>4599</v>
      </c>
      <c r="D459">
        <v>1</v>
      </c>
      <c r="E459" t="s">
        <v>4600</v>
      </c>
      <c r="F459" t="s">
        <v>1410</v>
      </c>
      <c r="G459" s="1" t="s">
        <v>2833</v>
      </c>
      <c r="H459" t="s">
        <v>2497</v>
      </c>
      <c r="I459" s="9">
        <v>2280</v>
      </c>
      <c r="J459" s="33">
        <f t="shared" si="7"/>
        <v>14250</v>
      </c>
      <c r="K459" s="9"/>
    </row>
    <row r="460" spans="1:11" x14ac:dyDescent="0.25">
      <c r="A460" t="s">
        <v>1201</v>
      </c>
      <c r="B460" s="8">
        <v>42845</v>
      </c>
      <c r="C460" t="s">
        <v>4601</v>
      </c>
      <c r="D460">
        <v>1</v>
      </c>
      <c r="E460" t="s">
        <v>4602</v>
      </c>
      <c r="F460" t="s">
        <v>1410</v>
      </c>
      <c r="G460" s="1" t="s">
        <v>3713</v>
      </c>
      <c r="H460" t="s">
        <v>3488</v>
      </c>
      <c r="I460">
        <v>183.66</v>
      </c>
      <c r="J460" s="33">
        <f t="shared" si="7"/>
        <v>1147.875</v>
      </c>
      <c r="K460" s="9"/>
    </row>
    <row r="461" spans="1:11" x14ac:dyDescent="0.25">
      <c r="A461" t="s">
        <v>2649</v>
      </c>
      <c r="B461" s="8">
        <v>42845</v>
      </c>
      <c r="C461" t="s">
        <v>4603</v>
      </c>
      <c r="D461">
        <v>1</v>
      </c>
      <c r="E461" t="s">
        <v>4604</v>
      </c>
      <c r="F461" t="s">
        <v>1410</v>
      </c>
      <c r="G461" s="1" t="s">
        <v>1431</v>
      </c>
      <c r="H461" t="s">
        <v>1056</v>
      </c>
      <c r="I461">
        <v>537.6</v>
      </c>
      <c r="J461" s="33">
        <f t="shared" si="7"/>
        <v>3360</v>
      </c>
      <c r="K461" s="9"/>
    </row>
    <row r="462" spans="1:11" x14ac:dyDescent="0.25">
      <c r="A462" t="s">
        <v>1205</v>
      </c>
      <c r="B462" s="8">
        <v>42845</v>
      </c>
      <c r="C462" t="s">
        <v>4605</v>
      </c>
      <c r="D462">
        <v>1</v>
      </c>
      <c r="E462" t="s">
        <v>4606</v>
      </c>
      <c r="F462" t="s">
        <v>1410</v>
      </c>
      <c r="G462" s="1" t="s">
        <v>4764</v>
      </c>
      <c r="H462" t="s">
        <v>4607</v>
      </c>
      <c r="I462" s="9">
        <v>1760</v>
      </c>
      <c r="J462" s="33">
        <f t="shared" si="7"/>
        <v>11000</v>
      </c>
    </row>
    <row r="463" spans="1:11" x14ac:dyDescent="0.25">
      <c r="A463" t="s">
        <v>1208</v>
      </c>
      <c r="B463" s="8">
        <v>42845</v>
      </c>
      <c r="C463" t="s">
        <v>4608</v>
      </c>
      <c r="D463">
        <v>1</v>
      </c>
      <c r="E463" t="s">
        <v>4609</v>
      </c>
      <c r="F463" t="s">
        <v>1410</v>
      </c>
      <c r="G463" s="1" t="s">
        <v>411</v>
      </c>
      <c r="H463" t="s">
        <v>1044</v>
      </c>
      <c r="I463">
        <v>577.21</v>
      </c>
      <c r="J463" s="33">
        <f t="shared" si="7"/>
        <v>3607.5625</v>
      </c>
      <c r="K463" s="9"/>
    </row>
    <row r="464" spans="1:11" x14ac:dyDescent="0.25">
      <c r="A464" t="s">
        <v>2656</v>
      </c>
      <c r="B464" s="8">
        <v>42845</v>
      </c>
      <c r="C464" t="s">
        <v>4610</v>
      </c>
      <c r="D464">
        <v>1</v>
      </c>
      <c r="E464" t="s">
        <v>4611</v>
      </c>
      <c r="F464" t="s">
        <v>1410</v>
      </c>
      <c r="G464" s="1" t="s">
        <v>3730</v>
      </c>
      <c r="H464" t="s">
        <v>3656</v>
      </c>
      <c r="I464">
        <v>104</v>
      </c>
      <c r="J464" s="33">
        <f t="shared" si="7"/>
        <v>650</v>
      </c>
      <c r="K464" s="9"/>
    </row>
    <row r="465" spans="1:11" x14ac:dyDescent="0.25">
      <c r="A465" t="s">
        <v>2659</v>
      </c>
      <c r="B465" s="8">
        <v>42845</v>
      </c>
      <c r="C465" t="s">
        <v>4612</v>
      </c>
      <c r="D465">
        <v>1</v>
      </c>
      <c r="E465" t="s">
        <v>4613</v>
      </c>
      <c r="F465" t="s">
        <v>1410</v>
      </c>
      <c r="G465" s="1" t="s">
        <v>1450</v>
      </c>
      <c r="H465" t="s">
        <v>1221</v>
      </c>
      <c r="I465" s="9">
        <v>1090.33</v>
      </c>
      <c r="J465" s="33">
        <f t="shared" si="7"/>
        <v>6814.5624999999991</v>
      </c>
      <c r="K465" s="9"/>
    </row>
    <row r="466" spans="1:11" x14ac:dyDescent="0.25">
      <c r="A466" t="s">
        <v>2662</v>
      </c>
      <c r="B466" s="8">
        <v>42845</v>
      </c>
      <c r="C466" t="s">
        <v>4614</v>
      </c>
      <c r="D466">
        <v>1</v>
      </c>
      <c r="E466" t="s">
        <v>4615</v>
      </c>
      <c r="F466" t="s">
        <v>1410</v>
      </c>
      <c r="G466" s="1" t="s">
        <v>1443</v>
      </c>
      <c r="H466" t="s">
        <v>1164</v>
      </c>
      <c r="I466" s="9">
        <v>1033.5999999999999</v>
      </c>
      <c r="J466" s="33">
        <f t="shared" si="7"/>
        <v>6459.9999999999991</v>
      </c>
      <c r="K466" s="9"/>
    </row>
    <row r="467" spans="1:11" x14ac:dyDescent="0.25">
      <c r="A467" t="s">
        <v>2665</v>
      </c>
      <c r="B467" s="8">
        <v>42845</v>
      </c>
      <c r="C467" t="s">
        <v>4616</v>
      </c>
      <c r="D467">
        <v>1</v>
      </c>
      <c r="E467" t="s">
        <v>4617</v>
      </c>
      <c r="F467" t="s">
        <v>1410</v>
      </c>
      <c r="G467" s="1" t="s">
        <v>4765</v>
      </c>
      <c r="H467" t="s">
        <v>4618</v>
      </c>
      <c r="I467">
        <v>576</v>
      </c>
      <c r="J467" s="33">
        <f t="shared" si="7"/>
        <v>3600</v>
      </c>
      <c r="K467" s="9"/>
    </row>
    <row r="468" spans="1:11" x14ac:dyDescent="0.25">
      <c r="A468" t="s">
        <v>2668</v>
      </c>
      <c r="B468" s="8">
        <v>42845</v>
      </c>
      <c r="C468" t="s">
        <v>4619</v>
      </c>
      <c r="D468">
        <v>1</v>
      </c>
      <c r="E468" t="s">
        <v>4620</v>
      </c>
      <c r="F468" t="s">
        <v>1410</v>
      </c>
      <c r="G468" s="1" t="s">
        <v>1462</v>
      </c>
      <c r="H468" t="s">
        <v>2490</v>
      </c>
      <c r="I468" s="9">
        <f>2376.53+110.59</f>
        <v>2487.1200000000003</v>
      </c>
      <c r="J468" s="33">
        <f t="shared" si="7"/>
        <v>15544.500000000002</v>
      </c>
      <c r="K468" s="9">
        <f>27.65+594.13</f>
        <v>621.78</v>
      </c>
    </row>
    <row r="469" spans="1:11" x14ac:dyDescent="0.25">
      <c r="A469" t="s">
        <v>2671</v>
      </c>
      <c r="B469" s="8">
        <v>42845</v>
      </c>
      <c r="C469" t="s">
        <v>4621</v>
      </c>
      <c r="D469">
        <v>1</v>
      </c>
      <c r="E469" t="s">
        <v>4622</v>
      </c>
      <c r="F469" t="s">
        <v>1410</v>
      </c>
      <c r="G469" s="1" t="s">
        <v>1441</v>
      </c>
      <c r="H469" t="s">
        <v>1156</v>
      </c>
      <c r="I469">
        <v>429.83</v>
      </c>
      <c r="J469" s="33">
        <f t="shared" si="7"/>
        <v>2686.4375</v>
      </c>
      <c r="K469" s="9"/>
    </row>
    <row r="470" spans="1:11" x14ac:dyDescent="0.25">
      <c r="A470" t="s">
        <v>2674</v>
      </c>
      <c r="B470" s="8">
        <v>42845</v>
      </c>
      <c r="C470" t="s">
        <v>4623</v>
      </c>
      <c r="D470">
        <v>1</v>
      </c>
      <c r="E470" t="s">
        <v>4624</v>
      </c>
      <c r="F470" t="s">
        <v>1410</v>
      </c>
      <c r="G470" s="1" t="s">
        <v>3728</v>
      </c>
      <c r="H470" t="s">
        <v>3630</v>
      </c>
      <c r="I470">
        <v>864</v>
      </c>
      <c r="J470" s="33">
        <f t="shared" si="7"/>
        <v>5400</v>
      </c>
      <c r="K470" s="9"/>
    </row>
    <row r="471" spans="1:11" x14ac:dyDescent="0.25">
      <c r="A471" t="s">
        <v>4625</v>
      </c>
      <c r="B471" s="8">
        <v>42845</v>
      </c>
      <c r="C471" t="s">
        <v>4626</v>
      </c>
      <c r="D471">
        <v>1</v>
      </c>
      <c r="E471" t="s">
        <v>4627</v>
      </c>
      <c r="F471" t="s">
        <v>1410</v>
      </c>
      <c r="G471" s="1" t="s">
        <v>4766</v>
      </c>
      <c r="H471" t="s">
        <v>4628</v>
      </c>
      <c r="I471" s="9">
        <v>1440</v>
      </c>
      <c r="J471" s="33">
        <f t="shared" si="7"/>
        <v>9000</v>
      </c>
      <c r="K471" s="9"/>
    </row>
    <row r="472" spans="1:11" x14ac:dyDescent="0.25">
      <c r="A472" t="s">
        <v>2677</v>
      </c>
      <c r="B472" s="8">
        <v>42845</v>
      </c>
      <c r="C472" t="s">
        <v>4629</v>
      </c>
      <c r="D472">
        <v>1</v>
      </c>
      <c r="E472" t="s">
        <v>4630</v>
      </c>
      <c r="F472" t="s">
        <v>1410</v>
      </c>
      <c r="G472" s="1" t="s">
        <v>4767</v>
      </c>
      <c r="H472" t="s">
        <v>4631</v>
      </c>
      <c r="I472" s="9">
        <v>5760</v>
      </c>
      <c r="J472" s="33">
        <f t="shared" si="7"/>
        <v>36000</v>
      </c>
      <c r="K472" s="9"/>
    </row>
    <row r="473" spans="1:11" x14ac:dyDescent="0.25">
      <c r="A473" t="s">
        <v>2680</v>
      </c>
      <c r="B473" s="8">
        <v>42845</v>
      </c>
      <c r="C473" t="s">
        <v>4632</v>
      </c>
      <c r="D473">
        <v>1</v>
      </c>
      <c r="E473" t="s">
        <v>4633</v>
      </c>
      <c r="F473" t="s">
        <v>1410</v>
      </c>
      <c r="G473" s="1" t="s">
        <v>4768</v>
      </c>
      <c r="H473" t="s">
        <v>4634</v>
      </c>
      <c r="I473">
        <v>623.87</v>
      </c>
      <c r="J473" s="33">
        <f t="shared" si="7"/>
        <v>3899.1875</v>
      </c>
      <c r="K473" s="9"/>
    </row>
    <row r="474" spans="1:11" x14ac:dyDescent="0.25">
      <c r="A474" t="s">
        <v>2683</v>
      </c>
      <c r="B474" s="8">
        <v>42845</v>
      </c>
      <c r="C474" t="s">
        <v>4635</v>
      </c>
      <c r="D474">
        <v>1</v>
      </c>
      <c r="E474" t="s">
        <v>4636</v>
      </c>
      <c r="F474" t="s">
        <v>1410</v>
      </c>
      <c r="G474" s="1" t="s">
        <v>1424</v>
      </c>
      <c r="H474" t="s">
        <v>1018</v>
      </c>
      <c r="I474">
        <v>512</v>
      </c>
      <c r="J474" s="33">
        <f t="shared" si="7"/>
        <v>3200</v>
      </c>
      <c r="K474" s="9"/>
    </row>
    <row r="475" spans="1:11" x14ac:dyDescent="0.25">
      <c r="A475" t="s">
        <v>3567</v>
      </c>
      <c r="B475" s="8">
        <v>42845</v>
      </c>
      <c r="C475" t="s">
        <v>4637</v>
      </c>
      <c r="D475">
        <v>2</v>
      </c>
      <c r="E475" t="s">
        <v>4638</v>
      </c>
      <c r="F475" t="s">
        <v>1410</v>
      </c>
      <c r="G475" s="1" t="s">
        <v>1424</v>
      </c>
      <c r="H475" t="s">
        <v>1018</v>
      </c>
      <c r="I475">
        <v>273.83999999999997</v>
      </c>
      <c r="J475" s="33">
        <f t="shared" si="7"/>
        <v>1711.4999999999998</v>
      </c>
      <c r="K475" s="9"/>
    </row>
    <row r="476" spans="1:11" x14ac:dyDescent="0.25">
      <c r="A476" t="s">
        <v>4639</v>
      </c>
      <c r="B476" s="8">
        <v>42845</v>
      </c>
      <c r="C476" t="s">
        <v>4640</v>
      </c>
      <c r="D476">
        <v>2</v>
      </c>
      <c r="E476" t="s">
        <v>4641</v>
      </c>
      <c r="F476" t="s">
        <v>1410</v>
      </c>
      <c r="G476" s="1" t="s">
        <v>4769</v>
      </c>
      <c r="H476" t="s">
        <v>4642</v>
      </c>
      <c r="I476" s="9">
        <v>1224</v>
      </c>
      <c r="J476" s="33">
        <f t="shared" si="7"/>
        <v>7650</v>
      </c>
      <c r="K476" s="9"/>
    </row>
    <row r="477" spans="1:11" x14ac:dyDescent="0.25">
      <c r="A477" t="s">
        <v>4643</v>
      </c>
      <c r="B477" s="8">
        <v>42845</v>
      </c>
      <c r="C477" t="s">
        <v>4644</v>
      </c>
      <c r="D477">
        <v>2</v>
      </c>
      <c r="E477" t="s">
        <v>4645</v>
      </c>
      <c r="F477" t="s">
        <v>1410</v>
      </c>
      <c r="G477" s="1" t="s">
        <v>1429</v>
      </c>
      <c r="H477" t="s">
        <v>1048</v>
      </c>
      <c r="I477">
        <v>480</v>
      </c>
      <c r="J477" s="33">
        <f t="shared" si="7"/>
        <v>3000</v>
      </c>
      <c r="K477" s="9"/>
    </row>
    <row r="478" spans="1:11" x14ac:dyDescent="0.25">
      <c r="A478" t="s">
        <v>1211</v>
      </c>
      <c r="B478" s="8">
        <v>42845</v>
      </c>
      <c r="C478" t="s">
        <v>4646</v>
      </c>
      <c r="D478">
        <v>2</v>
      </c>
      <c r="E478" t="s">
        <v>4647</v>
      </c>
      <c r="F478" t="s">
        <v>1410</v>
      </c>
      <c r="G478" s="1" t="s">
        <v>1451</v>
      </c>
      <c r="H478" t="s">
        <v>1258</v>
      </c>
      <c r="I478">
        <v>590.63</v>
      </c>
      <c r="J478" s="33">
        <f t="shared" si="7"/>
        <v>3691.4375</v>
      </c>
      <c r="K478" s="9"/>
    </row>
    <row r="479" spans="1:11" x14ac:dyDescent="0.25">
      <c r="A479" t="s">
        <v>1215</v>
      </c>
      <c r="B479" s="8">
        <v>42846</v>
      </c>
      <c r="C479" t="s">
        <v>4648</v>
      </c>
      <c r="D479">
        <v>2</v>
      </c>
      <c r="E479" t="s">
        <v>4649</v>
      </c>
      <c r="F479" t="s">
        <v>1410</v>
      </c>
      <c r="G479" s="1" t="s">
        <v>1437</v>
      </c>
      <c r="H479" t="s">
        <v>1111</v>
      </c>
      <c r="I479" s="9">
        <v>5534.9</v>
      </c>
      <c r="J479" s="33">
        <f t="shared" si="7"/>
        <v>34593.125</v>
      </c>
      <c r="K479" s="9"/>
    </row>
    <row r="480" spans="1:11" x14ac:dyDescent="0.25">
      <c r="A480" t="s">
        <v>1218</v>
      </c>
      <c r="B480" s="8">
        <v>42845</v>
      </c>
      <c r="C480" t="s">
        <v>4650</v>
      </c>
      <c r="D480">
        <v>2</v>
      </c>
      <c r="E480" t="s">
        <v>4651</v>
      </c>
      <c r="F480" t="s">
        <v>1410</v>
      </c>
      <c r="G480" s="1" t="s">
        <v>1422</v>
      </c>
      <c r="H480" t="s">
        <v>1010</v>
      </c>
      <c r="I480">
        <v>845.78</v>
      </c>
      <c r="J480" s="33">
        <f t="shared" si="7"/>
        <v>5286.125</v>
      </c>
      <c r="K480" s="9"/>
    </row>
    <row r="481" spans="1:11" x14ac:dyDescent="0.25">
      <c r="A481" t="s">
        <v>1222</v>
      </c>
      <c r="B481" s="8">
        <v>42845</v>
      </c>
      <c r="C481" t="s">
        <v>4652</v>
      </c>
      <c r="D481">
        <v>2</v>
      </c>
      <c r="E481" t="s">
        <v>4653</v>
      </c>
      <c r="F481" t="s">
        <v>1410</v>
      </c>
      <c r="G481" s="1" t="s">
        <v>1423</v>
      </c>
      <c r="H481" t="s">
        <v>1014</v>
      </c>
      <c r="I481">
        <v>208</v>
      </c>
      <c r="J481" s="33">
        <f t="shared" si="7"/>
        <v>1300</v>
      </c>
      <c r="K481" s="9"/>
    </row>
    <row r="482" spans="1:11" x14ac:dyDescent="0.25">
      <c r="A482" t="s">
        <v>1225</v>
      </c>
      <c r="B482" s="8">
        <v>42845</v>
      </c>
      <c r="C482" t="s">
        <v>4654</v>
      </c>
      <c r="D482">
        <v>2</v>
      </c>
      <c r="E482" t="s">
        <v>4655</v>
      </c>
      <c r="F482" t="s">
        <v>1410</v>
      </c>
      <c r="G482" s="1" t="s">
        <v>1458</v>
      </c>
      <c r="H482" t="s">
        <v>1359</v>
      </c>
      <c r="I482">
        <v>416</v>
      </c>
      <c r="J482" s="33">
        <f t="shared" si="7"/>
        <v>2600</v>
      </c>
      <c r="K482" s="9"/>
    </row>
    <row r="483" spans="1:11" x14ac:dyDescent="0.25">
      <c r="A483" t="s">
        <v>1228</v>
      </c>
      <c r="B483" s="8">
        <v>42845</v>
      </c>
      <c r="C483" t="s">
        <v>4656</v>
      </c>
      <c r="D483">
        <v>2</v>
      </c>
      <c r="E483" t="s">
        <v>4657</v>
      </c>
      <c r="F483" t="s">
        <v>1410</v>
      </c>
      <c r="G483" s="1" t="s">
        <v>1438</v>
      </c>
      <c r="H483" t="s">
        <v>1130</v>
      </c>
      <c r="I483" s="9">
        <v>2713.6</v>
      </c>
      <c r="J483" s="33">
        <f t="shared" si="7"/>
        <v>16960</v>
      </c>
      <c r="K483" s="9"/>
    </row>
    <row r="484" spans="1:11" x14ac:dyDescent="0.25">
      <c r="A484" t="s">
        <v>1231</v>
      </c>
      <c r="B484" s="8">
        <v>42845</v>
      </c>
      <c r="C484" t="s">
        <v>4658</v>
      </c>
      <c r="D484">
        <v>2</v>
      </c>
      <c r="E484" t="s">
        <v>4659</v>
      </c>
      <c r="F484" t="s">
        <v>1410</v>
      </c>
      <c r="G484" s="7" t="s">
        <v>2945</v>
      </c>
      <c r="H484" t="s">
        <v>2784</v>
      </c>
      <c r="I484">
        <v>817.6</v>
      </c>
      <c r="J484" s="33">
        <f t="shared" si="7"/>
        <v>5110</v>
      </c>
      <c r="K484" s="9"/>
    </row>
    <row r="485" spans="1:11" x14ac:dyDescent="0.25">
      <c r="A485" t="s">
        <v>1234</v>
      </c>
      <c r="B485" s="8">
        <v>42846</v>
      </c>
      <c r="C485" t="s">
        <v>4660</v>
      </c>
      <c r="D485">
        <v>1</v>
      </c>
      <c r="E485" t="s">
        <v>4661</v>
      </c>
      <c r="F485" t="s">
        <v>1410</v>
      </c>
      <c r="G485" s="1" t="s">
        <v>1421</v>
      </c>
      <c r="H485" t="s">
        <v>1006</v>
      </c>
      <c r="I485" s="9">
        <v>49490.14</v>
      </c>
      <c r="J485" s="33">
        <f t="shared" si="7"/>
        <v>309313.375</v>
      </c>
      <c r="K485" s="9"/>
    </row>
    <row r="486" spans="1:11" x14ac:dyDescent="0.25">
      <c r="A486" t="s">
        <v>2687</v>
      </c>
      <c r="B486" s="8">
        <v>42847</v>
      </c>
      <c r="C486" t="s">
        <v>4662</v>
      </c>
      <c r="D486">
        <v>1</v>
      </c>
      <c r="E486" t="s">
        <v>4663</v>
      </c>
      <c r="F486" t="s">
        <v>1410</v>
      </c>
      <c r="G486" s="1" t="s">
        <v>1421</v>
      </c>
      <c r="H486" t="s">
        <v>1006</v>
      </c>
      <c r="I486">
        <v>346.31</v>
      </c>
      <c r="J486" s="33">
        <f t="shared" si="7"/>
        <v>2164.4375</v>
      </c>
      <c r="K486" s="9"/>
    </row>
    <row r="487" spans="1:11" x14ac:dyDescent="0.25">
      <c r="A487" t="s">
        <v>2690</v>
      </c>
      <c r="B487" s="8">
        <v>42847</v>
      </c>
      <c r="C487" t="s">
        <v>4664</v>
      </c>
      <c r="D487">
        <v>1</v>
      </c>
      <c r="E487" t="s">
        <v>4665</v>
      </c>
      <c r="F487" t="s">
        <v>1410</v>
      </c>
      <c r="G487" s="1" t="s">
        <v>1421</v>
      </c>
      <c r="H487" t="s">
        <v>1006</v>
      </c>
      <c r="I487">
        <v>652.89</v>
      </c>
      <c r="J487" s="33">
        <f t="shared" si="7"/>
        <v>4080.5625</v>
      </c>
      <c r="K487" s="9"/>
    </row>
    <row r="488" spans="1:11" x14ac:dyDescent="0.25">
      <c r="A488" t="s">
        <v>1237</v>
      </c>
      <c r="B488" s="8">
        <v>42847</v>
      </c>
      <c r="C488" t="s">
        <v>4666</v>
      </c>
      <c r="D488">
        <v>1</v>
      </c>
      <c r="E488" t="s">
        <v>4667</v>
      </c>
      <c r="F488" t="s">
        <v>1410</v>
      </c>
      <c r="G488" s="1" t="s">
        <v>1421</v>
      </c>
      <c r="H488" t="s">
        <v>1006</v>
      </c>
      <c r="I488">
        <v>378.2</v>
      </c>
      <c r="J488" s="33">
        <f t="shared" si="7"/>
        <v>2363.75</v>
      </c>
      <c r="K488" s="9"/>
    </row>
    <row r="489" spans="1:11" x14ac:dyDescent="0.25">
      <c r="A489" t="s">
        <v>2704</v>
      </c>
      <c r="B489" s="8">
        <v>42845</v>
      </c>
      <c r="C489" t="s">
        <v>4668</v>
      </c>
      <c r="D489">
        <v>1</v>
      </c>
      <c r="E489" t="s">
        <v>4669</v>
      </c>
      <c r="F489" t="s">
        <v>1410</v>
      </c>
      <c r="G489" s="1" t="s">
        <v>4771</v>
      </c>
      <c r="H489" t="s">
        <v>4670</v>
      </c>
      <c r="I489">
        <v>278.48</v>
      </c>
      <c r="J489" s="33">
        <f t="shared" si="7"/>
        <v>1740.5</v>
      </c>
      <c r="K489" s="9"/>
    </row>
    <row r="490" spans="1:11" x14ac:dyDescent="0.25">
      <c r="A490" t="s">
        <v>1279</v>
      </c>
      <c r="B490" s="8">
        <v>42846</v>
      </c>
      <c r="C490" t="s">
        <v>4671</v>
      </c>
      <c r="D490">
        <v>1</v>
      </c>
      <c r="E490" t="s">
        <v>4672</v>
      </c>
      <c r="F490" t="s">
        <v>1410</v>
      </c>
      <c r="G490" s="1" t="s">
        <v>4772</v>
      </c>
      <c r="H490" t="s">
        <v>4673</v>
      </c>
      <c r="I490" s="9">
        <v>4000</v>
      </c>
      <c r="J490" s="33">
        <f t="shared" si="7"/>
        <v>25000</v>
      </c>
      <c r="K490" s="9"/>
    </row>
    <row r="491" spans="1:11" x14ac:dyDescent="0.25">
      <c r="A491" t="s">
        <v>1282</v>
      </c>
      <c r="B491" s="8">
        <v>42846</v>
      </c>
      <c r="C491" t="s">
        <v>4674</v>
      </c>
      <c r="D491">
        <v>1</v>
      </c>
      <c r="E491" t="s">
        <v>4675</v>
      </c>
      <c r="F491" t="s">
        <v>1410</v>
      </c>
      <c r="G491" s="1" t="s">
        <v>1456</v>
      </c>
      <c r="H491" t="s">
        <v>1324</v>
      </c>
      <c r="I491" s="9">
        <v>6393.35</v>
      </c>
      <c r="J491" s="33">
        <f t="shared" si="7"/>
        <v>39958.4375</v>
      </c>
      <c r="K491" s="9"/>
    </row>
    <row r="492" spans="1:11" x14ac:dyDescent="0.25">
      <c r="A492" t="s">
        <v>1286</v>
      </c>
      <c r="B492" s="8">
        <v>42850</v>
      </c>
      <c r="C492" t="s">
        <v>4676</v>
      </c>
      <c r="D492">
        <v>1</v>
      </c>
      <c r="E492" t="s">
        <v>4677</v>
      </c>
      <c r="F492" t="s">
        <v>1411</v>
      </c>
      <c r="G492" s="7" t="s">
        <v>1417</v>
      </c>
      <c r="H492" t="s">
        <v>1071</v>
      </c>
      <c r="I492" s="9">
        <v>2857.68</v>
      </c>
      <c r="J492" s="33">
        <f t="shared" si="7"/>
        <v>17860.5</v>
      </c>
      <c r="K492" s="9"/>
    </row>
    <row r="493" spans="1:11" x14ac:dyDescent="0.25">
      <c r="A493" t="s">
        <v>2712</v>
      </c>
      <c r="B493" s="8">
        <v>42850</v>
      </c>
      <c r="C493" t="s">
        <v>4678</v>
      </c>
      <c r="D493">
        <v>1</v>
      </c>
      <c r="E493" t="s">
        <v>4679</v>
      </c>
      <c r="F493" t="s">
        <v>1411</v>
      </c>
      <c r="G493" s="7" t="s">
        <v>1417</v>
      </c>
      <c r="H493" t="s">
        <v>1071</v>
      </c>
      <c r="I493" s="9">
        <v>2518.7199999999998</v>
      </c>
      <c r="J493" s="33">
        <f t="shared" si="7"/>
        <v>15741.999999999998</v>
      </c>
      <c r="K493" s="9"/>
    </row>
    <row r="494" spans="1:11" x14ac:dyDescent="0.25">
      <c r="A494" t="s">
        <v>3593</v>
      </c>
      <c r="B494" s="8">
        <v>42850</v>
      </c>
      <c r="C494" t="s">
        <v>4680</v>
      </c>
      <c r="D494">
        <v>1</v>
      </c>
      <c r="E494" t="s">
        <v>4681</v>
      </c>
      <c r="F494" t="s">
        <v>1411</v>
      </c>
      <c r="G494" s="7" t="s">
        <v>1417</v>
      </c>
      <c r="H494" t="s">
        <v>1071</v>
      </c>
      <c r="I494" s="9">
        <v>1297.74</v>
      </c>
      <c r="J494" s="33">
        <f t="shared" si="7"/>
        <v>8110.875</v>
      </c>
      <c r="K494" s="9"/>
    </row>
    <row r="495" spans="1:11" x14ac:dyDescent="0.25">
      <c r="A495" t="s">
        <v>3595</v>
      </c>
      <c r="B495" s="8">
        <v>42846</v>
      </c>
      <c r="C495" t="s">
        <v>4682</v>
      </c>
      <c r="D495">
        <v>1</v>
      </c>
      <c r="E495" t="s">
        <v>4683</v>
      </c>
      <c r="F495" t="s">
        <v>1411</v>
      </c>
      <c r="G495" s="7" t="s">
        <v>4757</v>
      </c>
      <c r="H495" t="s">
        <v>4684</v>
      </c>
      <c r="I495" s="9">
        <v>1219.6600000000001</v>
      </c>
      <c r="J495" s="33">
        <f t="shared" si="7"/>
        <v>7622.875</v>
      </c>
      <c r="K495" s="9"/>
    </row>
    <row r="496" spans="1:11" x14ac:dyDescent="0.25">
      <c r="A496" t="s">
        <v>2731</v>
      </c>
      <c r="B496" s="8">
        <v>42851</v>
      </c>
      <c r="C496" t="s">
        <v>4685</v>
      </c>
      <c r="D496">
        <v>1</v>
      </c>
      <c r="E496" t="s">
        <v>4686</v>
      </c>
      <c r="F496" t="s">
        <v>1410</v>
      </c>
      <c r="G496" s="1" t="s">
        <v>3724</v>
      </c>
      <c r="H496" t="s">
        <v>3572</v>
      </c>
      <c r="I496" s="9">
        <v>23187.83</v>
      </c>
      <c r="J496" s="33">
        <f t="shared" si="7"/>
        <v>144923.9375</v>
      </c>
    </row>
    <row r="497" spans="1:11" x14ac:dyDescent="0.25">
      <c r="A497" t="s">
        <v>2735</v>
      </c>
      <c r="B497" s="8">
        <v>42851</v>
      </c>
      <c r="C497" t="s">
        <v>4687</v>
      </c>
      <c r="D497">
        <v>1</v>
      </c>
      <c r="E497" t="s">
        <v>4688</v>
      </c>
      <c r="F497" t="s">
        <v>1410</v>
      </c>
      <c r="G497" s="1" t="s">
        <v>1433</v>
      </c>
      <c r="H497" t="s">
        <v>1064</v>
      </c>
      <c r="I497">
        <v>640</v>
      </c>
      <c r="J497" s="33">
        <f t="shared" si="7"/>
        <v>4000</v>
      </c>
      <c r="K497" s="9"/>
    </row>
    <row r="498" spans="1:11" x14ac:dyDescent="0.25">
      <c r="A498" t="s">
        <v>2743</v>
      </c>
      <c r="B498" s="8">
        <v>42851</v>
      </c>
      <c r="C498" t="s">
        <v>4689</v>
      </c>
      <c r="D498">
        <v>1</v>
      </c>
      <c r="E498" t="s">
        <v>4690</v>
      </c>
      <c r="F498" t="s">
        <v>1410</v>
      </c>
      <c r="G498" s="1" t="s">
        <v>1445</v>
      </c>
      <c r="H498" t="s">
        <v>1172</v>
      </c>
      <c r="I498">
        <v>550.27</v>
      </c>
      <c r="J498" s="33">
        <f t="shared" si="7"/>
        <v>3439.1875</v>
      </c>
      <c r="K498" s="9"/>
    </row>
    <row r="499" spans="1:11" x14ac:dyDescent="0.25">
      <c r="A499" t="s">
        <v>2746</v>
      </c>
      <c r="B499" s="8">
        <v>42851</v>
      </c>
      <c r="C499" t="s">
        <v>4691</v>
      </c>
      <c r="D499">
        <v>1</v>
      </c>
      <c r="E499" t="s">
        <v>4692</v>
      </c>
      <c r="F499" t="s">
        <v>1410</v>
      </c>
      <c r="G499" s="1" t="s">
        <v>2833</v>
      </c>
      <c r="H499" t="s">
        <v>2497</v>
      </c>
      <c r="I499" s="9">
        <v>1856</v>
      </c>
      <c r="J499" s="33">
        <f t="shared" si="7"/>
        <v>11600</v>
      </c>
      <c r="K499" s="9"/>
    </row>
    <row r="500" spans="1:11" x14ac:dyDescent="0.25">
      <c r="A500" t="s">
        <v>2749</v>
      </c>
      <c r="B500" s="8">
        <v>42851</v>
      </c>
      <c r="C500" t="s">
        <v>4693</v>
      </c>
      <c r="D500">
        <v>1</v>
      </c>
      <c r="E500" t="s">
        <v>4694</v>
      </c>
      <c r="F500" t="s">
        <v>1410</v>
      </c>
      <c r="G500" s="1" t="s">
        <v>1427</v>
      </c>
      <c r="H500" t="s">
        <v>1036</v>
      </c>
      <c r="I500">
        <v>4.83</v>
      </c>
      <c r="J500" s="33">
        <f t="shared" si="7"/>
        <v>30.1875</v>
      </c>
      <c r="K500" s="9"/>
    </row>
    <row r="501" spans="1:11" x14ac:dyDescent="0.25">
      <c r="A501" t="s">
        <v>2752</v>
      </c>
      <c r="B501" s="8">
        <v>42851</v>
      </c>
      <c r="C501" t="s">
        <v>4695</v>
      </c>
      <c r="D501">
        <v>1</v>
      </c>
      <c r="E501" t="s">
        <v>4696</v>
      </c>
      <c r="F501" t="s">
        <v>1410</v>
      </c>
      <c r="G501" s="1" t="s">
        <v>1440</v>
      </c>
      <c r="H501" t="s">
        <v>1149</v>
      </c>
      <c r="I501" s="9">
        <v>4617.96</v>
      </c>
      <c r="J501" s="33">
        <f t="shared" si="7"/>
        <v>28862.25</v>
      </c>
      <c r="K501" s="9"/>
    </row>
    <row r="502" spans="1:11" x14ac:dyDescent="0.25">
      <c r="A502" t="s">
        <v>2755</v>
      </c>
      <c r="B502" s="8">
        <v>42851</v>
      </c>
      <c r="C502" t="s">
        <v>4697</v>
      </c>
      <c r="D502">
        <v>1</v>
      </c>
      <c r="E502" t="s">
        <v>4698</v>
      </c>
      <c r="F502" t="s">
        <v>1410</v>
      </c>
      <c r="G502" s="1" t="s">
        <v>2835</v>
      </c>
      <c r="H502" t="s">
        <v>2510</v>
      </c>
      <c r="I502" s="9">
        <v>1692</v>
      </c>
      <c r="J502" s="33">
        <f t="shared" si="7"/>
        <v>10575</v>
      </c>
      <c r="K502" s="9"/>
    </row>
    <row r="503" spans="1:11" x14ac:dyDescent="0.25">
      <c r="A503" t="s">
        <v>2758</v>
      </c>
      <c r="B503" s="8">
        <v>42851</v>
      </c>
      <c r="C503" t="s">
        <v>4699</v>
      </c>
      <c r="D503">
        <v>1</v>
      </c>
      <c r="E503" t="s">
        <v>4700</v>
      </c>
      <c r="F503" t="s">
        <v>1410</v>
      </c>
      <c r="G503" s="1" t="s">
        <v>2852</v>
      </c>
      <c r="H503" t="s">
        <v>2734</v>
      </c>
      <c r="I503" s="9">
        <v>1176</v>
      </c>
      <c r="J503" s="33">
        <f t="shared" si="7"/>
        <v>7350</v>
      </c>
      <c r="K503" s="9"/>
    </row>
    <row r="504" spans="1:11" x14ac:dyDescent="0.25">
      <c r="A504" t="s">
        <v>2761</v>
      </c>
      <c r="B504" s="8">
        <v>42851</v>
      </c>
      <c r="C504" t="s">
        <v>4701</v>
      </c>
      <c r="D504">
        <v>1</v>
      </c>
      <c r="E504" t="s">
        <v>4702</v>
      </c>
      <c r="F504" t="s">
        <v>1410</v>
      </c>
      <c r="G504" s="1" t="s">
        <v>1441</v>
      </c>
      <c r="H504" t="s">
        <v>1156</v>
      </c>
      <c r="I504">
        <v>241.75</v>
      </c>
      <c r="J504" s="33">
        <f t="shared" si="7"/>
        <v>1510.9375</v>
      </c>
      <c r="K504" s="9"/>
    </row>
    <row r="505" spans="1:11" x14ac:dyDescent="0.25">
      <c r="A505" t="s">
        <v>2764</v>
      </c>
      <c r="B505" s="8">
        <v>42851</v>
      </c>
      <c r="C505" t="s">
        <v>4703</v>
      </c>
      <c r="D505">
        <v>1</v>
      </c>
      <c r="E505" t="s">
        <v>4704</v>
      </c>
      <c r="F505" t="s">
        <v>1410</v>
      </c>
      <c r="G505" s="1" t="s">
        <v>1430</v>
      </c>
      <c r="H505" t="s">
        <v>1052</v>
      </c>
      <c r="I505">
        <v>699.36</v>
      </c>
      <c r="J505" s="33">
        <f t="shared" si="7"/>
        <v>4371</v>
      </c>
      <c r="K505" s="9"/>
    </row>
    <row r="506" spans="1:11" x14ac:dyDescent="0.25">
      <c r="A506" t="s">
        <v>2767</v>
      </c>
      <c r="B506" s="8">
        <v>42851</v>
      </c>
      <c r="C506" t="s">
        <v>4705</v>
      </c>
      <c r="D506">
        <v>1</v>
      </c>
      <c r="E506" t="s">
        <v>4706</v>
      </c>
      <c r="F506" t="s">
        <v>1410</v>
      </c>
      <c r="G506" s="1" t="s">
        <v>3729</v>
      </c>
      <c r="H506" t="s">
        <v>3638</v>
      </c>
      <c r="I506" s="9">
        <v>3840.32</v>
      </c>
      <c r="J506" s="33">
        <f t="shared" si="7"/>
        <v>24002</v>
      </c>
      <c r="K506" s="9"/>
    </row>
    <row r="507" spans="1:11" x14ac:dyDescent="0.25">
      <c r="A507" t="s">
        <v>2770</v>
      </c>
      <c r="B507" s="8">
        <v>42851</v>
      </c>
      <c r="C507" t="s">
        <v>4707</v>
      </c>
      <c r="D507">
        <v>1</v>
      </c>
      <c r="E507" t="s">
        <v>4708</v>
      </c>
      <c r="F507" t="s">
        <v>1410</v>
      </c>
      <c r="G507" s="1" t="s">
        <v>1432</v>
      </c>
      <c r="H507" t="s">
        <v>1060</v>
      </c>
      <c r="I507" s="9">
        <v>4096</v>
      </c>
      <c r="J507" s="33">
        <f t="shared" si="7"/>
        <v>25600</v>
      </c>
      <c r="K507" s="9"/>
    </row>
    <row r="508" spans="1:11" x14ac:dyDescent="0.25">
      <c r="A508" t="s">
        <v>1306</v>
      </c>
      <c r="B508" s="8">
        <v>42851</v>
      </c>
      <c r="C508" t="s">
        <v>4709</v>
      </c>
      <c r="D508">
        <v>2</v>
      </c>
      <c r="E508" t="s">
        <v>4710</v>
      </c>
      <c r="F508" t="s">
        <v>1410</v>
      </c>
      <c r="G508" s="1" t="s">
        <v>1432</v>
      </c>
      <c r="H508" t="s">
        <v>1060</v>
      </c>
      <c r="I508" s="9">
        <v>1552</v>
      </c>
      <c r="J508" s="33">
        <f t="shared" si="7"/>
        <v>9700</v>
      </c>
      <c r="K508" s="9"/>
    </row>
    <row r="509" spans="1:11" x14ac:dyDescent="0.25">
      <c r="A509" t="s">
        <v>1309</v>
      </c>
      <c r="B509" s="8">
        <v>42851</v>
      </c>
      <c r="C509" t="s">
        <v>4711</v>
      </c>
      <c r="D509">
        <v>2</v>
      </c>
      <c r="E509" t="s">
        <v>4712</v>
      </c>
      <c r="F509" t="s">
        <v>1410</v>
      </c>
      <c r="G509" s="1" t="s">
        <v>1429</v>
      </c>
      <c r="H509" t="s">
        <v>1048</v>
      </c>
      <c r="I509">
        <v>400</v>
      </c>
      <c r="J509" s="33">
        <f t="shared" si="7"/>
        <v>2500</v>
      </c>
      <c r="K509" s="9"/>
    </row>
    <row r="510" spans="1:11" x14ac:dyDescent="0.25">
      <c r="A510" t="s">
        <v>2779</v>
      </c>
      <c r="B510" s="8">
        <v>42851</v>
      </c>
      <c r="C510" t="s">
        <v>4713</v>
      </c>
      <c r="D510">
        <v>2</v>
      </c>
      <c r="E510" t="s">
        <v>4714</v>
      </c>
      <c r="F510" t="s">
        <v>1410</v>
      </c>
      <c r="G510" s="1" t="s">
        <v>1458</v>
      </c>
      <c r="H510" t="s">
        <v>1359</v>
      </c>
      <c r="I510">
        <v>592</v>
      </c>
      <c r="J510" s="33">
        <f t="shared" si="7"/>
        <v>3700</v>
      </c>
      <c r="K510" s="9"/>
    </row>
    <row r="511" spans="1:11" x14ac:dyDescent="0.25">
      <c r="A511" t="s">
        <v>3641</v>
      </c>
      <c r="B511" s="8">
        <v>42852</v>
      </c>
      <c r="C511" t="s">
        <v>4715</v>
      </c>
      <c r="D511">
        <v>1</v>
      </c>
      <c r="E511" t="s">
        <v>4716</v>
      </c>
      <c r="F511" t="s">
        <v>1410</v>
      </c>
      <c r="G511" s="1" t="s">
        <v>2841</v>
      </c>
      <c r="H511" t="s">
        <v>2585</v>
      </c>
      <c r="I511" s="9">
        <v>28620.69</v>
      </c>
      <c r="J511" s="33">
        <f t="shared" si="7"/>
        <v>178879.3125</v>
      </c>
      <c r="K511" s="9"/>
    </row>
    <row r="512" spans="1:11" x14ac:dyDescent="0.25">
      <c r="A512" t="s">
        <v>3644</v>
      </c>
      <c r="B512" s="8">
        <v>42853</v>
      </c>
      <c r="C512" t="s">
        <v>4717</v>
      </c>
      <c r="D512">
        <v>1</v>
      </c>
      <c r="E512" t="s">
        <v>4718</v>
      </c>
      <c r="F512" t="s">
        <v>1411</v>
      </c>
      <c r="G512" s="1" t="s">
        <v>1421</v>
      </c>
      <c r="H512" t="s">
        <v>1006</v>
      </c>
      <c r="I512" s="9">
        <v>73331.75</v>
      </c>
      <c r="J512" s="33">
        <f t="shared" si="7"/>
        <v>458323.4375</v>
      </c>
      <c r="K512" s="9"/>
    </row>
    <row r="513" spans="1:22" x14ac:dyDescent="0.25">
      <c r="A513" t="s">
        <v>4719</v>
      </c>
      <c r="B513" s="8">
        <v>42853</v>
      </c>
      <c r="C513" t="s">
        <v>4720</v>
      </c>
      <c r="D513">
        <v>1</v>
      </c>
      <c r="E513" t="s">
        <v>4721</v>
      </c>
      <c r="F513" t="s">
        <v>1411</v>
      </c>
      <c r="G513" s="1" t="s">
        <v>1421</v>
      </c>
      <c r="H513" t="s">
        <v>1006</v>
      </c>
      <c r="I513" s="9">
        <v>57389.15</v>
      </c>
      <c r="J513" s="33">
        <f t="shared" si="7"/>
        <v>358682.1875</v>
      </c>
      <c r="K513" s="9"/>
    </row>
    <row r="514" spans="1:22" x14ac:dyDescent="0.25">
      <c r="A514" t="s">
        <v>4722</v>
      </c>
      <c r="B514" s="8">
        <v>42853</v>
      </c>
      <c r="C514" t="s">
        <v>4723</v>
      </c>
      <c r="D514">
        <v>1</v>
      </c>
      <c r="E514" t="s">
        <v>4724</v>
      </c>
      <c r="F514" t="s">
        <v>1411</v>
      </c>
      <c r="G514" s="1" t="s">
        <v>1421</v>
      </c>
      <c r="H514" t="s">
        <v>1006</v>
      </c>
      <c r="I514" s="9">
        <v>1469.6</v>
      </c>
      <c r="J514" s="33">
        <f t="shared" si="7"/>
        <v>9185</v>
      </c>
      <c r="K514" s="9"/>
    </row>
    <row r="515" spans="1:22" x14ac:dyDescent="0.25">
      <c r="A515" t="s">
        <v>4725</v>
      </c>
      <c r="B515" s="8">
        <v>42853</v>
      </c>
      <c r="C515" t="s">
        <v>4726</v>
      </c>
      <c r="D515">
        <v>1</v>
      </c>
      <c r="E515" t="s">
        <v>4727</v>
      </c>
      <c r="F515" t="s">
        <v>1411</v>
      </c>
      <c r="G515" s="1" t="s">
        <v>1421</v>
      </c>
      <c r="H515" t="s">
        <v>1006</v>
      </c>
      <c r="I515">
        <v>58.55</v>
      </c>
      <c r="J515" s="33">
        <f t="shared" si="7"/>
        <v>365.9375</v>
      </c>
      <c r="K515" s="9"/>
    </row>
    <row r="516" spans="1:22" x14ac:dyDescent="0.25">
      <c r="A516" t="s">
        <v>2787</v>
      </c>
      <c r="B516" s="8">
        <v>42853</v>
      </c>
      <c r="C516" t="s">
        <v>4728</v>
      </c>
      <c r="D516">
        <v>1</v>
      </c>
      <c r="E516" t="s">
        <v>4729</v>
      </c>
      <c r="F516" t="s">
        <v>1410</v>
      </c>
      <c r="G516" s="1" t="s">
        <v>4773</v>
      </c>
      <c r="H516" t="s">
        <v>4730</v>
      </c>
      <c r="I516">
        <v>78.400000000000006</v>
      </c>
      <c r="J516" s="33">
        <f t="shared" si="7"/>
        <v>490</v>
      </c>
      <c r="K516" s="9"/>
    </row>
    <row r="517" spans="1:22" x14ac:dyDescent="0.25">
      <c r="A517" t="s">
        <v>1321</v>
      </c>
      <c r="B517" s="8">
        <v>42853</v>
      </c>
      <c r="C517" t="s">
        <v>4731</v>
      </c>
      <c r="D517">
        <v>1</v>
      </c>
      <c r="E517" t="s">
        <v>4732</v>
      </c>
      <c r="F517" t="s">
        <v>1410</v>
      </c>
      <c r="G517" s="1" t="s">
        <v>2841</v>
      </c>
      <c r="H517" t="s">
        <v>2585</v>
      </c>
      <c r="I517" s="9">
        <v>39296.550000000003</v>
      </c>
      <c r="J517" s="33">
        <f t="shared" si="7"/>
        <v>245603.4375</v>
      </c>
      <c r="K517" s="9"/>
    </row>
    <row r="518" spans="1:22" x14ac:dyDescent="0.25">
      <c r="A518" t="s">
        <v>4733</v>
      </c>
      <c r="B518" s="8">
        <v>42850</v>
      </c>
      <c r="C518" t="s">
        <v>4734</v>
      </c>
      <c r="D518">
        <v>1</v>
      </c>
      <c r="E518" t="s">
        <v>4735</v>
      </c>
      <c r="F518" t="s">
        <v>1410</v>
      </c>
      <c r="G518" s="1" t="s">
        <v>1456</v>
      </c>
      <c r="H518" t="s">
        <v>1324</v>
      </c>
      <c r="I518">
        <v>555.55999999999995</v>
      </c>
      <c r="J518" s="33">
        <f t="shared" si="7"/>
        <v>3472.2499999999995</v>
      </c>
      <c r="K518" s="9"/>
    </row>
    <row r="519" spans="1:22" x14ac:dyDescent="0.25">
      <c r="A519" t="s">
        <v>1328</v>
      </c>
      <c r="B519" s="8">
        <v>42851</v>
      </c>
      <c r="C519" t="s">
        <v>4736</v>
      </c>
      <c r="D519">
        <v>1</v>
      </c>
      <c r="E519" t="s">
        <v>4737</v>
      </c>
      <c r="F519" t="s">
        <v>1410</v>
      </c>
      <c r="G519" s="1" t="s">
        <v>4774</v>
      </c>
      <c r="H519" t="s">
        <v>4738</v>
      </c>
      <c r="I519">
        <v>851.06</v>
      </c>
      <c r="J519" s="33">
        <f t="shared" ref="J519:J525" si="8">+I519/0.16</f>
        <v>5319.125</v>
      </c>
      <c r="K519" s="9"/>
      <c r="M519" s="1"/>
      <c r="N519" s="8"/>
      <c r="O519" s="1"/>
      <c r="P519" s="1"/>
      <c r="Q519" s="1"/>
      <c r="R519" s="1"/>
      <c r="S519" s="7"/>
      <c r="T519" s="7"/>
      <c r="U519" s="9"/>
      <c r="V519" s="33"/>
    </row>
    <row r="520" spans="1:22" x14ac:dyDescent="0.25">
      <c r="A520" t="s">
        <v>2793</v>
      </c>
      <c r="B520" s="8">
        <v>42852</v>
      </c>
      <c r="C520" t="s">
        <v>4739</v>
      </c>
      <c r="D520">
        <v>1</v>
      </c>
      <c r="E520" t="s">
        <v>4740</v>
      </c>
      <c r="F520" t="s">
        <v>1410</v>
      </c>
      <c r="G520" s="1" t="s">
        <v>4775</v>
      </c>
      <c r="H520" t="s">
        <v>4741</v>
      </c>
      <c r="I520" s="9">
        <v>137931.04</v>
      </c>
      <c r="J520" s="33">
        <f t="shared" si="8"/>
        <v>862069</v>
      </c>
      <c r="K520" s="9"/>
    </row>
    <row r="521" spans="1:22" x14ac:dyDescent="0.25">
      <c r="A521" t="s">
        <v>1331</v>
      </c>
      <c r="B521" s="8">
        <v>42853</v>
      </c>
      <c r="C521" t="s">
        <v>4742</v>
      </c>
      <c r="D521">
        <v>1</v>
      </c>
      <c r="E521" t="s">
        <v>4743</v>
      </c>
      <c r="F521" t="s">
        <v>1410</v>
      </c>
      <c r="G521" s="1" t="s">
        <v>1456</v>
      </c>
      <c r="H521" t="s">
        <v>1324</v>
      </c>
      <c r="I521">
        <v>554.07000000000005</v>
      </c>
      <c r="J521" s="33">
        <f t="shared" si="8"/>
        <v>3462.9375000000005</v>
      </c>
      <c r="K521" s="9"/>
    </row>
    <row r="522" spans="1:22" s="1" customFormat="1" x14ac:dyDescent="0.25">
      <c r="A522" s="1" t="s">
        <v>4487</v>
      </c>
      <c r="B522" s="8">
        <v>42855</v>
      </c>
      <c r="C522" s="1" t="s">
        <v>259</v>
      </c>
      <c r="D522" s="1">
        <v>1</v>
      </c>
      <c r="E522" s="1" t="s">
        <v>4488</v>
      </c>
      <c r="F522" s="1" t="s">
        <v>1406</v>
      </c>
      <c r="G522" s="1" t="s">
        <v>794</v>
      </c>
      <c r="H522" s="1" t="s">
        <v>2891</v>
      </c>
      <c r="I522" s="9">
        <v>32.57</v>
      </c>
      <c r="J522" s="33">
        <f t="shared" si="8"/>
        <v>203.5625</v>
      </c>
      <c r="K522" s="9"/>
    </row>
    <row r="523" spans="1:22" s="1" customFormat="1" x14ac:dyDescent="0.25">
      <c r="A523" s="1" t="s">
        <v>4487</v>
      </c>
      <c r="B523" s="8">
        <v>42855</v>
      </c>
      <c r="C523" s="1" t="s">
        <v>259</v>
      </c>
      <c r="D523" s="1">
        <v>1</v>
      </c>
      <c r="E523" s="1" t="s">
        <v>4488</v>
      </c>
      <c r="F523" s="1" t="s">
        <v>1406</v>
      </c>
      <c r="G523" s="1" t="s">
        <v>804</v>
      </c>
      <c r="H523" s="1" t="s">
        <v>4782</v>
      </c>
      <c r="I523" s="1">
        <v>25.52</v>
      </c>
      <c r="J523" s="33">
        <f t="shared" si="8"/>
        <v>159.5</v>
      </c>
      <c r="K523" s="9"/>
    </row>
    <row r="524" spans="1:22" s="1" customFormat="1" x14ac:dyDescent="0.25">
      <c r="A524" s="1" t="s">
        <v>4487</v>
      </c>
      <c r="B524" s="8">
        <v>42855</v>
      </c>
      <c r="C524" s="1" t="s">
        <v>259</v>
      </c>
      <c r="D524" s="1">
        <v>1</v>
      </c>
      <c r="E524" s="1" t="s">
        <v>4488</v>
      </c>
      <c r="F524" s="1" t="s">
        <v>1406</v>
      </c>
      <c r="G524" s="1" t="s">
        <v>2907</v>
      </c>
      <c r="H524" s="1" t="s">
        <v>4783</v>
      </c>
      <c r="I524" s="1">
        <f>9.1+3.45</f>
        <v>12.55</v>
      </c>
      <c r="J524" s="33">
        <f t="shared" si="8"/>
        <v>78.4375</v>
      </c>
      <c r="K524" s="9"/>
    </row>
    <row r="525" spans="1:22" s="1" customFormat="1" x14ac:dyDescent="0.25">
      <c r="A525" s="1" t="s">
        <v>4487</v>
      </c>
      <c r="B525" s="8">
        <v>42855</v>
      </c>
      <c r="C525" s="1" t="s">
        <v>259</v>
      </c>
      <c r="D525" s="1">
        <v>1</v>
      </c>
      <c r="E525" s="1" t="s">
        <v>4488</v>
      </c>
      <c r="F525" s="1" t="s">
        <v>1406</v>
      </c>
      <c r="G525" s="1" t="s">
        <v>4784</v>
      </c>
      <c r="H525" s="1" t="s">
        <v>4785</v>
      </c>
      <c r="I525" s="1">
        <v>53.33</v>
      </c>
      <c r="J525" s="33">
        <f t="shared" si="8"/>
        <v>333.3125</v>
      </c>
      <c r="K525" s="9"/>
    </row>
    <row r="526" spans="1:22" x14ac:dyDescent="0.25">
      <c r="I526" s="38">
        <f>+SUM(I7:I525)</f>
        <v>8162261.4199999925</v>
      </c>
      <c r="J526" s="38">
        <f>+SUM(J7:J525)</f>
        <v>51014133.875</v>
      </c>
      <c r="K526" s="38">
        <f>+SUM(K7:K521)</f>
        <v>43166.509999999995</v>
      </c>
    </row>
    <row r="527" spans="1:22" x14ac:dyDescent="0.25">
      <c r="I527" s="1">
        <f>8630011.46-467750.04</f>
        <v>8162261.4200000009</v>
      </c>
      <c r="J527" s="33">
        <f>+I527/0.16</f>
        <v>51014133.875000007</v>
      </c>
      <c r="K527" s="1"/>
    </row>
    <row r="528" spans="1:22" x14ac:dyDescent="0.25">
      <c r="I528" s="9">
        <f>+I526-I527</f>
        <v>-8.3819031715393066E-9</v>
      </c>
      <c r="J528" s="40">
        <f>+J526-J527</f>
        <v>0</v>
      </c>
      <c r="K528" s="1"/>
    </row>
    <row r="529" spans="1:12" s="1" customFormat="1" x14ac:dyDescent="0.25">
      <c r="A529" s="45" t="s">
        <v>5603</v>
      </c>
      <c r="B529" s="45"/>
      <c r="C529" s="45"/>
      <c r="D529" s="45"/>
      <c r="E529" s="45"/>
      <c r="F529" s="45"/>
      <c r="G529" s="45"/>
      <c r="H529" s="45"/>
      <c r="I529" s="46"/>
      <c r="J529" s="47"/>
      <c r="K529" s="45"/>
      <c r="L529" s="45"/>
    </row>
    <row r="530" spans="1:12" s="1" customFormat="1" x14ac:dyDescent="0.25">
      <c r="A530" s="45" t="s">
        <v>2137</v>
      </c>
      <c r="B530" s="48">
        <v>42855</v>
      </c>
      <c r="C530" s="45" t="s">
        <v>4256</v>
      </c>
      <c r="D530" s="45">
        <v>1</v>
      </c>
      <c r="E530" s="45" t="s">
        <v>4257</v>
      </c>
      <c r="F530" s="45" t="s">
        <v>1405</v>
      </c>
      <c r="G530" s="49" t="s">
        <v>1469</v>
      </c>
      <c r="H530" s="49" t="s">
        <v>1470</v>
      </c>
      <c r="I530" s="46">
        <v>25803.38</v>
      </c>
      <c r="J530" s="50">
        <f t="shared" ref="J530:J532" si="9">+I530/0.16</f>
        <v>161271.125</v>
      </c>
      <c r="K530" s="45" t="s">
        <v>5604</v>
      </c>
      <c r="L530" s="45"/>
    </row>
    <row r="531" spans="1:12" s="1" customFormat="1" x14ac:dyDescent="0.25">
      <c r="A531" s="45" t="s">
        <v>3924</v>
      </c>
      <c r="B531" s="48">
        <v>42838</v>
      </c>
      <c r="C531" s="45" t="s">
        <v>3925</v>
      </c>
      <c r="D531" s="45">
        <v>1</v>
      </c>
      <c r="E531" s="45" t="s">
        <v>3926</v>
      </c>
      <c r="F531" s="45" t="s">
        <v>1405</v>
      </c>
      <c r="G531" s="51" t="s">
        <v>3758</v>
      </c>
      <c r="H531" s="51" t="s">
        <v>4778</v>
      </c>
      <c r="I531" s="46">
        <v>25803.22</v>
      </c>
      <c r="J531" s="50">
        <f t="shared" si="9"/>
        <v>161270.125</v>
      </c>
      <c r="K531" s="45" t="s">
        <v>5604</v>
      </c>
    </row>
    <row r="532" spans="1:12" s="1" customFormat="1" x14ac:dyDescent="0.25">
      <c r="A532" s="45" t="s">
        <v>4157</v>
      </c>
      <c r="B532" s="48">
        <v>42854</v>
      </c>
      <c r="C532" s="45" t="s">
        <v>4158</v>
      </c>
      <c r="D532" s="45">
        <v>1</v>
      </c>
      <c r="E532" s="45" t="s">
        <v>4159</v>
      </c>
      <c r="F532" s="45" t="s">
        <v>1405</v>
      </c>
      <c r="G532" s="49" t="s">
        <v>1471</v>
      </c>
      <c r="H532" s="49" t="s">
        <v>2883</v>
      </c>
      <c r="I532" s="46">
        <v>48609.34</v>
      </c>
      <c r="J532" s="50">
        <f t="shared" si="9"/>
        <v>303808.375</v>
      </c>
      <c r="K532" s="55" t="s">
        <v>6223</v>
      </c>
    </row>
    <row r="533" spans="1:12" s="55" customFormat="1" x14ac:dyDescent="0.25">
      <c r="B533" s="56"/>
      <c r="G533" s="7"/>
      <c r="H533" s="7"/>
      <c r="I533" s="54"/>
      <c r="J533" s="33"/>
    </row>
    <row r="534" spans="1:12" s="55" customFormat="1" x14ac:dyDescent="0.25">
      <c r="B534" s="56"/>
      <c r="G534" s="7"/>
      <c r="H534" s="7"/>
      <c r="I534" s="54"/>
      <c r="J534" s="33"/>
    </row>
    <row r="535" spans="1:12" x14ac:dyDescent="0.25">
      <c r="A535" s="1"/>
      <c r="B535" s="2"/>
      <c r="C535" s="2"/>
      <c r="D535" s="2"/>
      <c r="E535" s="2"/>
      <c r="F535" s="2"/>
      <c r="G535" s="15" t="s">
        <v>1396</v>
      </c>
      <c r="H535" s="2"/>
      <c r="I535" s="2"/>
      <c r="J535" s="5"/>
      <c r="K535" s="1"/>
    </row>
    <row r="536" spans="1:12" x14ac:dyDescent="0.25">
      <c r="A536" s="1"/>
      <c r="B536" s="2"/>
      <c r="C536" s="2"/>
      <c r="D536" s="2"/>
      <c r="E536" s="2"/>
      <c r="F536" s="2"/>
      <c r="G536" s="15" t="s">
        <v>4744</v>
      </c>
      <c r="H536" s="2"/>
      <c r="I536" s="2"/>
      <c r="J536" s="5"/>
      <c r="K536" s="1"/>
    </row>
    <row r="537" spans="1:12" x14ac:dyDescent="0.25">
      <c r="A537" s="1"/>
      <c r="B537" s="2"/>
      <c r="C537" s="2"/>
      <c r="D537" s="2"/>
      <c r="E537" s="2"/>
      <c r="F537" s="2"/>
      <c r="G537" s="15" t="s">
        <v>0</v>
      </c>
      <c r="H537" s="2"/>
      <c r="I537" s="2"/>
      <c r="J537" s="5"/>
      <c r="K537" s="1"/>
    </row>
    <row r="538" spans="1:12" x14ac:dyDescent="0.25">
      <c r="A538" s="1"/>
      <c r="B538" s="2"/>
      <c r="C538" s="2"/>
      <c r="D538" s="2"/>
      <c r="E538" s="2"/>
      <c r="F538" s="2"/>
      <c r="G538" s="3"/>
      <c r="H538" s="2"/>
      <c r="I538" s="2"/>
      <c r="J538" s="2"/>
      <c r="K538" s="1"/>
    </row>
    <row r="539" spans="1:12" x14ac:dyDescent="0.25">
      <c r="A539" s="1"/>
      <c r="B539" s="2"/>
      <c r="C539" s="2"/>
      <c r="D539" s="2"/>
      <c r="E539" s="2"/>
      <c r="F539" s="2"/>
      <c r="G539" s="6"/>
      <c r="H539" s="4"/>
      <c r="I539" s="4"/>
      <c r="J539" s="4"/>
      <c r="K539" s="1"/>
    </row>
    <row r="540" spans="1:12" ht="17.25" thickBot="1" x14ac:dyDescent="0.35">
      <c r="A540" s="10" t="s">
        <v>1397</v>
      </c>
      <c r="B540" s="10" t="s">
        <v>1398</v>
      </c>
      <c r="C540" s="10" t="s">
        <v>1399</v>
      </c>
      <c r="D540" s="10"/>
      <c r="E540" s="10"/>
      <c r="F540" s="10"/>
      <c r="G540" s="11" t="s">
        <v>1400</v>
      </c>
      <c r="H540" s="12" t="s">
        <v>1401</v>
      </c>
      <c r="I540" s="13" t="s">
        <v>1402</v>
      </c>
      <c r="J540" s="13" t="s">
        <v>1403</v>
      </c>
      <c r="K540" s="14" t="s">
        <v>1404</v>
      </c>
    </row>
    <row r="541" spans="1:12" hidden="1" x14ac:dyDescent="0.25">
      <c r="A541" s="22" t="s">
        <v>1543</v>
      </c>
      <c r="B541" s="23">
        <v>85</v>
      </c>
      <c r="G541" s="7" t="s">
        <v>804</v>
      </c>
      <c r="H541" s="7" t="s">
        <v>4804</v>
      </c>
      <c r="I541" s="33">
        <f t="shared" ref="I541:I572" si="10">SUMIF($G$7:$G$525,G541,$I$7:$I$525)</f>
        <v>91.039999999999992</v>
      </c>
      <c r="J541" s="33">
        <f>+I541/0.16</f>
        <v>568.99999999999989</v>
      </c>
    </row>
    <row r="542" spans="1:12" hidden="1" x14ac:dyDescent="0.25">
      <c r="A542" s="22" t="s">
        <v>1543</v>
      </c>
      <c r="B542" s="23">
        <v>85</v>
      </c>
      <c r="G542" s="1" t="s">
        <v>4457</v>
      </c>
      <c r="H542" s="1" t="s">
        <v>4457</v>
      </c>
      <c r="I542" s="33">
        <f t="shared" si="10"/>
        <v>13.24</v>
      </c>
      <c r="J542" s="33">
        <f t="shared" ref="J542:J604" si="11">+I542/0.16</f>
        <v>82.75</v>
      </c>
    </row>
    <row r="543" spans="1:12" hidden="1" x14ac:dyDescent="0.25">
      <c r="A543" s="22" t="s">
        <v>1543</v>
      </c>
      <c r="B543" s="23">
        <v>85</v>
      </c>
      <c r="G543" s="7" t="s">
        <v>4757</v>
      </c>
      <c r="H543" s="1" t="s">
        <v>4684</v>
      </c>
      <c r="I543" s="33">
        <f t="shared" si="10"/>
        <v>1219.6600000000001</v>
      </c>
      <c r="J543" s="33">
        <f t="shared" si="11"/>
        <v>7622.875</v>
      </c>
    </row>
    <row r="544" spans="1:12" hidden="1" x14ac:dyDescent="0.25">
      <c r="A544" s="22" t="s">
        <v>1543</v>
      </c>
      <c r="B544" s="23">
        <v>85</v>
      </c>
      <c r="G544" s="1" t="s">
        <v>850</v>
      </c>
      <c r="H544" s="1" t="s">
        <v>850</v>
      </c>
      <c r="I544" s="33">
        <f t="shared" si="10"/>
        <v>256.71000000000004</v>
      </c>
      <c r="J544" s="33">
        <f t="shared" si="11"/>
        <v>1604.4375000000002</v>
      </c>
    </row>
    <row r="545" spans="1:11" hidden="1" x14ac:dyDescent="0.25">
      <c r="A545" s="22" t="s">
        <v>1543</v>
      </c>
      <c r="B545" s="23">
        <v>85</v>
      </c>
      <c r="G545" s="39" t="s">
        <v>1506</v>
      </c>
      <c r="H545" s="39" t="s">
        <v>1507</v>
      </c>
      <c r="I545" s="33">
        <f t="shared" si="10"/>
        <v>276.43</v>
      </c>
      <c r="J545" s="33">
        <f t="shared" si="11"/>
        <v>1727.6875</v>
      </c>
    </row>
    <row r="546" spans="1:11" hidden="1" x14ac:dyDescent="0.25">
      <c r="A546" s="22" t="s">
        <v>1543</v>
      </c>
      <c r="B546" s="23">
        <v>85</v>
      </c>
      <c r="G546" s="1" t="s">
        <v>3270</v>
      </c>
      <c r="H546" s="1" t="s">
        <v>3270</v>
      </c>
      <c r="I546" s="33">
        <f t="shared" si="10"/>
        <v>248.27</v>
      </c>
      <c r="J546" s="33">
        <f t="shared" si="11"/>
        <v>1551.6875</v>
      </c>
    </row>
    <row r="547" spans="1:11" hidden="1" x14ac:dyDescent="0.25">
      <c r="A547" s="22" t="s">
        <v>1543</v>
      </c>
      <c r="B547" s="23">
        <v>85</v>
      </c>
      <c r="G547" s="7" t="s">
        <v>4786</v>
      </c>
      <c r="H547" s="7" t="s">
        <v>4787</v>
      </c>
      <c r="I547" s="33">
        <f t="shared" si="10"/>
        <v>3083.04</v>
      </c>
      <c r="J547" s="33">
        <f t="shared" si="11"/>
        <v>19269</v>
      </c>
    </row>
    <row r="548" spans="1:11" hidden="1" x14ac:dyDescent="0.25">
      <c r="A548" s="22" t="s">
        <v>1543</v>
      </c>
      <c r="B548" s="23">
        <v>85</v>
      </c>
      <c r="G548" s="1" t="s">
        <v>876</v>
      </c>
      <c r="H548" s="1" t="s">
        <v>876</v>
      </c>
      <c r="I548" s="33">
        <f t="shared" si="10"/>
        <v>17.38</v>
      </c>
      <c r="J548" s="33">
        <f t="shared" si="11"/>
        <v>108.62499999999999</v>
      </c>
    </row>
    <row r="549" spans="1:11" hidden="1" x14ac:dyDescent="0.25">
      <c r="A549" s="22" t="s">
        <v>1543</v>
      </c>
      <c r="B549" s="23">
        <v>85</v>
      </c>
      <c r="G549" s="1" t="s">
        <v>1446</v>
      </c>
      <c r="H549" s="1" t="s">
        <v>1188</v>
      </c>
      <c r="I549" s="33">
        <f t="shared" si="10"/>
        <v>441.6</v>
      </c>
      <c r="J549" s="33">
        <f t="shared" si="11"/>
        <v>2760</v>
      </c>
    </row>
    <row r="550" spans="1:11" hidden="1" x14ac:dyDescent="0.25">
      <c r="A550" s="22" t="s">
        <v>1543</v>
      </c>
      <c r="B550" s="23">
        <v>85</v>
      </c>
      <c r="G550" s="1" t="s">
        <v>309</v>
      </c>
      <c r="H550" s="1" t="s">
        <v>309</v>
      </c>
      <c r="I550" s="33">
        <f t="shared" si="10"/>
        <v>133.66999999999999</v>
      </c>
      <c r="J550" s="33">
        <f t="shared" si="11"/>
        <v>835.43749999999989</v>
      </c>
    </row>
    <row r="551" spans="1:11" hidden="1" x14ac:dyDescent="0.25">
      <c r="A551" s="22" t="s">
        <v>1543</v>
      </c>
      <c r="B551" s="23">
        <v>85</v>
      </c>
      <c r="G551" s="39" t="s">
        <v>4776</v>
      </c>
      <c r="H551" s="39" t="s">
        <v>4777</v>
      </c>
      <c r="I551" s="33">
        <f t="shared" si="10"/>
        <v>28680.79</v>
      </c>
      <c r="J551" s="33">
        <f t="shared" si="11"/>
        <v>179254.9375</v>
      </c>
    </row>
    <row r="552" spans="1:11" hidden="1" x14ac:dyDescent="0.25">
      <c r="A552" s="22" t="s">
        <v>1543</v>
      </c>
      <c r="B552" s="23">
        <v>85</v>
      </c>
      <c r="G552" s="1" t="s">
        <v>444</v>
      </c>
      <c r="H552" s="1" t="s">
        <v>1528</v>
      </c>
      <c r="I552" s="33">
        <f t="shared" si="10"/>
        <v>1054.67</v>
      </c>
      <c r="J552" s="33">
        <f t="shared" si="11"/>
        <v>6591.6875</v>
      </c>
    </row>
    <row r="553" spans="1:11" hidden="1" x14ac:dyDescent="0.25">
      <c r="A553" s="22" t="s">
        <v>1543</v>
      </c>
      <c r="B553" s="23">
        <v>85</v>
      </c>
      <c r="G553" s="39" t="s">
        <v>1475</v>
      </c>
      <c r="H553" s="39" t="s">
        <v>1476</v>
      </c>
      <c r="I553" s="33">
        <f t="shared" si="10"/>
        <v>29102.880000000001</v>
      </c>
      <c r="J553" s="33">
        <f t="shared" si="11"/>
        <v>181893</v>
      </c>
    </row>
    <row r="554" spans="1:11" hidden="1" x14ac:dyDescent="0.25">
      <c r="A554" s="22" t="s">
        <v>1543</v>
      </c>
      <c r="B554" s="23">
        <v>85</v>
      </c>
      <c r="G554" s="39" t="s">
        <v>1473</v>
      </c>
      <c r="H554" s="39" t="s">
        <v>1474</v>
      </c>
      <c r="I554" s="33">
        <f t="shared" si="10"/>
        <v>28363.46</v>
      </c>
      <c r="J554" s="33">
        <f t="shared" si="11"/>
        <v>177271.625</v>
      </c>
    </row>
    <row r="555" spans="1:11" hidden="1" x14ac:dyDescent="0.25">
      <c r="A555" s="22" t="s">
        <v>1543</v>
      </c>
      <c r="B555" s="23">
        <v>85</v>
      </c>
      <c r="G555" s="7" t="s">
        <v>1465</v>
      </c>
      <c r="H555" s="7" t="s">
        <v>1466</v>
      </c>
      <c r="I555" s="33">
        <f t="shared" si="10"/>
        <v>56842.82</v>
      </c>
      <c r="J555" s="33">
        <f t="shared" si="11"/>
        <v>355267.625</v>
      </c>
    </row>
    <row r="556" spans="1:11" x14ac:dyDescent="0.25">
      <c r="A556" s="22" t="s">
        <v>1543</v>
      </c>
      <c r="B556" s="24" t="s">
        <v>2939</v>
      </c>
      <c r="G556" s="1" t="s">
        <v>2842</v>
      </c>
      <c r="H556" s="1" t="s">
        <v>2604</v>
      </c>
      <c r="I556" s="33">
        <f t="shared" si="10"/>
        <v>8160</v>
      </c>
      <c r="J556" s="33">
        <f t="shared" si="11"/>
        <v>51000</v>
      </c>
      <c r="K556" s="9">
        <v>5439.97</v>
      </c>
    </row>
    <row r="557" spans="1:11" hidden="1" x14ac:dyDescent="0.25">
      <c r="A557" s="22" t="s">
        <v>1543</v>
      </c>
      <c r="B557" s="23">
        <v>85</v>
      </c>
      <c r="G557" s="39" t="s">
        <v>1467</v>
      </c>
      <c r="H557" s="39" t="s">
        <v>1468</v>
      </c>
      <c r="I557" s="33">
        <f t="shared" si="10"/>
        <v>91099.859999999986</v>
      </c>
      <c r="J557" s="33">
        <f t="shared" si="11"/>
        <v>569374.12499999988</v>
      </c>
    </row>
    <row r="558" spans="1:11" hidden="1" x14ac:dyDescent="0.25">
      <c r="A558" s="22" t="s">
        <v>1543</v>
      </c>
      <c r="B558" s="23">
        <v>85</v>
      </c>
      <c r="G558" s="39" t="s">
        <v>2926</v>
      </c>
      <c r="H558" s="39" t="s">
        <v>2927</v>
      </c>
      <c r="I558" s="33">
        <f t="shared" si="10"/>
        <v>3820.71</v>
      </c>
      <c r="J558" s="33">
        <f t="shared" si="11"/>
        <v>23879.4375</v>
      </c>
    </row>
    <row r="559" spans="1:11" hidden="1" x14ac:dyDescent="0.25">
      <c r="A559" s="22" t="s">
        <v>1543</v>
      </c>
      <c r="B559" s="23">
        <v>85</v>
      </c>
      <c r="G559" s="1" t="s">
        <v>4766</v>
      </c>
      <c r="H559" s="1" t="s">
        <v>4628</v>
      </c>
      <c r="I559" s="33">
        <f t="shared" si="10"/>
        <v>1440</v>
      </c>
      <c r="J559" s="33">
        <f t="shared" si="11"/>
        <v>9000</v>
      </c>
    </row>
    <row r="560" spans="1:11" hidden="1" x14ac:dyDescent="0.25">
      <c r="A560" s="22" t="s">
        <v>1543</v>
      </c>
      <c r="B560" s="23">
        <v>85</v>
      </c>
      <c r="G560" s="1" t="s">
        <v>4768</v>
      </c>
      <c r="H560" s="1" t="s">
        <v>4634</v>
      </c>
      <c r="I560" s="33">
        <f t="shared" si="10"/>
        <v>623.87</v>
      </c>
      <c r="J560" s="33">
        <f t="shared" si="11"/>
        <v>3899.1875</v>
      </c>
    </row>
    <row r="561" spans="1:10" hidden="1" x14ac:dyDescent="0.25">
      <c r="A561" s="22" t="s">
        <v>1543</v>
      </c>
      <c r="B561" s="23">
        <v>85</v>
      </c>
      <c r="G561" s="17" t="s">
        <v>1539</v>
      </c>
      <c r="H561" s="18" t="s">
        <v>1540</v>
      </c>
      <c r="I561" s="33">
        <f t="shared" si="10"/>
        <v>29.92</v>
      </c>
      <c r="J561" s="33">
        <f t="shared" si="11"/>
        <v>187</v>
      </c>
    </row>
    <row r="562" spans="1:10" hidden="1" x14ac:dyDescent="0.25">
      <c r="A562" s="22" t="s">
        <v>1543</v>
      </c>
      <c r="B562" s="23">
        <v>85</v>
      </c>
      <c r="G562" s="39" t="s">
        <v>1508</v>
      </c>
      <c r="H562" s="39" t="s">
        <v>1509</v>
      </c>
      <c r="I562" s="33">
        <f t="shared" si="10"/>
        <v>1078.2</v>
      </c>
      <c r="J562" s="33">
        <f t="shared" si="11"/>
        <v>6738.75</v>
      </c>
    </row>
    <row r="563" spans="1:10" hidden="1" x14ac:dyDescent="0.25">
      <c r="A563" s="22" t="s">
        <v>1543</v>
      </c>
      <c r="B563" s="23">
        <v>85</v>
      </c>
      <c r="G563" s="1" t="s">
        <v>840</v>
      </c>
      <c r="H563" s="1" t="s">
        <v>840</v>
      </c>
      <c r="I563" s="33">
        <f t="shared" si="10"/>
        <v>52.83</v>
      </c>
      <c r="J563" s="33">
        <f t="shared" si="11"/>
        <v>330.1875</v>
      </c>
    </row>
    <row r="564" spans="1:10" hidden="1" x14ac:dyDescent="0.25">
      <c r="A564" s="22" t="s">
        <v>1543</v>
      </c>
      <c r="B564" s="23">
        <v>85</v>
      </c>
      <c r="G564" s="1" t="s">
        <v>3183</v>
      </c>
      <c r="H564" s="1" t="s">
        <v>3183</v>
      </c>
      <c r="I564" s="33">
        <f t="shared" si="10"/>
        <v>7.59</v>
      </c>
      <c r="J564" s="33">
        <f t="shared" si="11"/>
        <v>47.4375</v>
      </c>
    </row>
    <row r="565" spans="1:10" hidden="1" x14ac:dyDescent="0.25">
      <c r="A565" s="22" t="s">
        <v>1543</v>
      </c>
      <c r="B565" s="23">
        <v>85</v>
      </c>
      <c r="G565" s="1" t="s">
        <v>321</v>
      </c>
      <c r="H565" s="1" t="s">
        <v>321</v>
      </c>
      <c r="I565" s="33">
        <f t="shared" si="10"/>
        <v>28.96</v>
      </c>
      <c r="J565" s="33">
        <f t="shared" si="11"/>
        <v>181</v>
      </c>
    </row>
    <row r="566" spans="1:10" hidden="1" x14ac:dyDescent="0.25">
      <c r="A566" s="22" t="s">
        <v>1543</v>
      </c>
      <c r="B566" s="23">
        <v>85</v>
      </c>
      <c r="G566" s="7" t="s">
        <v>1469</v>
      </c>
      <c r="H566" s="7" t="s">
        <v>1470</v>
      </c>
      <c r="I566" s="33">
        <f t="shared" si="10"/>
        <v>51606.76</v>
      </c>
      <c r="J566" s="33">
        <f t="shared" si="11"/>
        <v>322542.25</v>
      </c>
    </row>
    <row r="567" spans="1:10" hidden="1" x14ac:dyDescent="0.25">
      <c r="A567" s="22" t="s">
        <v>1543</v>
      </c>
      <c r="B567" s="23">
        <v>85</v>
      </c>
      <c r="G567" s="7" t="s">
        <v>2308</v>
      </c>
      <c r="H567" s="1" t="s">
        <v>4341</v>
      </c>
      <c r="I567" s="33">
        <f t="shared" si="10"/>
        <v>74.5</v>
      </c>
      <c r="J567" s="33">
        <f t="shared" si="11"/>
        <v>465.625</v>
      </c>
    </row>
    <row r="568" spans="1:10" hidden="1" x14ac:dyDescent="0.25">
      <c r="A568" s="22" t="s">
        <v>1543</v>
      </c>
      <c r="B568" s="23">
        <v>85</v>
      </c>
      <c r="G568" s="1" t="s">
        <v>4476</v>
      </c>
      <c r="H568" s="1" t="s">
        <v>4476</v>
      </c>
      <c r="I568" s="33">
        <f t="shared" si="10"/>
        <v>56</v>
      </c>
      <c r="J568" s="33">
        <f t="shared" si="11"/>
        <v>350</v>
      </c>
    </row>
    <row r="569" spans="1:10" hidden="1" x14ac:dyDescent="0.25">
      <c r="A569" s="22" t="s">
        <v>1543</v>
      </c>
      <c r="B569" s="23">
        <v>85</v>
      </c>
      <c r="G569" s="1" t="s">
        <v>1779</v>
      </c>
      <c r="H569" s="1" t="s">
        <v>1779</v>
      </c>
      <c r="I569" s="33">
        <f t="shared" si="10"/>
        <v>35.86</v>
      </c>
      <c r="J569" s="33">
        <f t="shared" si="11"/>
        <v>224.125</v>
      </c>
    </row>
    <row r="570" spans="1:10" hidden="1" x14ac:dyDescent="0.25">
      <c r="A570" s="22" t="s">
        <v>1543</v>
      </c>
      <c r="B570" s="23">
        <v>85</v>
      </c>
      <c r="G570" s="39" t="s">
        <v>313</v>
      </c>
      <c r="H570" s="1" t="s">
        <v>4276</v>
      </c>
      <c r="I570" s="33">
        <f t="shared" si="10"/>
        <v>43.31</v>
      </c>
      <c r="J570" s="33">
        <f t="shared" si="11"/>
        <v>270.6875</v>
      </c>
    </row>
    <row r="571" spans="1:10" hidden="1" x14ac:dyDescent="0.25">
      <c r="A571" s="22" t="s">
        <v>1543</v>
      </c>
      <c r="B571" s="23">
        <v>85</v>
      </c>
      <c r="G571" s="1" t="s">
        <v>777</v>
      </c>
      <c r="H571" s="1" t="s">
        <v>777</v>
      </c>
      <c r="I571" s="33">
        <f t="shared" si="10"/>
        <v>18.28</v>
      </c>
      <c r="J571" s="33">
        <f t="shared" si="11"/>
        <v>114.25</v>
      </c>
    </row>
    <row r="572" spans="1:10" hidden="1" x14ac:dyDescent="0.25">
      <c r="A572" s="22" t="s">
        <v>1543</v>
      </c>
      <c r="B572" s="23">
        <v>85</v>
      </c>
      <c r="G572" s="1" t="s">
        <v>4423</v>
      </c>
      <c r="H572" s="1" t="s">
        <v>4423</v>
      </c>
      <c r="I572" s="33">
        <f t="shared" si="10"/>
        <v>134.71</v>
      </c>
      <c r="J572" s="33">
        <f t="shared" si="11"/>
        <v>841.9375</v>
      </c>
    </row>
    <row r="573" spans="1:10" hidden="1" x14ac:dyDescent="0.25">
      <c r="A573" s="22" t="s">
        <v>1543</v>
      </c>
      <c r="B573" s="23">
        <v>85</v>
      </c>
      <c r="G573" s="1" t="s">
        <v>4308</v>
      </c>
      <c r="H573" s="1" t="s">
        <v>4308</v>
      </c>
      <c r="I573" s="33">
        <f t="shared" ref="I573:I604" si="12">SUMIF($G$7:$G$525,G573,$I$7:$I$525)</f>
        <v>21.24</v>
      </c>
      <c r="J573" s="33">
        <f t="shared" si="11"/>
        <v>132.75</v>
      </c>
    </row>
    <row r="574" spans="1:10" hidden="1" x14ac:dyDescent="0.25">
      <c r="A574" s="22" t="s">
        <v>1543</v>
      </c>
      <c r="B574" s="23">
        <v>85</v>
      </c>
      <c r="G574" s="1" t="s">
        <v>2469</v>
      </c>
      <c r="H574" s="1" t="s">
        <v>2469</v>
      </c>
      <c r="I574" s="33">
        <f t="shared" si="12"/>
        <v>10.76</v>
      </c>
      <c r="J574" s="33">
        <f t="shared" si="11"/>
        <v>67.25</v>
      </c>
    </row>
    <row r="575" spans="1:10" hidden="1" x14ac:dyDescent="0.25">
      <c r="A575" s="22" t="s">
        <v>1543</v>
      </c>
      <c r="B575" s="23">
        <v>85</v>
      </c>
      <c r="G575" s="39" t="s">
        <v>1482</v>
      </c>
      <c r="H575" s="39" t="s">
        <v>1481</v>
      </c>
      <c r="I575" s="33">
        <f t="shared" si="12"/>
        <v>93662.930000000008</v>
      </c>
      <c r="J575" s="33">
        <f t="shared" si="11"/>
        <v>585393.3125</v>
      </c>
    </row>
    <row r="576" spans="1:10" hidden="1" x14ac:dyDescent="0.25">
      <c r="A576" s="22" t="s">
        <v>1543</v>
      </c>
      <c r="B576" s="23">
        <v>85</v>
      </c>
      <c r="G576" s="7" t="s">
        <v>2907</v>
      </c>
      <c r="H576" s="7" t="s">
        <v>2920</v>
      </c>
      <c r="I576" s="33">
        <f t="shared" si="12"/>
        <v>29.95</v>
      </c>
      <c r="J576" s="33">
        <f t="shared" si="11"/>
        <v>187.1875</v>
      </c>
    </row>
    <row r="577" spans="1:10" hidden="1" x14ac:dyDescent="0.25">
      <c r="A577" s="22" t="s">
        <v>1543</v>
      </c>
      <c r="B577" s="23">
        <v>85</v>
      </c>
      <c r="G577" s="1" t="s">
        <v>1445</v>
      </c>
      <c r="H577" s="1" t="s">
        <v>1172</v>
      </c>
      <c r="I577" s="33">
        <f t="shared" si="12"/>
        <v>1032.32</v>
      </c>
      <c r="J577" s="33">
        <f t="shared" si="11"/>
        <v>6451.9999999999991</v>
      </c>
    </row>
    <row r="578" spans="1:10" hidden="1" x14ac:dyDescent="0.25">
      <c r="A578" s="22" t="s">
        <v>1543</v>
      </c>
      <c r="B578" s="23">
        <v>85</v>
      </c>
      <c r="G578" s="1" t="s">
        <v>329</v>
      </c>
      <c r="H578" s="1" t="s">
        <v>329</v>
      </c>
      <c r="I578" s="33">
        <f t="shared" si="12"/>
        <v>303.67</v>
      </c>
      <c r="J578" s="33">
        <f t="shared" si="11"/>
        <v>1897.9375</v>
      </c>
    </row>
    <row r="579" spans="1:10" hidden="1" x14ac:dyDescent="0.25">
      <c r="A579" s="22" t="s">
        <v>1543</v>
      </c>
      <c r="B579" s="23">
        <v>85</v>
      </c>
      <c r="G579" s="1" t="s">
        <v>1437</v>
      </c>
      <c r="H579" s="1" t="s">
        <v>1111</v>
      </c>
      <c r="I579" s="33">
        <f t="shared" si="12"/>
        <v>5534.9</v>
      </c>
      <c r="J579" s="33">
        <f t="shared" si="11"/>
        <v>34593.125</v>
      </c>
    </row>
    <row r="580" spans="1:10" hidden="1" x14ac:dyDescent="0.25">
      <c r="A580" s="22" t="s">
        <v>1543</v>
      </c>
      <c r="B580" s="23">
        <v>85</v>
      </c>
      <c r="G580" s="1" t="s">
        <v>841</v>
      </c>
      <c r="H580" s="1" t="s">
        <v>841</v>
      </c>
      <c r="I580" s="33">
        <f t="shared" si="12"/>
        <v>10.48</v>
      </c>
      <c r="J580" s="33">
        <f t="shared" si="11"/>
        <v>65.5</v>
      </c>
    </row>
    <row r="581" spans="1:10" hidden="1" x14ac:dyDescent="0.25">
      <c r="A581" s="22" t="s">
        <v>1543</v>
      </c>
      <c r="B581" s="23">
        <v>85</v>
      </c>
      <c r="G581" s="1" t="s">
        <v>4774</v>
      </c>
      <c r="H581" s="1" t="s">
        <v>4738</v>
      </c>
      <c r="I581" s="33">
        <f t="shared" si="12"/>
        <v>851.06</v>
      </c>
      <c r="J581" s="33">
        <f t="shared" si="11"/>
        <v>5319.125</v>
      </c>
    </row>
    <row r="582" spans="1:10" hidden="1" x14ac:dyDescent="0.25">
      <c r="A582" s="22" t="s">
        <v>1543</v>
      </c>
      <c r="B582" s="23">
        <v>85</v>
      </c>
      <c r="G582" s="1" t="s">
        <v>1414</v>
      </c>
      <c r="H582" s="1" t="s">
        <v>1075</v>
      </c>
      <c r="I582" s="33">
        <f t="shared" si="12"/>
        <v>5050.47</v>
      </c>
      <c r="J582" s="33">
        <f t="shared" si="11"/>
        <v>31565.4375</v>
      </c>
    </row>
    <row r="583" spans="1:10" hidden="1" x14ac:dyDescent="0.25">
      <c r="A583" s="22" t="s">
        <v>1543</v>
      </c>
      <c r="B583" s="23">
        <v>85</v>
      </c>
      <c r="G583" s="39" t="s">
        <v>1479</v>
      </c>
      <c r="H583" s="39" t="s">
        <v>1480</v>
      </c>
      <c r="I583" s="33">
        <f t="shared" si="12"/>
        <v>45443.41</v>
      </c>
      <c r="J583" s="33">
        <f t="shared" si="11"/>
        <v>284021.3125</v>
      </c>
    </row>
    <row r="584" spans="1:10" hidden="1" x14ac:dyDescent="0.25">
      <c r="A584" s="22" t="s">
        <v>1543</v>
      </c>
      <c r="B584" s="23">
        <v>85</v>
      </c>
      <c r="G584" s="1" t="s">
        <v>4398</v>
      </c>
      <c r="H584" s="1" t="s">
        <v>4398</v>
      </c>
      <c r="I584" s="33">
        <f t="shared" si="12"/>
        <v>41.92</v>
      </c>
      <c r="J584" s="33">
        <f t="shared" si="11"/>
        <v>262</v>
      </c>
    </row>
    <row r="585" spans="1:10" hidden="1" x14ac:dyDescent="0.25">
      <c r="A585" s="22" t="s">
        <v>1543</v>
      </c>
      <c r="B585" s="23">
        <v>85</v>
      </c>
      <c r="G585" s="7" t="s">
        <v>4801</v>
      </c>
      <c r="H585" s="7" t="s">
        <v>4802</v>
      </c>
      <c r="I585" s="33">
        <f t="shared" si="12"/>
        <v>10.07</v>
      </c>
      <c r="J585" s="33">
        <f t="shared" si="11"/>
        <v>62.9375</v>
      </c>
    </row>
    <row r="586" spans="1:10" hidden="1" x14ac:dyDescent="0.25">
      <c r="A586" s="22" t="s">
        <v>1543</v>
      </c>
      <c r="B586" s="23">
        <v>85</v>
      </c>
      <c r="G586" s="7" t="s">
        <v>1483</v>
      </c>
      <c r="H586" s="7" t="s">
        <v>1484</v>
      </c>
      <c r="I586" s="33">
        <f t="shared" si="12"/>
        <v>94990.07</v>
      </c>
      <c r="J586" s="33">
        <f t="shared" si="11"/>
        <v>593687.9375</v>
      </c>
    </row>
    <row r="587" spans="1:10" hidden="1" x14ac:dyDescent="0.25">
      <c r="A587" s="22" t="s">
        <v>1543</v>
      </c>
      <c r="B587" s="23">
        <v>85</v>
      </c>
      <c r="G587" s="1" t="s">
        <v>906</v>
      </c>
      <c r="H587" s="1" t="s">
        <v>906</v>
      </c>
      <c r="I587" s="33">
        <f t="shared" si="12"/>
        <v>9.93</v>
      </c>
      <c r="J587" s="33">
        <f t="shared" si="11"/>
        <v>62.0625</v>
      </c>
    </row>
    <row r="588" spans="1:10" hidden="1" x14ac:dyDescent="0.25">
      <c r="A588" s="22" t="s">
        <v>1543</v>
      </c>
      <c r="B588" s="23">
        <v>85</v>
      </c>
      <c r="G588" s="1" t="s">
        <v>2401</v>
      </c>
      <c r="H588" s="1" t="s">
        <v>2401</v>
      </c>
      <c r="I588" s="33">
        <f t="shared" si="12"/>
        <v>59.17</v>
      </c>
      <c r="J588" s="33">
        <f t="shared" si="11"/>
        <v>369.8125</v>
      </c>
    </row>
    <row r="589" spans="1:10" hidden="1" x14ac:dyDescent="0.25">
      <c r="A589" s="22" t="s">
        <v>1543</v>
      </c>
      <c r="B589" s="23">
        <v>85</v>
      </c>
      <c r="G589" s="1" t="s">
        <v>4480</v>
      </c>
      <c r="H589" s="1" t="s">
        <v>4480</v>
      </c>
      <c r="I589" s="33">
        <f t="shared" si="12"/>
        <v>147.06</v>
      </c>
      <c r="J589" s="33">
        <f t="shared" si="11"/>
        <v>919.125</v>
      </c>
    </row>
    <row r="590" spans="1:10" hidden="1" x14ac:dyDescent="0.25">
      <c r="A590" s="22" t="s">
        <v>1543</v>
      </c>
      <c r="B590" s="23">
        <v>85</v>
      </c>
      <c r="G590" s="1" t="s">
        <v>836</v>
      </c>
      <c r="H590" s="1" t="s">
        <v>836</v>
      </c>
      <c r="I590" s="33">
        <f t="shared" si="12"/>
        <v>20.2</v>
      </c>
      <c r="J590" s="33">
        <f t="shared" si="11"/>
        <v>126.25</v>
      </c>
    </row>
    <row r="591" spans="1:10" hidden="1" x14ac:dyDescent="0.25">
      <c r="A591" s="22" t="s">
        <v>1543</v>
      </c>
      <c r="B591" s="23">
        <v>85</v>
      </c>
      <c r="G591" s="1" t="s">
        <v>305</v>
      </c>
      <c r="H591" s="1" t="s">
        <v>305</v>
      </c>
      <c r="I591" s="33">
        <f t="shared" si="12"/>
        <v>112</v>
      </c>
      <c r="J591" s="33">
        <f t="shared" si="11"/>
        <v>700</v>
      </c>
    </row>
    <row r="592" spans="1:10" hidden="1" x14ac:dyDescent="0.25">
      <c r="A592" s="22" t="s">
        <v>1543</v>
      </c>
      <c r="B592" s="23">
        <v>85</v>
      </c>
      <c r="G592" s="1" t="s">
        <v>4765</v>
      </c>
      <c r="H592" s="1" t="s">
        <v>4618</v>
      </c>
      <c r="I592" s="33">
        <f t="shared" si="12"/>
        <v>576</v>
      </c>
      <c r="J592" s="33">
        <f t="shared" si="11"/>
        <v>3600</v>
      </c>
    </row>
    <row r="593" spans="1:10" hidden="1" x14ac:dyDescent="0.25">
      <c r="A593" s="22" t="s">
        <v>1543</v>
      </c>
      <c r="B593" s="23">
        <v>85</v>
      </c>
      <c r="G593" s="1" t="s">
        <v>763</v>
      </c>
      <c r="H593" s="1" t="s">
        <v>763</v>
      </c>
      <c r="I593" s="33">
        <f t="shared" si="12"/>
        <v>122.89000000000001</v>
      </c>
      <c r="J593" s="33">
        <f t="shared" si="11"/>
        <v>768.06250000000011</v>
      </c>
    </row>
    <row r="594" spans="1:10" hidden="1" x14ac:dyDescent="0.25">
      <c r="A594" s="22" t="s">
        <v>1543</v>
      </c>
      <c r="B594" s="23">
        <v>85</v>
      </c>
      <c r="G594" s="1" t="s">
        <v>4775</v>
      </c>
      <c r="H594" s="1" t="s">
        <v>4741</v>
      </c>
      <c r="I594" s="33">
        <f t="shared" si="12"/>
        <v>137931.04</v>
      </c>
      <c r="J594" s="33">
        <f t="shared" si="11"/>
        <v>862069</v>
      </c>
    </row>
    <row r="595" spans="1:10" hidden="1" x14ac:dyDescent="0.25">
      <c r="A595" s="22" t="s">
        <v>1543</v>
      </c>
      <c r="B595" s="23">
        <v>85</v>
      </c>
      <c r="G595" s="1" t="s">
        <v>1436</v>
      </c>
      <c r="H595" s="1" t="s">
        <v>1094</v>
      </c>
      <c r="I595" s="33">
        <f t="shared" si="12"/>
        <v>806.62</v>
      </c>
      <c r="J595" s="33">
        <f t="shared" si="11"/>
        <v>5041.375</v>
      </c>
    </row>
    <row r="596" spans="1:10" hidden="1" x14ac:dyDescent="0.25">
      <c r="A596" s="22" t="s">
        <v>1543</v>
      </c>
      <c r="B596" s="23">
        <v>85</v>
      </c>
      <c r="G596" s="1" t="s">
        <v>430</v>
      </c>
      <c r="H596" s="1" t="s">
        <v>430</v>
      </c>
      <c r="I596" s="33">
        <f t="shared" si="12"/>
        <v>38.96</v>
      </c>
      <c r="J596" s="33">
        <f t="shared" si="11"/>
        <v>243.5</v>
      </c>
    </row>
    <row r="597" spans="1:10" hidden="1" x14ac:dyDescent="0.25">
      <c r="A597" s="22" t="s">
        <v>1543</v>
      </c>
      <c r="B597" s="23">
        <v>85</v>
      </c>
      <c r="G597" s="7" t="s">
        <v>794</v>
      </c>
      <c r="H597" s="7" t="s">
        <v>2891</v>
      </c>
      <c r="I597" s="33">
        <f t="shared" si="12"/>
        <v>755.12000000000012</v>
      </c>
      <c r="J597" s="33">
        <f t="shared" si="11"/>
        <v>4719.5000000000009</v>
      </c>
    </row>
    <row r="598" spans="1:10" hidden="1" x14ac:dyDescent="0.25">
      <c r="A598" s="22" t="s">
        <v>1543</v>
      </c>
      <c r="B598" s="23">
        <v>85</v>
      </c>
      <c r="G598" s="1" t="s">
        <v>739</v>
      </c>
      <c r="H598" s="1" t="s">
        <v>739</v>
      </c>
      <c r="I598" s="33">
        <f t="shared" si="12"/>
        <v>69.099999999999994</v>
      </c>
      <c r="J598" s="33">
        <f t="shared" si="11"/>
        <v>431.87499999999994</v>
      </c>
    </row>
    <row r="599" spans="1:10" hidden="1" x14ac:dyDescent="0.25">
      <c r="A599" s="22" t="s">
        <v>1543</v>
      </c>
      <c r="B599" s="23">
        <v>85</v>
      </c>
      <c r="G599" s="7" t="s">
        <v>1471</v>
      </c>
      <c r="H599" s="7" t="s">
        <v>2883</v>
      </c>
      <c r="I599" s="33">
        <f t="shared" si="12"/>
        <v>111115.82</v>
      </c>
      <c r="J599" s="33">
        <f t="shared" si="11"/>
        <v>694473.875</v>
      </c>
    </row>
    <row r="600" spans="1:10" hidden="1" x14ac:dyDescent="0.25">
      <c r="A600" s="22" t="s">
        <v>1543</v>
      </c>
      <c r="B600" s="23">
        <v>85</v>
      </c>
      <c r="G600" s="1" t="s">
        <v>4363</v>
      </c>
      <c r="H600" s="1" t="s">
        <v>4363</v>
      </c>
      <c r="I600" s="33">
        <f t="shared" si="12"/>
        <v>160</v>
      </c>
      <c r="J600" s="33">
        <f t="shared" si="11"/>
        <v>1000</v>
      </c>
    </row>
    <row r="601" spans="1:10" hidden="1" x14ac:dyDescent="0.25">
      <c r="A601" s="22" t="s">
        <v>1543</v>
      </c>
      <c r="B601" s="23">
        <v>85</v>
      </c>
      <c r="G601" s="1" t="s">
        <v>943</v>
      </c>
      <c r="H601" s="1" t="s">
        <v>943</v>
      </c>
      <c r="I601" s="33">
        <f t="shared" si="12"/>
        <v>320</v>
      </c>
      <c r="J601" s="33">
        <f t="shared" si="11"/>
        <v>2000</v>
      </c>
    </row>
    <row r="602" spans="1:10" hidden="1" x14ac:dyDescent="0.25">
      <c r="A602" s="22" t="s">
        <v>1543</v>
      </c>
      <c r="B602" s="23">
        <v>85</v>
      </c>
      <c r="G602" s="1" t="s">
        <v>4763</v>
      </c>
      <c r="H602" s="1" t="s">
        <v>4579</v>
      </c>
      <c r="I602" s="33">
        <f t="shared" si="12"/>
        <v>30137.93</v>
      </c>
      <c r="J602" s="33">
        <f t="shared" si="11"/>
        <v>188362.0625</v>
      </c>
    </row>
    <row r="603" spans="1:10" hidden="1" x14ac:dyDescent="0.25">
      <c r="A603" s="22" t="s">
        <v>1543</v>
      </c>
      <c r="B603" s="23">
        <v>85</v>
      </c>
      <c r="G603" s="1" t="s">
        <v>4387</v>
      </c>
      <c r="H603" s="1" t="s">
        <v>4387</v>
      </c>
      <c r="I603" s="33">
        <f t="shared" si="12"/>
        <v>27.58</v>
      </c>
      <c r="J603" s="33">
        <f t="shared" si="11"/>
        <v>172.37499999999997</v>
      </c>
    </row>
    <row r="604" spans="1:10" hidden="1" x14ac:dyDescent="0.25">
      <c r="A604" s="22" t="s">
        <v>1543</v>
      </c>
      <c r="B604" s="23">
        <v>85</v>
      </c>
      <c r="G604" s="1" t="s">
        <v>407</v>
      </c>
      <c r="H604" s="1" t="s">
        <v>407</v>
      </c>
      <c r="I604" s="33">
        <f t="shared" si="12"/>
        <v>125.22</v>
      </c>
      <c r="J604" s="33">
        <f t="shared" si="11"/>
        <v>782.625</v>
      </c>
    </row>
    <row r="605" spans="1:10" hidden="1" x14ac:dyDescent="0.25">
      <c r="A605" s="22" t="s">
        <v>1543</v>
      </c>
      <c r="B605" s="23">
        <v>85</v>
      </c>
      <c r="G605" s="1" t="s">
        <v>4418</v>
      </c>
      <c r="H605" s="1" t="s">
        <v>4418</v>
      </c>
      <c r="I605" s="33">
        <f t="shared" ref="I605:I636" si="13">SUMIF($G$7:$G$525,G605,$I$7:$I$525)</f>
        <v>67.349999999999994</v>
      </c>
      <c r="J605" s="33">
        <f t="shared" ref="J605:J668" si="14">+I605/0.16</f>
        <v>420.93749999999994</v>
      </c>
    </row>
    <row r="606" spans="1:10" hidden="1" x14ac:dyDescent="0.25">
      <c r="A606" s="22" t="s">
        <v>1543</v>
      </c>
      <c r="B606" s="23">
        <v>85</v>
      </c>
      <c r="G606" s="1" t="s">
        <v>1430</v>
      </c>
      <c r="H606" s="1" t="s">
        <v>1052</v>
      </c>
      <c r="I606" s="33">
        <f t="shared" si="13"/>
        <v>699.36</v>
      </c>
      <c r="J606" s="33">
        <f t="shared" si="14"/>
        <v>4371</v>
      </c>
    </row>
    <row r="607" spans="1:10" hidden="1" x14ac:dyDescent="0.25">
      <c r="A607" s="22" t="s">
        <v>1543</v>
      </c>
      <c r="B607" s="23">
        <v>85</v>
      </c>
      <c r="G607" s="1" t="s">
        <v>3728</v>
      </c>
      <c r="H607" s="1" t="s">
        <v>3630</v>
      </c>
      <c r="I607" s="33">
        <f t="shared" si="13"/>
        <v>864</v>
      </c>
      <c r="J607" s="33">
        <f t="shared" si="14"/>
        <v>5400</v>
      </c>
    </row>
    <row r="608" spans="1:10" hidden="1" x14ac:dyDescent="0.25">
      <c r="A608" s="22" t="s">
        <v>1543</v>
      </c>
      <c r="B608" s="23">
        <v>85</v>
      </c>
      <c r="G608" s="1" t="s">
        <v>4799</v>
      </c>
      <c r="H608" s="1" t="s">
        <v>4800</v>
      </c>
      <c r="I608" s="33">
        <f t="shared" si="13"/>
        <v>58.2</v>
      </c>
      <c r="J608" s="33">
        <f t="shared" si="14"/>
        <v>363.75</v>
      </c>
    </row>
    <row r="609" spans="1:10" hidden="1" x14ac:dyDescent="0.25">
      <c r="A609" s="22" t="s">
        <v>1543</v>
      </c>
      <c r="B609" s="23">
        <v>85</v>
      </c>
      <c r="G609" s="1" t="s">
        <v>806</v>
      </c>
      <c r="H609" s="1" t="s">
        <v>806</v>
      </c>
      <c r="I609" s="33">
        <f t="shared" si="13"/>
        <v>26.9</v>
      </c>
      <c r="J609" s="33">
        <f t="shared" si="14"/>
        <v>168.125</v>
      </c>
    </row>
    <row r="610" spans="1:10" hidden="1" x14ac:dyDescent="0.25">
      <c r="A610" s="22" t="s">
        <v>1543</v>
      </c>
      <c r="B610" s="23">
        <v>85</v>
      </c>
      <c r="G610" s="1" t="s">
        <v>3724</v>
      </c>
      <c r="H610" s="1" t="s">
        <v>3572</v>
      </c>
      <c r="I610" s="33">
        <f t="shared" si="13"/>
        <v>23187.83</v>
      </c>
      <c r="J610" s="33">
        <f t="shared" si="14"/>
        <v>144923.9375</v>
      </c>
    </row>
    <row r="611" spans="1:10" hidden="1" x14ac:dyDescent="0.25">
      <c r="A611" s="22" t="s">
        <v>1543</v>
      </c>
      <c r="B611" s="23">
        <v>85</v>
      </c>
      <c r="G611" s="1" t="s">
        <v>1427</v>
      </c>
      <c r="H611" s="1" t="s">
        <v>1036</v>
      </c>
      <c r="I611" s="33">
        <f t="shared" si="13"/>
        <v>836.72</v>
      </c>
      <c r="J611" s="33">
        <f t="shared" si="14"/>
        <v>5229.5</v>
      </c>
    </row>
    <row r="612" spans="1:10" hidden="1" x14ac:dyDescent="0.25">
      <c r="A612" s="22" t="s">
        <v>1543</v>
      </c>
      <c r="B612" s="23">
        <v>85</v>
      </c>
      <c r="G612" s="1" t="s">
        <v>4441</v>
      </c>
      <c r="H612" s="1" t="s">
        <v>4441</v>
      </c>
      <c r="I612" s="33">
        <f t="shared" si="13"/>
        <v>15.18</v>
      </c>
      <c r="J612" s="33">
        <f t="shared" si="14"/>
        <v>94.875</v>
      </c>
    </row>
    <row r="613" spans="1:10" hidden="1" x14ac:dyDescent="0.25">
      <c r="A613" s="22" t="s">
        <v>1543</v>
      </c>
      <c r="B613" s="23">
        <v>85</v>
      </c>
      <c r="G613" s="1" t="s">
        <v>1415</v>
      </c>
      <c r="H613" s="1" t="s">
        <v>4756</v>
      </c>
      <c r="I613" s="33">
        <f t="shared" si="13"/>
        <v>100.78</v>
      </c>
      <c r="J613" s="33">
        <f t="shared" si="14"/>
        <v>629.875</v>
      </c>
    </row>
    <row r="614" spans="1:10" hidden="1" x14ac:dyDescent="0.25">
      <c r="A614" s="22" t="s">
        <v>1543</v>
      </c>
      <c r="B614" s="23">
        <v>85</v>
      </c>
      <c r="G614" s="1" t="s">
        <v>977</v>
      </c>
      <c r="H614" s="1" t="s">
        <v>977</v>
      </c>
      <c r="I614" s="33">
        <f t="shared" si="13"/>
        <v>18.850000000000001</v>
      </c>
      <c r="J614" s="33">
        <f t="shared" si="14"/>
        <v>117.8125</v>
      </c>
    </row>
    <row r="615" spans="1:10" hidden="1" x14ac:dyDescent="0.25">
      <c r="A615" s="22" t="s">
        <v>1543</v>
      </c>
      <c r="B615" s="23">
        <v>85</v>
      </c>
      <c r="G615" s="1" t="s">
        <v>4784</v>
      </c>
      <c r="H615" s="1" t="s">
        <v>4785</v>
      </c>
      <c r="I615" s="33">
        <f t="shared" si="13"/>
        <v>53.33</v>
      </c>
      <c r="J615" s="33">
        <f t="shared" si="14"/>
        <v>333.3125</v>
      </c>
    </row>
    <row r="616" spans="1:10" hidden="1" x14ac:dyDescent="0.25">
      <c r="A616" s="22" t="s">
        <v>1543</v>
      </c>
      <c r="B616" s="23">
        <v>85</v>
      </c>
      <c r="G616" s="1" t="s">
        <v>1429</v>
      </c>
      <c r="H616" s="1" t="s">
        <v>1048</v>
      </c>
      <c r="I616" s="33">
        <f t="shared" si="13"/>
        <v>4096</v>
      </c>
      <c r="J616" s="33">
        <f t="shared" si="14"/>
        <v>25600</v>
      </c>
    </row>
    <row r="617" spans="1:10" hidden="1" x14ac:dyDescent="0.25">
      <c r="A617" s="22" t="s">
        <v>1543</v>
      </c>
      <c r="B617" s="23">
        <v>85</v>
      </c>
      <c r="G617" s="39" t="s">
        <v>3755</v>
      </c>
      <c r="H617" s="39" t="s">
        <v>3756</v>
      </c>
      <c r="I617" s="33">
        <f t="shared" si="13"/>
        <v>36933</v>
      </c>
      <c r="J617" s="33">
        <f t="shared" si="14"/>
        <v>230831.25</v>
      </c>
    </row>
    <row r="618" spans="1:10" hidden="1" x14ac:dyDescent="0.25">
      <c r="A618" s="22" t="s">
        <v>1543</v>
      </c>
      <c r="B618" s="23">
        <v>85</v>
      </c>
      <c r="G618" s="1" t="s">
        <v>2462</v>
      </c>
      <c r="H618" s="1" t="s">
        <v>2462</v>
      </c>
      <c r="I618" s="33">
        <f t="shared" si="13"/>
        <v>13.52</v>
      </c>
      <c r="J618" s="33">
        <f t="shared" si="14"/>
        <v>84.5</v>
      </c>
    </row>
    <row r="619" spans="1:10" hidden="1" x14ac:dyDescent="0.25">
      <c r="A619" s="22" t="s">
        <v>1543</v>
      </c>
      <c r="B619" s="23">
        <v>85</v>
      </c>
      <c r="G619" s="1" t="s">
        <v>4788</v>
      </c>
      <c r="H619" s="1" t="s">
        <v>4789</v>
      </c>
      <c r="I619" s="33">
        <f t="shared" si="13"/>
        <v>67.33</v>
      </c>
      <c r="J619" s="33">
        <f t="shared" si="14"/>
        <v>420.8125</v>
      </c>
    </row>
    <row r="620" spans="1:10" hidden="1" x14ac:dyDescent="0.25">
      <c r="A620" s="22" t="s">
        <v>1543</v>
      </c>
      <c r="B620" s="23">
        <v>85</v>
      </c>
      <c r="G620" s="1" t="s">
        <v>1432</v>
      </c>
      <c r="H620" s="1" t="s">
        <v>1060</v>
      </c>
      <c r="I620" s="33">
        <f t="shared" si="13"/>
        <v>8624</v>
      </c>
      <c r="J620" s="33">
        <f t="shared" si="14"/>
        <v>53900</v>
      </c>
    </row>
    <row r="621" spans="1:10" hidden="1" x14ac:dyDescent="0.25">
      <c r="A621" s="22" t="s">
        <v>1543</v>
      </c>
      <c r="B621" s="23">
        <v>85</v>
      </c>
      <c r="G621" s="1" t="s">
        <v>4393</v>
      </c>
      <c r="H621" s="1" t="s">
        <v>4393</v>
      </c>
      <c r="I621" s="33">
        <f t="shared" si="13"/>
        <v>48</v>
      </c>
      <c r="J621" s="33">
        <f t="shared" si="14"/>
        <v>300</v>
      </c>
    </row>
    <row r="622" spans="1:10" hidden="1" x14ac:dyDescent="0.25">
      <c r="A622" s="22" t="s">
        <v>1543</v>
      </c>
      <c r="B622" s="23">
        <v>85</v>
      </c>
      <c r="G622" s="1" t="s">
        <v>4390</v>
      </c>
      <c r="H622" s="1" t="s">
        <v>4390</v>
      </c>
      <c r="I622" s="33">
        <f t="shared" si="13"/>
        <v>38.4</v>
      </c>
      <c r="J622" s="33">
        <f t="shared" si="14"/>
        <v>240</v>
      </c>
    </row>
    <row r="623" spans="1:10" hidden="1" x14ac:dyDescent="0.25">
      <c r="A623" s="22" t="s">
        <v>1543</v>
      </c>
      <c r="B623" s="23">
        <v>85</v>
      </c>
      <c r="G623" s="1" t="s">
        <v>3184</v>
      </c>
      <c r="H623" s="1" t="s">
        <v>3184</v>
      </c>
      <c r="I623" s="33">
        <f t="shared" si="13"/>
        <v>87.78</v>
      </c>
      <c r="J623" s="33">
        <f t="shared" si="14"/>
        <v>548.625</v>
      </c>
    </row>
    <row r="624" spans="1:10" hidden="1" x14ac:dyDescent="0.25">
      <c r="A624" s="22" t="s">
        <v>1543</v>
      </c>
      <c r="B624" s="23">
        <v>85</v>
      </c>
      <c r="G624" s="1" t="s">
        <v>753</v>
      </c>
      <c r="H624" s="1" t="s">
        <v>753</v>
      </c>
      <c r="I624" s="33">
        <f t="shared" si="13"/>
        <v>28.41</v>
      </c>
      <c r="J624" s="33">
        <f t="shared" si="14"/>
        <v>177.5625</v>
      </c>
    </row>
    <row r="625" spans="1:10" hidden="1" x14ac:dyDescent="0.25">
      <c r="A625" s="22" t="s">
        <v>1543</v>
      </c>
      <c r="B625" s="23">
        <v>85</v>
      </c>
      <c r="G625" s="1" t="s">
        <v>4453</v>
      </c>
      <c r="H625" s="1" t="s">
        <v>4453</v>
      </c>
      <c r="I625" s="33">
        <f t="shared" si="13"/>
        <v>19.309999999999999</v>
      </c>
      <c r="J625" s="33">
        <f t="shared" si="14"/>
        <v>120.68749999999999</v>
      </c>
    </row>
    <row r="626" spans="1:10" hidden="1" x14ac:dyDescent="0.25">
      <c r="A626" s="22" t="s">
        <v>1543</v>
      </c>
      <c r="B626" s="23">
        <v>85</v>
      </c>
      <c r="G626" s="1" t="s">
        <v>4746</v>
      </c>
      <c r="H626" s="1" t="s">
        <v>4747</v>
      </c>
      <c r="I626" s="33">
        <f t="shared" si="13"/>
        <v>32.409999999999997</v>
      </c>
      <c r="J626" s="33">
        <f t="shared" si="14"/>
        <v>202.56249999999997</v>
      </c>
    </row>
    <row r="627" spans="1:10" hidden="1" x14ac:dyDescent="0.25">
      <c r="A627" s="22" t="s">
        <v>1543</v>
      </c>
      <c r="B627" s="23">
        <v>85</v>
      </c>
      <c r="G627" s="1" t="s">
        <v>2902</v>
      </c>
      <c r="H627" s="1" t="s">
        <v>2903</v>
      </c>
      <c r="I627" s="33">
        <f t="shared" si="13"/>
        <v>1181.9000000000001</v>
      </c>
      <c r="J627" s="33">
        <f t="shared" si="14"/>
        <v>7386.875</v>
      </c>
    </row>
    <row r="628" spans="1:10" hidden="1" x14ac:dyDescent="0.25">
      <c r="A628" s="22" t="s">
        <v>1543</v>
      </c>
      <c r="B628" s="23">
        <v>85</v>
      </c>
      <c r="G628" s="1" t="s">
        <v>1451</v>
      </c>
      <c r="H628" s="1" t="s">
        <v>1258</v>
      </c>
      <c r="I628" s="33">
        <f t="shared" si="13"/>
        <v>590.63</v>
      </c>
      <c r="J628" s="33">
        <f t="shared" si="14"/>
        <v>3691.4375</v>
      </c>
    </row>
    <row r="629" spans="1:10" hidden="1" x14ac:dyDescent="0.25">
      <c r="A629" s="22" t="s">
        <v>1543</v>
      </c>
      <c r="B629" s="23">
        <v>85</v>
      </c>
      <c r="G629" s="7" t="s">
        <v>2909</v>
      </c>
      <c r="H629" s="7" t="s">
        <v>2910</v>
      </c>
      <c r="I629" s="33">
        <f t="shared" si="13"/>
        <v>37.24</v>
      </c>
      <c r="J629" s="33">
        <f t="shared" si="14"/>
        <v>232.75</v>
      </c>
    </row>
    <row r="630" spans="1:10" hidden="1" x14ac:dyDescent="0.25">
      <c r="A630" s="22" t="s">
        <v>1543</v>
      </c>
      <c r="B630" s="23">
        <v>85</v>
      </c>
      <c r="G630" s="1" t="s">
        <v>2833</v>
      </c>
      <c r="H630" s="1" t="s">
        <v>2497</v>
      </c>
      <c r="I630" s="33">
        <f t="shared" si="13"/>
        <v>4136</v>
      </c>
      <c r="J630" s="33">
        <f t="shared" si="14"/>
        <v>25850</v>
      </c>
    </row>
    <row r="631" spans="1:10" hidden="1" x14ac:dyDescent="0.25">
      <c r="A631" s="22" t="s">
        <v>1543</v>
      </c>
      <c r="B631" s="23">
        <v>85</v>
      </c>
      <c r="G631" s="1" t="s">
        <v>1421</v>
      </c>
      <c r="H631" s="1" t="s">
        <v>1006</v>
      </c>
      <c r="I631" s="33">
        <f t="shared" si="13"/>
        <v>455881.88</v>
      </c>
      <c r="J631" s="33">
        <f t="shared" si="14"/>
        <v>2849261.75</v>
      </c>
    </row>
    <row r="632" spans="1:10" hidden="1" x14ac:dyDescent="0.25">
      <c r="A632" s="22" t="s">
        <v>1543</v>
      </c>
      <c r="B632" s="23">
        <v>85</v>
      </c>
      <c r="G632" s="1" t="s">
        <v>4771</v>
      </c>
      <c r="H632" s="1" t="s">
        <v>4670</v>
      </c>
      <c r="I632" s="33">
        <f t="shared" si="13"/>
        <v>278.48</v>
      </c>
      <c r="J632" s="33">
        <f t="shared" si="14"/>
        <v>1740.5</v>
      </c>
    </row>
    <row r="633" spans="1:10" hidden="1" x14ac:dyDescent="0.25">
      <c r="A633" s="22" t="s">
        <v>1543</v>
      </c>
      <c r="B633" s="23">
        <v>85</v>
      </c>
      <c r="G633" s="1" t="s">
        <v>4762</v>
      </c>
      <c r="H633" s="1" t="s">
        <v>4561</v>
      </c>
      <c r="I633" s="33">
        <f t="shared" si="13"/>
        <v>22068.97</v>
      </c>
      <c r="J633" s="33">
        <f t="shared" si="14"/>
        <v>137931.0625</v>
      </c>
    </row>
    <row r="634" spans="1:10" hidden="1" x14ac:dyDescent="0.25">
      <c r="A634" s="22" t="s">
        <v>1543</v>
      </c>
      <c r="B634" s="23">
        <v>85</v>
      </c>
      <c r="G634" s="1" t="s">
        <v>3712</v>
      </c>
      <c r="H634" s="1" t="s">
        <v>3485</v>
      </c>
      <c r="I634" s="33">
        <f t="shared" si="13"/>
        <v>55760</v>
      </c>
      <c r="J634" s="33">
        <f t="shared" si="14"/>
        <v>348500</v>
      </c>
    </row>
    <row r="635" spans="1:10" hidden="1" x14ac:dyDescent="0.25">
      <c r="A635" s="22" t="s">
        <v>1543</v>
      </c>
      <c r="B635" s="23">
        <v>85</v>
      </c>
      <c r="G635" s="1" t="s">
        <v>1520</v>
      </c>
      <c r="H635" s="1" t="s">
        <v>4792</v>
      </c>
      <c r="I635" s="33">
        <f t="shared" si="13"/>
        <v>523.61</v>
      </c>
      <c r="J635" s="33">
        <f t="shared" si="14"/>
        <v>3272.5625</v>
      </c>
    </row>
    <row r="636" spans="1:10" hidden="1" x14ac:dyDescent="0.25">
      <c r="A636" s="22" t="s">
        <v>1543</v>
      </c>
      <c r="B636" s="23">
        <v>85</v>
      </c>
      <c r="G636" s="1" t="s">
        <v>4795</v>
      </c>
      <c r="H636" s="1" t="s">
        <v>4796</v>
      </c>
      <c r="I636" s="33">
        <f t="shared" si="13"/>
        <v>20.14</v>
      </c>
      <c r="J636" s="33">
        <f t="shared" si="14"/>
        <v>125.875</v>
      </c>
    </row>
    <row r="637" spans="1:10" hidden="1" x14ac:dyDescent="0.25">
      <c r="A637" s="22" t="s">
        <v>1543</v>
      </c>
      <c r="B637" s="23">
        <v>85</v>
      </c>
      <c r="G637" s="39" t="s">
        <v>3758</v>
      </c>
      <c r="H637" s="39" t="s">
        <v>4778</v>
      </c>
      <c r="I637" s="33">
        <f t="shared" ref="I637:I668" si="15">SUMIF($G$7:$G$525,G637,$I$7:$I$525)</f>
        <v>51606.44</v>
      </c>
      <c r="J637" s="33">
        <f t="shared" si="14"/>
        <v>322540.25</v>
      </c>
    </row>
    <row r="638" spans="1:10" hidden="1" x14ac:dyDescent="0.25">
      <c r="A638" s="22" t="s">
        <v>1543</v>
      </c>
      <c r="B638" s="23">
        <v>85</v>
      </c>
      <c r="G638" s="1" t="s">
        <v>1424</v>
      </c>
      <c r="H638" s="1" t="s">
        <v>1018</v>
      </c>
      <c r="I638" s="33">
        <f t="shared" si="15"/>
        <v>785.83999999999992</v>
      </c>
      <c r="J638" s="33">
        <f t="shared" si="14"/>
        <v>4911.4999999999991</v>
      </c>
    </row>
    <row r="639" spans="1:10" hidden="1" x14ac:dyDescent="0.25">
      <c r="A639" s="22" t="s">
        <v>1543</v>
      </c>
      <c r="B639" s="23">
        <v>85</v>
      </c>
      <c r="G639" s="1" t="s">
        <v>1456</v>
      </c>
      <c r="H639" s="1" t="s">
        <v>1324</v>
      </c>
      <c r="I639" s="33">
        <f t="shared" si="15"/>
        <v>7502.98</v>
      </c>
      <c r="J639" s="33">
        <f t="shared" si="14"/>
        <v>46893.624999999993</v>
      </c>
    </row>
    <row r="640" spans="1:10" hidden="1" x14ac:dyDescent="0.25">
      <c r="A640" s="22" t="s">
        <v>1543</v>
      </c>
      <c r="B640" s="23">
        <v>85</v>
      </c>
      <c r="G640" s="7" t="s">
        <v>1472</v>
      </c>
      <c r="H640" s="7" t="s">
        <v>3757</v>
      </c>
      <c r="I640" s="33">
        <f t="shared" si="15"/>
        <v>56726.92</v>
      </c>
      <c r="J640" s="33">
        <f t="shared" si="14"/>
        <v>354543.25</v>
      </c>
    </row>
    <row r="641" spans="1:11" x14ac:dyDescent="0.25">
      <c r="A641" s="22" t="s">
        <v>1543</v>
      </c>
      <c r="B641" s="24" t="s">
        <v>1544</v>
      </c>
      <c r="G641" s="39" t="s">
        <v>7966</v>
      </c>
      <c r="H641" s="1" t="s">
        <v>1192</v>
      </c>
      <c r="I641" s="33">
        <f t="shared" si="15"/>
        <v>21428.57</v>
      </c>
      <c r="J641" s="33">
        <f t="shared" si="14"/>
        <v>133928.5625</v>
      </c>
      <c r="K641" s="1">
        <v>14285.71</v>
      </c>
    </row>
    <row r="642" spans="1:11" hidden="1" x14ac:dyDescent="0.25">
      <c r="A642" s="22" t="s">
        <v>1543</v>
      </c>
      <c r="B642" s="23">
        <v>85</v>
      </c>
      <c r="G642" s="1" t="s">
        <v>1433</v>
      </c>
      <c r="H642" s="1" t="s">
        <v>1064</v>
      </c>
      <c r="I642" s="33">
        <f t="shared" si="15"/>
        <v>1712</v>
      </c>
      <c r="J642" s="33">
        <f t="shared" si="14"/>
        <v>10700</v>
      </c>
    </row>
    <row r="643" spans="1:11" hidden="1" x14ac:dyDescent="0.25">
      <c r="A643" s="22" t="s">
        <v>1543</v>
      </c>
      <c r="B643" s="23">
        <v>85</v>
      </c>
      <c r="G643" s="1" t="s">
        <v>352</v>
      </c>
      <c r="H643" s="1" t="s">
        <v>352</v>
      </c>
      <c r="I643" s="33">
        <f t="shared" si="15"/>
        <v>68.34</v>
      </c>
      <c r="J643" s="33">
        <f t="shared" si="14"/>
        <v>427.125</v>
      </c>
    </row>
    <row r="644" spans="1:11" hidden="1" x14ac:dyDescent="0.25">
      <c r="A644" s="22" t="s">
        <v>1543</v>
      </c>
      <c r="B644" s="23">
        <v>85</v>
      </c>
      <c r="G644" s="1" t="s">
        <v>4767</v>
      </c>
      <c r="H644" s="1" t="s">
        <v>4631</v>
      </c>
      <c r="I644" s="33">
        <f t="shared" si="15"/>
        <v>5760</v>
      </c>
      <c r="J644" s="33">
        <f t="shared" si="14"/>
        <v>36000</v>
      </c>
    </row>
    <row r="645" spans="1:11" hidden="1" x14ac:dyDescent="0.25">
      <c r="A645" s="22" t="s">
        <v>1543</v>
      </c>
      <c r="B645" s="23">
        <v>85</v>
      </c>
      <c r="G645" s="1" t="s">
        <v>2851</v>
      </c>
      <c r="H645" s="1" t="s">
        <v>2727</v>
      </c>
      <c r="I645" s="33">
        <f t="shared" si="15"/>
        <v>4056.16</v>
      </c>
      <c r="J645" s="33">
        <f t="shared" si="14"/>
        <v>25351</v>
      </c>
    </row>
    <row r="646" spans="1:11" hidden="1" x14ac:dyDescent="0.25">
      <c r="A646" s="22" t="s">
        <v>1543</v>
      </c>
      <c r="B646" s="23">
        <v>85</v>
      </c>
      <c r="G646" s="1" t="s">
        <v>3714</v>
      </c>
      <c r="H646" s="1" t="s">
        <v>3506</v>
      </c>
      <c r="I646" s="33">
        <f t="shared" si="15"/>
        <v>2080</v>
      </c>
      <c r="J646" s="33">
        <f t="shared" si="14"/>
        <v>13000</v>
      </c>
    </row>
    <row r="647" spans="1:11" hidden="1" x14ac:dyDescent="0.25">
      <c r="A647" s="22" t="s">
        <v>1543</v>
      </c>
      <c r="B647" s="23">
        <v>85</v>
      </c>
      <c r="G647" s="1" t="s">
        <v>1450</v>
      </c>
      <c r="H647" s="1" t="s">
        <v>1221</v>
      </c>
      <c r="I647" s="33">
        <f t="shared" si="15"/>
        <v>1090.33</v>
      </c>
      <c r="J647" s="33">
        <f t="shared" si="14"/>
        <v>6814.5624999999991</v>
      </c>
    </row>
    <row r="648" spans="1:11" hidden="1" x14ac:dyDescent="0.25">
      <c r="A648" s="22" t="s">
        <v>1543</v>
      </c>
      <c r="B648" s="23">
        <v>85</v>
      </c>
      <c r="G648" s="1" t="s">
        <v>1438</v>
      </c>
      <c r="H648" s="1" t="s">
        <v>1130</v>
      </c>
      <c r="I648" s="33">
        <f t="shared" si="15"/>
        <v>3731.2</v>
      </c>
      <c r="J648" s="33">
        <f t="shared" si="14"/>
        <v>23320</v>
      </c>
    </row>
    <row r="649" spans="1:11" hidden="1" x14ac:dyDescent="0.25">
      <c r="A649" s="22" t="s">
        <v>1543</v>
      </c>
      <c r="B649" s="23">
        <v>85</v>
      </c>
      <c r="G649" s="1" t="s">
        <v>4745</v>
      </c>
      <c r="H649" s="1" t="s">
        <v>4558</v>
      </c>
      <c r="I649" s="33">
        <f t="shared" si="15"/>
        <v>2080</v>
      </c>
      <c r="J649" s="33">
        <f t="shared" si="14"/>
        <v>13000</v>
      </c>
    </row>
    <row r="650" spans="1:11" hidden="1" x14ac:dyDescent="0.25">
      <c r="A650" s="22" t="s">
        <v>1543</v>
      </c>
      <c r="B650" s="23">
        <v>85</v>
      </c>
      <c r="G650" s="1" t="s">
        <v>3185</v>
      </c>
      <c r="H650" s="1" t="s">
        <v>3185</v>
      </c>
      <c r="I650" s="33">
        <f t="shared" si="15"/>
        <v>61.480000000000004</v>
      </c>
      <c r="J650" s="33">
        <f t="shared" si="14"/>
        <v>384.25</v>
      </c>
    </row>
    <row r="651" spans="1:11" hidden="1" x14ac:dyDescent="0.25">
      <c r="A651" s="22" t="s">
        <v>1543</v>
      </c>
      <c r="B651" s="23">
        <v>85</v>
      </c>
      <c r="G651" s="1" t="s">
        <v>4470</v>
      </c>
      <c r="H651" s="1" t="s">
        <v>4470</v>
      </c>
      <c r="I651" s="33">
        <f t="shared" si="15"/>
        <v>26.93</v>
      </c>
      <c r="J651" s="33">
        <f t="shared" si="14"/>
        <v>168.3125</v>
      </c>
    </row>
    <row r="652" spans="1:11" hidden="1" x14ac:dyDescent="0.25">
      <c r="A652" s="22" t="s">
        <v>1543</v>
      </c>
      <c r="B652" s="23">
        <v>85</v>
      </c>
      <c r="G652" s="1" t="s">
        <v>403</v>
      </c>
      <c r="H652" s="1" t="s">
        <v>403</v>
      </c>
      <c r="I652" s="33">
        <f t="shared" si="15"/>
        <v>65.400000000000006</v>
      </c>
      <c r="J652" s="33">
        <f t="shared" si="14"/>
        <v>408.75</v>
      </c>
    </row>
    <row r="653" spans="1:11" hidden="1" x14ac:dyDescent="0.25">
      <c r="A653" s="22" t="s">
        <v>1543</v>
      </c>
      <c r="B653" s="23">
        <v>85</v>
      </c>
      <c r="G653" s="39" t="s">
        <v>1485</v>
      </c>
      <c r="H653" s="39" t="s">
        <v>207</v>
      </c>
      <c r="I653" s="33">
        <f t="shared" si="15"/>
        <v>189357.53</v>
      </c>
      <c r="J653" s="33">
        <f t="shared" si="14"/>
        <v>1183484.5625</v>
      </c>
    </row>
    <row r="654" spans="1:11" hidden="1" x14ac:dyDescent="0.25">
      <c r="A654" s="22" t="s">
        <v>1543</v>
      </c>
      <c r="B654" s="23">
        <v>85</v>
      </c>
      <c r="G654" s="1" t="s">
        <v>2852</v>
      </c>
      <c r="H654" s="1" t="s">
        <v>2734</v>
      </c>
      <c r="I654" s="33">
        <f t="shared" si="15"/>
        <v>1176</v>
      </c>
      <c r="J654" s="33">
        <f t="shared" si="14"/>
        <v>7350</v>
      </c>
    </row>
    <row r="655" spans="1:11" hidden="1" x14ac:dyDescent="0.25">
      <c r="A655" s="22" t="s">
        <v>1543</v>
      </c>
      <c r="B655" s="23">
        <v>85</v>
      </c>
      <c r="G655" s="1" t="s">
        <v>2835</v>
      </c>
      <c r="H655" s="1" t="s">
        <v>2510</v>
      </c>
      <c r="I655" s="33">
        <f t="shared" si="15"/>
        <v>1692</v>
      </c>
      <c r="J655" s="33">
        <f t="shared" si="14"/>
        <v>10575</v>
      </c>
    </row>
    <row r="656" spans="1:11" hidden="1" x14ac:dyDescent="0.25">
      <c r="A656" s="22" t="s">
        <v>1543</v>
      </c>
      <c r="B656" s="23">
        <v>85</v>
      </c>
      <c r="G656" s="1" t="s">
        <v>978</v>
      </c>
      <c r="H656" s="1" t="s">
        <v>978</v>
      </c>
      <c r="I656" s="33">
        <f t="shared" si="15"/>
        <v>173.42000000000002</v>
      </c>
      <c r="J656" s="33">
        <f t="shared" si="14"/>
        <v>1083.875</v>
      </c>
    </row>
    <row r="657" spans="1:11" hidden="1" x14ac:dyDescent="0.25">
      <c r="A657" s="22" t="s">
        <v>1543</v>
      </c>
      <c r="B657" s="23">
        <v>85</v>
      </c>
      <c r="G657" s="1" t="s">
        <v>919</v>
      </c>
      <c r="H657" s="1" t="s">
        <v>919</v>
      </c>
      <c r="I657" s="33">
        <f t="shared" si="15"/>
        <v>33.119999999999997</v>
      </c>
      <c r="J657" s="33">
        <f t="shared" si="14"/>
        <v>206.99999999999997</v>
      </c>
    </row>
    <row r="658" spans="1:11" x14ac:dyDescent="0.25">
      <c r="A658" s="22" t="s">
        <v>1543</v>
      </c>
      <c r="B658" s="24" t="s">
        <v>1544</v>
      </c>
      <c r="G658" s="7" t="s">
        <v>1418</v>
      </c>
      <c r="H658" s="1" t="s">
        <v>1196</v>
      </c>
      <c r="I658" s="33">
        <f t="shared" si="15"/>
        <v>21428.57</v>
      </c>
      <c r="J658" s="33">
        <f t="shared" si="14"/>
        <v>133928.5625</v>
      </c>
      <c r="K658" s="1">
        <v>14285.71</v>
      </c>
    </row>
    <row r="659" spans="1:11" hidden="1" x14ac:dyDescent="0.25">
      <c r="A659" s="22" t="s">
        <v>1543</v>
      </c>
      <c r="B659" s="23">
        <v>85</v>
      </c>
      <c r="G659" s="1" t="s">
        <v>4758</v>
      </c>
      <c r="H659" s="1" t="s">
        <v>4501</v>
      </c>
      <c r="I659" s="33">
        <f t="shared" si="15"/>
        <v>1976</v>
      </c>
      <c r="J659" s="33">
        <f t="shared" si="14"/>
        <v>12350</v>
      </c>
    </row>
    <row r="660" spans="1:11" hidden="1" x14ac:dyDescent="0.25">
      <c r="A660" s="22" t="s">
        <v>1543</v>
      </c>
      <c r="B660" s="23">
        <v>85</v>
      </c>
      <c r="G660" s="1" t="s">
        <v>1431</v>
      </c>
      <c r="H660" s="1" t="s">
        <v>1056</v>
      </c>
      <c r="I660" s="33">
        <f t="shared" si="15"/>
        <v>537.6</v>
      </c>
      <c r="J660" s="33">
        <f t="shared" si="14"/>
        <v>3360</v>
      </c>
    </row>
    <row r="661" spans="1:11" hidden="1" x14ac:dyDescent="0.25">
      <c r="A661" s="22" t="s">
        <v>1543</v>
      </c>
      <c r="B661" s="23">
        <v>85</v>
      </c>
      <c r="G661" s="1" t="s">
        <v>4773</v>
      </c>
      <c r="H661" s="1" t="s">
        <v>4730</v>
      </c>
      <c r="I661" s="33">
        <f t="shared" si="15"/>
        <v>78.400000000000006</v>
      </c>
      <c r="J661" s="33">
        <f t="shared" si="14"/>
        <v>490</v>
      </c>
    </row>
    <row r="662" spans="1:11" hidden="1" x14ac:dyDescent="0.25">
      <c r="A662" s="22" t="s">
        <v>1543</v>
      </c>
      <c r="B662" s="23">
        <v>85</v>
      </c>
      <c r="G662" s="7" t="s">
        <v>1486</v>
      </c>
      <c r="H662" s="7" t="s">
        <v>1487</v>
      </c>
      <c r="I662" s="33">
        <f t="shared" si="15"/>
        <v>104370.56999999999</v>
      </c>
      <c r="J662" s="33">
        <f t="shared" si="14"/>
        <v>652316.06249999988</v>
      </c>
    </row>
    <row r="663" spans="1:11" hidden="1" x14ac:dyDescent="0.25">
      <c r="A663" s="22" t="s">
        <v>1543</v>
      </c>
      <c r="B663" s="23">
        <v>85</v>
      </c>
      <c r="G663" s="1" t="s">
        <v>4797</v>
      </c>
      <c r="H663" s="1" t="s">
        <v>4798</v>
      </c>
      <c r="I663" s="33">
        <f t="shared" si="15"/>
        <v>27.59</v>
      </c>
      <c r="J663" s="33">
        <f t="shared" si="14"/>
        <v>172.4375</v>
      </c>
    </row>
    <row r="664" spans="1:11" hidden="1" x14ac:dyDescent="0.25">
      <c r="A664" s="22" t="s">
        <v>1543</v>
      </c>
      <c r="B664" s="23">
        <v>85</v>
      </c>
      <c r="G664" s="7" t="s">
        <v>3763</v>
      </c>
      <c r="H664" s="7" t="s">
        <v>3764</v>
      </c>
      <c r="I664" s="33">
        <f t="shared" si="15"/>
        <v>22.35</v>
      </c>
      <c r="J664" s="33">
        <f t="shared" si="14"/>
        <v>139.6875</v>
      </c>
    </row>
    <row r="665" spans="1:11" hidden="1" x14ac:dyDescent="0.25">
      <c r="A665" s="22" t="s">
        <v>1543</v>
      </c>
      <c r="B665" s="23">
        <v>85</v>
      </c>
      <c r="G665" s="1" t="s">
        <v>411</v>
      </c>
      <c r="H665" s="1" t="s">
        <v>411</v>
      </c>
      <c r="I665" s="33">
        <f t="shared" si="15"/>
        <v>1896.1</v>
      </c>
      <c r="J665" s="33">
        <f t="shared" si="14"/>
        <v>11850.625</v>
      </c>
    </row>
    <row r="666" spans="1:11" hidden="1" x14ac:dyDescent="0.25">
      <c r="A666" s="22" t="s">
        <v>1543</v>
      </c>
      <c r="B666" s="23">
        <v>85</v>
      </c>
      <c r="G666" s="1" t="s">
        <v>4462</v>
      </c>
      <c r="H666" s="1" t="s">
        <v>4462</v>
      </c>
      <c r="I666" s="33">
        <f t="shared" si="15"/>
        <v>15.86</v>
      </c>
      <c r="J666" s="33">
        <f t="shared" si="14"/>
        <v>99.125</v>
      </c>
    </row>
    <row r="667" spans="1:11" hidden="1" x14ac:dyDescent="0.25">
      <c r="A667" s="22" t="s">
        <v>1543</v>
      </c>
      <c r="B667" s="23">
        <v>85</v>
      </c>
      <c r="G667" s="1" t="s">
        <v>4413</v>
      </c>
      <c r="H667" s="1" t="s">
        <v>4413</v>
      </c>
      <c r="I667" s="33">
        <f t="shared" si="15"/>
        <v>67.31</v>
      </c>
      <c r="J667" s="33">
        <f t="shared" si="14"/>
        <v>420.6875</v>
      </c>
    </row>
    <row r="668" spans="1:11" hidden="1" x14ac:dyDescent="0.25">
      <c r="A668" s="22" t="s">
        <v>1543</v>
      </c>
      <c r="B668" s="23">
        <v>85</v>
      </c>
      <c r="G668" s="1" t="s">
        <v>887</v>
      </c>
      <c r="H668" s="1" t="s">
        <v>887</v>
      </c>
      <c r="I668" s="33">
        <f t="shared" si="15"/>
        <v>132.63999999999999</v>
      </c>
      <c r="J668" s="33">
        <f t="shared" si="14"/>
        <v>828.99999999999989</v>
      </c>
    </row>
    <row r="669" spans="1:11" hidden="1" x14ac:dyDescent="0.25">
      <c r="A669" s="22" t="s">
        <v>1543</v>
      </c>
      <c r="B669" s="23">
        <v>85</v>
      </c>
      <c r="G669" s="1" t="s">
        <v>907</v>
      </c>
      <c r="H669" s="1" t="s">
        <v>907</v>
      </c>
      <c r="I669" s="33">
        <f t="shared" ref="I669:I700" si="16">SUMIF($G$7:$G$525,G669,$I$7:$I$525)</f>
        <v>910.76</v>
      </c>
      <c r="J669" s="33">
        <f t="shared" ref="J669:J730" si="17">+I669/0.16</f>
        <v>5692.25</v>
      </c>
    </row>
    <row r="670" spans="1:11" hidden="1" x14ac:dyDescent="0.25">
      <c r="A670" s="22" t="s">
        <v>1543</v>
      </c>
      <c r="B670" s="23">
        <v>85</v>
      </c>
      <c r="G670" s="1" t="s">
        <v>1423</v>
      </c>
      <c r="H670" s="1" t="s">
        <v>1014</v>
      </c>
      <c r="I670" s="33">
        <f t="shared" si="16"/>
        <v>432</v>
      </c>
      <c r="J670" s="33">
        <f t="shared" si="17"/>
        <v>2700</v>
      </c>
    </row>
    <row r="671" spans="1:11" hidden="1" x14ac:dyDescent="0.25">
      <c r="A671" s="22" t="s">
        <v>1543</v>
      </c>
      <c r="B671" s="23">
        <v>85</v>
      </c>
      <c r="G671" s="1" t="s">
        <v>4458</v>
      </c>
      <c r="H671" s="1" t="s">
        <v>4458</v>
      </c>
      <c r="I671" s="33">
        <f t="shared" si="16"/>
        <v>145.21</v>
      </c>
      <c r="J671" s="33">
        <f t="shared" si="17"/>
        <v>907.5625</v>
      </c>
    </row>
    <row r="672" spans="1:11" hidden="1" x14ac:dyDescent="0.25">
      <c r="A672" s="22" t="s">
        <v>1543</v>
      </c>
      <c r="B672" s="23">
        <v>85</v>
      </c>
      <c r="G672" s="7" t="s">
        <v>1900</v>
      </c>
      <c r="H672" s="7" t="s">
        <v>4803</v>
      </c>
      <c r="I672" s="33">
        <f t="shared" si="16"/>
        <v>10.48</v>
      </c>
      <c r="J672" s="33">
        <f t="shared" si="17"/>
        <v>65.5</v>
      </c>
    </row>
    <row r="673" spans="1:10" hidden="1" x14ac:dyDescent="0.25">
      <c r="A673" s="22" t="s">
        <v>1543</v>
      </c>
      <c r="B673" s="23">
        <v>85</v>
      </c>
      <c r="G673" s="1" t="s">
        <v>2439</v>
      </c>
      <c r="H673" s="1" t="s">
        <v>2439</v>
      </c>
      <c r="I673" s="33">
        <f t="shared" si="16"/>
        <v>34.9</v>
      </c>
      <c r="J673" s="33">
        <f t="shared" si="17"/>
        <v>218.125</v>
      </c>
    </row>
    <row r="674" spans="1:10" hidden="1" x14ac:dyDescent="0.25">
      <c r="A674" s="22" t="s">
        <v>1543</v>
      </c>
      <c r="B674" s="23">
        <v>85</v>
      </c>
      <c r="G674" s="1" t="s">
        <v>908</v>
      </c>
      <c r="H674" s="1" t="s">
        <v>908</v>
      </c>
      <c r="I674" s="33">
        <f t="shared" si="16"/>
        <v>62.77</v>
      </c>
      <c r="J674" s="33">
        <f t="shared" si="17"/>
        <v>392.3125</v>
      </c>
    </row>
    <row r="675" spans="1:10" hidden="1" x14ac:dyDescent="0.25">
      <c r="A675" s="22" t="s">
        <v>1543</v>
      </c>
      <c r="B675" s="23">
        <v>85</v>
      </c>
      <c r="G675" s="1" t="s">
        <v>4764</v>
      </c>
      <c r="H675" s="1" t="s">
        <v>4607</v>
      </c>
      <c r="I675" s="33">
        <f t="shared" si="16"/>
        <v>1760</v>
      </c>
      <c r="J675" s="33">
        <f t="shared" si="17"/>
        <v>11000</v>
      </c>
    </row>
    <row r="676" spans="1:10" hidden="1" x14ac:dyDescent="0.25">
      <c r="A676" s="22" t="s">
        <v>1543</v>
      </c>
      <c r="B676" s="23">
        <v>85</v>
      </c>
      <c r="G676" s="1" t="s">
        <v>2877</v>
      </c>
      <c r="H676" s="1" t="s">
        <v>2878</v>
      </c>
      <c r="I676" s="33">
        <f t="shared" si="16"/>
        <v>201.04</v>
      </c>
      <c r="J676" s="33">
        <f t="shared" si="17"/>
        <v>1256.5</v>
      </c>
    </row>
    <row r="677" spans="1:10" hidden="1" x14ac:dyDescent="0.25">
      <c r="A677" s="22" t="s">
        <v>1543</v>
      </c>
      <c r="B677" s="23">
        <v>85</v>
      </c>
      <c r="G677" s="1" t="s">
        <v>914</v>
      </c>
      <c r="H677" s="1" t="s">
        <v>914</v>
      </c>
      <c r="I677" s="33">
        <f t="shared" si="16"/>
        <v>20.14</v>
      </c>
      <c r="J677" s="33">
        <f t="shared" si="17"/>
        <v>125.875</v>
      </c>
    </row>
    <row r="678" spans="1:10" hidden="1" x14ac:dyDescent="0.25">
      <c r="A678" s="22" t="s">
        <v>1543</v>
      </c>
      <c r="B678" s="23">
        <v>85</v>
      </c>
      <c r="G678" s="1" t="s">
        <v>4473</v>
      </c>
      <c r="H678" s="1" t="s">
        <v>4473</v>
      </c>
      <c r="I678" s="33">
        <f t="shared" si="16"/>
        <v>26.93</v>
      </c>
      <c r="J678" s="33">
        <f t="shared" si="17"/>
        <v>168.3125</v>
      </c>
    </row>
    <row r="679" spans="1:10" hidden="1" x14ac:dyDescent="0.25">
      <c r="A679" s="22" t="s">
        <v>1543</v>
      </c>
      <c r="B679" s="23">
        <v>85</v>
      </c>
      <c r="G679" s="1" t="s">
        <v>2841</v>
      </c>
      <c r="H679" s="1" t="s">
        <v>2585</v>
      </c>
      <c r="I679" s="33">
        <f t="shared" si="16"/>
        <v>137158.63</v>
      </c>
      <c r="J679" s="33">
        <f t="shared" si="17"/>
        <v>857241.4375</v>
      </c>
    </row>
    <row r="680" spans="1:10" hidden="1" x14ac:dyDescent="0.25">
      <c r="A680" s="22" t="s">
        <v>1543</v>
      </c>
      <c r="B680" s="23">
        <v>85</v>
      </c>
      <c r="G680" s="1" t="s">
        <v>3713</v>
      </c>
      <c r="H680" s="1" t="s">
        <v>3488</v>
      </c>
      <c r="I680" s="33">
        <f t="shared" si="16"/>
        <v>183.66</v>
      </c>
      <c r="J680" s="33">
        <f t="shared" si="17"/>
        <v>1147.875</v>
      </c>
    </row>
    <row r="681" spans="1:10" hidden="1" x14ac:dyDescent="0.25">
      <c r="A681" s="22" t="s">
        <v>1543</v>
      </c>
      <c r="B681" s="23">
        <v>85</v>
      </c>
      <c r="G681" s="39" t="s">
        <v>1499</v>
      </c>
      <c r="H681" s="39" t="s">
        <v>1500</v>
      </c>
      <c r="I681" s="33">
        <f t="shared" si="16"/>
        <v>3247.8600000000006</v>
      </c>
      <c r="J681" s="33">
        <f t="shared" si="17"/>
        <v>20299.125000000004</v>
      </c>
    </row>
    <row r="682" spans="1:10" hidden="1" x14ac:dyDescent="0.25">
      <c r="A682" s="22" t="s">
        <v>1543</v>
      </c>
      <c r="B682" s="23">
        <v>85</v>
      </c>
      <c r="G682" s="1" t="s">
        <v>1458</v>
      </c>
      <c r="H682" s="1" t="s">
        <v>1359</v>
      </c>
      <c r="I682" s="33">
        <f t="shared" si="16"/>
        <v>1008</v>
      </c>
      <c r="J682" s="33">
        <f t="shared" si="17"/>
        <v>6300</v>
      </c>
    </row>
    <row r="683" spans="1:10" hidden="1" x14ac:dyDescent="0.25">
      <c r="A683" s="22" t="s">
        <v>1543</v>
      </c>
      <c r="B683" s="23">
        <v>85</v>
      </c>
      <c r="G683" s="1" t="s">
        <v>815</v>
      </c>
      <c r="H683" s="1" t="s">
        <v>815</v>
      </c>
      <c r="I683" s="33">
        <f t="shared" si="16"/>
        <v>139.57</v>
      </c>
      <c r="J683" s="33">
        <f t="shared" si="17"/>
        <v>872.31249999999989</v>
      </c>
    </row>
    <row r="684" spans="1:10" hidden="1" x14ac:dyDescent="0.25">
      <c r="A684" s="22" t="s">
        <v>1543</v>
      </c>
      <c r="B684" s="23">
        <v>85</v>
      </c>
      <c r="G684" s="1" t="s">
        <v>3730</v>
      </c>
      <c r="H684" s="1" t="s">
        <v>3656</v>
      </c>
      <c r="I684" s="33">
        <f t="shared" si="16"/>
        <v>104</v>
      </c>
      <c r="J684" s="33">
        <f t="shared" si="17"/>
        <v>650</v>
      </c>
    </row>
    <row r="685" spans="1:10" hidden="1" x14ac:dyDescent="0.25">
      <c r="A685" s="22" t="s">
        <v>1543</v>
      </c>
      <c r="B685" s="23">
        <v>85</v>
      </c>
      <c r="G685" s="1" t="s">
        <v>4264</v>
      </c>
      <c r="H685" s="1" t="s">
        <v>4264</v>
      </c>
      <c r="I685" s="33">
        <f t="shared" si="16"/>
        <v>56</v>
      </c>
      <c r="J685" s="33">
        <f t="shared" si="17"/>
        <v>350</v>
      </c>
    </row>
    <row r="686" spans="1:10" hidden="1" x14ac:dyDescent="0.25">
      <c r="A686" s="22" t="s">
        <v>1543</v>
      </c>
      <c r="B686" s="23">
        <v>85</v>
      </c>
      <c r="G686" s="1" t="s">
        <v>1426</v>
      </c>
      <c r="H686" s="1" t="s">
        <v>1426</v>
      </c>
      <c r="I686" s="33">
        <f t="shared" si="16"/>
        <v>168</v>
      </c>
      <c r="J686" s="33">
        <f t="shared" si="17"/>
        <v>1050</v>
      </c>
    </row>
    <row r="687" spans="1:10" hidden="1" x14ac:dyDescent="0.25">
      <c r="A687" s="22" t="s">
        <v>1543</v>
      </c>
      <c r="B687" s="23">
        <v>85</v>
      </c>
      <c r="G687" s="1" t="s">
        <v>3729</v>
      </c>
      <c r="H687" s="1" t="s">
        <v>3638</v>
      </c>
      <c r="I687" s="33">
        <f t="shared" si="16"/>
        <v>12640.96</v>
      </c>
      <c r="J687" s="33">
        <f t="shared" si="17"/>
        <v>79006</v>
      </c>
    </row>
    <row r="688" spans="1:10" hidden="1" x14ac:dyDescent="0.25">
      <c r="A688" s="22" t="s">
        <v>1543</v>
      </c>
      <c r="B688" s="23">
        <v>85</v>
      </c>
      <c r="G688" s="1" t="s">
        <v>4752</v>
      </c>
      <c r="H688" s="1" t="s">
        <v>4753</v>
      </c>
      <c r="I688" s="33">
        <f t="shared" si="16"/>
        <v>23.52</v>
      </c>
      <c r="J688" s="33">
        <f t="shared" si="17"/>
        <v>147</v>
      </c>
    </row>
    <row r="689" spans="1:11" hidden="1" x14ac:dyDescent="0.25">
      <c r="A689" s="22" t="s">
        <v>1543</v>
      </c>
      <c r="B689" s="23">
        <v>85</v>
      </c>
      <c r="G689" s="1" t="s">
        <v>1443</v>
      </c>
      <c r="H689" s="1" t="s">
        <v>1164</v>
      </c>
      <c r="I689" s="33">
        <f t="shared" si="16"/>
        <v>4121.6000000000004</v>
      </c>
      <c r="J689" s="33">
        <f t="shared" si="17"/>
        <v>25760</v>
      </c>
    </row>
    <row r="690" spans="1:11" hidden="1" x14ac:dyDescent="0.25">
      <c r="A690" s="22" t="s">
        <v>1543</v>
      </c>
      <c r="B690" s="23">
        <v>85</v>
      </c>
      <c r="G690" s="1" t="s">
        <v>4793</v>
      </c>
      <c r="H690" s="1" t="s">
        <v>4794</v>
      </c>
      <c r="I690" s="33">
        <f t="shared" si="16"/>
        <v>47.13</v>
      </c>
      <c r="J690" s="33">
        <f t="shared" si="17"/>
        <v>294.5625</v>
      </c>
    </row>
    <row r="691" spans="1:11" hidden="1" x14ac:dyDescent="0.25">
      <c r="A691" s="22" t="s">
        <v>1543</v>
      </c>
      <c r="B691" s="23">
        <v>85</v>
      </c>
      <c r="G691" s="1" t="s">
        <v>4344</v>
      </c>
      <c r="H691" s="1" t="s">
        <v>4344</v>
      </c>
      <c r="I691" s="33">
        <f t="shared" si="16"/>
        <v>77.930000000000007</v>
      </c>
      <c r="J691" s="33">
        <f t="shared" si="17"/>
        <v>487.06250000000006</v>
      </c>
    </row>
    <row r="692" spans="1:11" hidden="1" x14ac:dyDescent="0.25">
      <c r="A692" s="22" t="s">
        <v>1543</v>
      </c>
      <c r="B692" s="23">
        <v>85</v>
      </c>
      <c r="G692" s="7" t="s">
        <v>2945</v>
      </c>
      <c r="H692" s="1" t="s">
        <v>2784</v>
      </c>
      <c r="I692" s="33">
        <f t="shared" si="16"/>
        <v>817.6</v>
      </c>
      <c r="J692" s="33">
        <f t="shared" si="17"/>
        <v>5110</v>
      </c>
    </row>
    <row r="693" spans="1:11" x14ac:dyDescent="0.25">
      <c r="A693" s="22" t="s">
        <v>1543</v>
      </c>
      <c r="B693" s="24" t="s">
        <v>1544</v>
      </c>
      <c r="G693" s="1" t="s">
        <v>1447</v>
      </c>
      <c r="H693" s="1" t="s">
        <v>1200</v>
      </c>
      <c r="I693" s="33">
        <f t="shared" si="16"/>
        <v>12800</v>
      </c>
      <c r="J693" s="33">
        <f t="shared" si="17"/>
        <v>80000</v>
      </c>
      <c r="K693" s="9">
        <v>8533.34</v>
      </c>
    </row>
    <row r="694" spans="1:11" hidden="1" x14ac:dyDescent="0.25">
      <c r="A694" s="22" t="s">
        <v>1543</v>
      </c>
      <c r="B694" s="23">
        <v>85</v>
      </c>
      <c r="G694" s="1" t="s">
        <v>4750</v>
      </c>
      <c r="H694" s="1" t="s">
        <v>4751</v>
      </c>
      <c r="I694" s="33">
        <f t="shared" si="16"/>
        <v>41.6</v>
      </c>
      <c r="J694" s="33">
        <f t="shared" si="17"/>
        <v>260</v>
      </c>
    </row>
    <row r="695" spans="1:11" hidden="1" x14ac:dyDescent="0.25">
      <c r="A695" s="22" t="s">
        <v>1543</v>
      </c>
      <c r="B695" s="23">
        <v>85</v>
      </c>
      <c r="G695" s="7" t="s">
        <v>1441</v>
      </c>
      <c r="H695" s="7" t="s">
        <v>4781</v>
      </c>
      <c r="I695" s="33">
        <f t="shared" si="16"/>
        <v>819.43</v>
      </c>
      <c r="J695" s="33">
        <f t="shared" si="17"/>
        <v>5121.4375</v>
      </c>
    </row>
    <row r="696" spans="1:11" hidden="1" x14ac:dyDescent="0.25">
      <c r="A696" s="22" t="s">
        <v>1543</v>
      </c>
      <c r="B696" s="23">
        <v>85</v>
      </c>
      <c r="G696" s="1" t="s">
        <v>4410</v>
      </c>
      <c r="H696" s="1" t="s">
        <v>4410</v>
      </c>
      <c r="I696" s="33">
        <f t="shared" si="16"/>
        <v>174.11</v>
      </c>
      <c r="J696" s="33">
        <f t="shared" si="17"/>
        <v>1088.1875</v>
      </c>
    </row>
    <row r="697" spans="1:11" hidden="1" x14ac:dyDescent="0.25">
      <c r="A697" s="22" t="s">
        <v>1543</v>
      </c>
      <c r="B697" s="23">
        <v>85</v>
      </c>
      <c r="G697" s="1" t="s">
        <v>4427</v>
      </c>
      <c r="H697" s="1" t="s">
        <v>4427</v>
      </c>
      <c r="I697" s="33">
        <f t="shared" si="16"/>
        <v>67.34</v>
      </c>
      <c r="J697" s="33">
        <f t="shared" si="17"/>
        <v>420.875</v>
      </c>
    </row>
    <row r="698" spans="1:11" hidden="1" x14ac:dyDescent="0.25">
      <c r="A698" s="22" t="s">
        <v>1543</v>
      </c>
      <c r="B698" s="23">
        <v>85</v>
      </c>
      <c r="G698" s="1" t="s">
        <v>2423</v>
      </c>
      <c r="H698" s="1" t="s">
        <v>2423</v>
      </c>
      <c r="I698" s="33">
        <f t="shared" si="16"/>
        <v>13.46</v>
      </c>
      <c r="J698" s="33">
        <f t="shared" si="17"/>
        <v>84.125</v>
      </c>
    </row>
    <row r="699" spans="1:11" hidden="1" x14ac:dyDescent="0.25">
      <c r="A699" s="22" t="s">
        <v>1543</v>
      </c>
      <c r="B699" s="23">
        <v>85</v>
      </c>
      <c r="G699" s="1" t="s">
        <v>4405</v>
      </c>
      <c r="H699" s="1" t="s">
        <v>4405</v>
      </c>
      <c r="I699" s="33">
        <f t="shared" si="16"/>
        <v>67.34</v>
      </c>
      <c r="J699" s="33">
        <f t="shared" si="17"/>
        <v>420.875</v>
      </c>
    </row>
    <row r="700" spans="1:11" hidden="1" x14ac:dyDescent="0.25">
      <c r="A700" s="22" t="s">
        <v>1543</v>
      </c>
      <c r="B700" s="23">
        <v>85</v>
      </c>
      <c r="G700" s="1" t="s">
        <v>4360</v>
      </c>
      <c r="H700" s="1" t="s">
        <v>4360</v>
      </c>
      <c r="I700" s="33">
        <f t="shared" si="16"/>
        <v>35.86</v>
      </c>
      <c r="J700" s="33">
        <f t="shared" si="17"/>
        <v>224.125</v>
      </c>
    </row>
    <row r="701" spans="1:11" hidden="1" x14ac:dyDescent="0.25">
      <c r="A701" s="22" t="s">
        <v>1543</v>
      </c>
      <c r="B701" s="23">
        <v>85</v>
      </c>
      <c r="G701" s="1" t="s">
        <v>1440</v>
      </c>
      <c r="H701" s="1" t="s">
        <v>1149</v>
      </c>
      <c r="I701" s="33">
        <f t="shared" ref="I701:I730" si="18">SUMIF($G$7:$G$525,G701,$I$7:$I$525)</f>
        <v>15850.689999999999</v>
      </c>
      <c r="J701" s="33">
        <f t="shared" si="17"/>
        <v>99066.812499999985</v>
      </c>
    </row>
    <row r="702" spans="1:11" hidden="1" x14ac:dyDescent="0.25">
      <c r="A702" s="22" t="s">
        <v>1543</v>
      </c>
      <c r="B702" s="23">
        <v>85</v>
      </c>
      <c r="G702" s="1" t="s">
        <v>858</v>
      </c>
      <c r="H702" s="1" t="s">
        <v>858</v>
      </c>
      <c r="I702" s="33">
        <f t="shared" si="18"/>
        <v>251.98000000000002</v>
      </c>
      <c r="J702" s="33">
        <f t="shared" si="17"/>
        <v>1574.875</v>
      </c>
    </row>
    <row r="703" spans="1:11" hidden="1" x14ac:dyDescent="0.25">
      <c r="A703" s="22" t="s">
        <v>1543</v>
      </c>
      <c r="B703" s="23">
        <v>85</v>
      </c>
      <c r="G703" s="1" t="s">
        <v>4432</v>
      </c>
      <c r="H703" s="1" t="s">
        <v>4432</v>
      </c>
      <c r="I703" s="33">
        <f t="shared" si="18"/>
        <v>94.39</v>
      </c>
      <c r="J703" s="33">
        <f t="shared" si="17"/>
        <v>589.9375</v>
      </c>
    </row>
    <row r="704" spans="1:11" hidden="1" x14ac:dyDescent="0.25">
      <c r="A704" s="22" t="s">
        <v>1543</v>
      </c>
      <c r="B704" s="23">
        <v>85</v>
      </c>
      <c r="G704" s="1" t="s">
        <v>4454</v>
      </c>
      <c r="H704" s="1" t="s">
        <v>4454</v>
      </c>
      <c r="I704" s="33">
        <f t="shared" si="18"/>
        <v>67.349999999999994</v>
      </c>
      <c r="J704" s="33">
        <f t="shared" si="17"/>
        <v>420.93749999999994</v>
      </c>
    </row>
    <row r="705" spans="1:11" hidden="1" x14ac:dyDescent="0.25">
      <c r="A705" s="22" t="s">
        <v>1543</v>
      </c>
      <c r="B705" s="23">
        <v>85</v>
      </c>
      <c r="G705" s="1" t="s">
        <v>1504</v>
      </c>
      <c r="H705" s="1" t="s">
        <v>1504</v>
      </c>
      <c r="I705" s="33">
        <f t="shared" si="18"/>
        <v>60.57</v>
      </c>
      <c r="J705" s="33">
        <f t="shared" si="17"/>
        <v>378.5625</v>
      </c>
    </row>
    <row r="706" spans="1:11" hidden="1" x14ac:dyDescent="0.25">
      <c r="A706" s="22" t="s">
        <v>1543</v>
      </c>
      <c r="B706" s="23">
        <v>85</v>
      </c>
      <c r="G706" s="39" t="s">
        <v>1498</v>
      </c>
      <c r="H706" s="39" t="s">
        <v>1494</v>
      </c>
      <c r="I706" s="33">
        <f t="shared" si="18"/>
        <v>40925.019999999997</v>
      </c>
      <c r="J706" s="33">
        <f t="shared" si="17"/>
        <v>255781.37499999997</v>
      </c>
    </row>
    <row r="707" spans="1:11" hidden="1" x14ac:dyDescent="0.25">
      <c r="A707" s="22" t="s">
        <v>1543</v>
      </c>
      <c r="B707" s="23">
        <v>85</v>
      </c>
      <c r="G707" s="1" t="s">
        <v>1434</v>
      </c>
      <c r="H707" s="1" t="s">
        <v>1085</v>
      </c>
      <c r="I707" s="33">
        <f t="shared" si="18"/>
        <v>10927.08</v>
      </c>
      <c r="J707" s="33">
        <f t="shared" si="17"/>
        <v>68294.25</v>
      </c>
    </row>
    <row r="708" spans="1:11" x14ac:dyDescent="0.25">
      <c r="A708" s="22" t="s">
        <v>1543</v>
      </c>
      <c r="B708" s="23">
        <v>85</v>
      </c>
      <c r="G708" s="1" t="s">
        <v>1462</v>
      </c>
      <c r="H708" s="1" t="s">
        <v>2490</v>
      </c>
      <c r="I708" s="33">
        <f t="shared" si="18"/>
        <v>2487.1200000000003</v>
      </c>
      <c r="J708" s="33">
        <f t="shared" si="17"/>
        <v>15544.500000000002</v>
      </c>
      <c r="K708" s="9">
        <f>27.65+594.13</f>
        <v>621.78</v>
      </c>
    </row>
    <row r="709" spans="1:11" hidden="1" x14ac:dyDescent="0.25">
      <c r="A709" s="22" t="s">
        <v>1543</v>
      </c>
      <c r="B709" s="23">
        <v>85</v>
      </c>
      <c r="G709" s="7" t="s">
        <v>4748</v>
      </c>
      <c r="H709" s="7" t="s">
        <v>1538</v>
      </c>
      <c r="I709" s="33">
        <f t="shared" si="18"/>
        <v>320.44</v>
      </c>
      <c r="J709" s="33">
        <f t="shared" si="17"/>
        <v>2002.75</v>
      </c>
    </row>
    <row r="710" spans="1:11" hidden="1" x14ac:dyDescent="0.25">
      <c r="A710" s="22" t="s">
        <v>1543</v>
      </c>
      <c r="B710" s="23">
        <v>85</v>
      </c>
      <c r="G710" s="1" t="s">
        <v>3187</v>
      </c>
      <c r="H710" s="1" t="s">
        <v>3187</v>
      </c>
      <c r="I710" s="33">
        <f t="shared" si="18"/>
        <v>68.42</v>
      </c>
      <c r="J710" s="33">
        <f t="shared" si="17"/>
        <v>427.625</v>
      </c>
    </row>
    <row r="711" spans="1:11" hidden="1" x14ac:dyDescent="0.25">
      <c r="A711" s="22" t="s">
        <v>1543</v>
      </c>
      <c r="B711" s="23">
        <v>85</v>
      </c>
      <c r="G711" s="1" t="s">
        <v>4790</v>
      </c>
      <c r="H711" s="1" t="s">
        <v>4791</v>
      </c>
      <c r="I711" s="33">
        <f t="shared" si="18"/>
        <v>25.93</v>
      </c>
      <c r="J711" s="33">
        <f t="shared" si="17"/>
        <v>162.0625</v>
      </c>
    </row>
    <row r="712" spans="1:11" hidden="1" x14ac:dyDescent="0.25">
      <c r="A712" s="22" t="s">
        <v>1543</v>
      </c>
      <c r="B712" s="23">
        <v>85</v>
      </c>
      <c r="G712" s="1" t="s">
        <v>909</v>
      </c>
      <c r="H712" s="1" t="s">
        <v>909</v>
      </c>
      <c r="I712" s="33">
        <f t="shared" si="18"/>
        <v>40.36</v>
      </c>
      <c r="J712" s="33">
        <f t="shared" si="17"/>
        <v>252.25</v>
      </c>
    </row>
    <row r="713" spans="1:11" hidden="1" x14ac:dyDescent="0.25">
      <c r="A713" s="22" t="s">
        <v>1543</v>
      </c>
      <c r="B713" s="23">
        <v>85</v>
      </c>
      <c r="G713" s="1" t="s">
        <v>1449</v>
      </c>
      <c r="H713" s="1" t="s">
        <v>1214</v>
      </c>
      <c r="I713" s="33">
        <f t="shared" si="18"/>
        <v>3088</v>
      </c>
      <c r="J713" s="33">
        <f t="shared" si="17"/>
        <v>19300</v>
      </c>
    </row>
    <row r="714" spans="1:11" hidden="1" x14ac:dyDescent="0.25">
      <c r="A714" s="22" t="s">
        <v>1543</v>
      </c>
      <c r="B714" s="23">
        <v>85</v>
      </c>
      <c r="G714" s="1" t="s">
        <v>1417</v>
      </c>
      <c r="H714" s="1" t="s">
        <v>1071</v>
      </c>
      <c r="I714" s="33">
        <f t="shared" si="18"/>
        <v>88348.060000000012</v>
      </c>
      <c r="J714" s="33">
        <f t="shared" si="17"/>
        <v>552175.37500000012</v>
      </c>
    </row>
    <row r="715" spans="1:11" hidden="1" x14ac:dyDescent="0.25">
      <c r="A715" s="22" t="s">
        <v>1543</v>
      </c>
      <c r="B715" s="23">
        <v>85</v>
      </c>
      <c r="G715" s="7" t="s">
        <v>1416</v>
      </c>
      <c r="H715" s="1" t="s">
        <v>1101</v>
      </c>
      <c r="I715" s="33">
        <f t="shared" si="18"/>
        <v>2650.84</v>
      </c>
      <c r="J715" s="33">
        <f t="shared" si="17"/>
        <v>16567.75</v>
      </c>
    </row>
    <row r="716" spans="1:11" hidden="1" x14ac:dyDescent="0.25">
      <c r="A716" s="22" t="s">
        <v>1543</v>
      </c>
      <c r="B716" s="23">
        <v>85</v>
      </c>
      <c r="G716" s="7" t="s">
        <v>1463</v>
      </c>
      <c r="H716" s="7" t="s">
        <v>1464</v>
      </c>
      <c r="I716" s="33">
        <f t="shared" si="18"/>
        <v>5457600.8800000027</v>
      </c>
      <c r="J716" s="33">
        <f t="shared" si="17"/>
        <v>34110005.500000015</v>
      </c>
    </row>
    <row r="717" spans="1:11" hidden="1" x14ac:dyDescent="0.25">
      <c r="A717" s="22" t="s">
        <v>1543</v>
      </c>
      <c r="B717" s="23">
        <v>85</v>
      </c>
      <c r="G717" s="1" t="s">
        <v>4347</v>
      </c>
      <c r="H717" s="1" t="s">
        <v>4347</v>
      </c>
      <c r="I717" s="33">
        <f t="shared" si="18"/>
        <v>35.200000000000003</v>
      </c>
      <c r="J717" s="33">
        <f t="shared" si="17"/>
        <v>220</v>
      </c>
    </row>
    <row r="718" spans="1:11" hidden="1" x14ac:dyDescent="0.25">
      <c r="A718" s="22" t="s">
        <v>1543</v>
      </c>
      <c r="B718" s="23">
        <v>85</v>
      </c>
      <c r="G718" s="7" t="s">
        <v>4779</v>
      </c>
      <c r="H718" s="7" t="s">
        <v>4780</v>
      </c>
      <c r="I718" s="33">
        <f t="shared" si="18"/>
        <v>32802.22</v>
      </c>
      <c r="J718" s="33">
        <f t="shared" si="17"/>
        <v>205013.875</v>
      </c>
    </row>
    <row r="719" spans="1:11" hidden="1" x14ac:dyDescent="0.25">
      <c r="A719" s="22" t="s">
        <v>1543</v>
      </c>
      <c r="B719" s="23">
        <v>85</v>
      </c>
      <c r="G719" s="39" t="s">
        <v>2884</v>
      </c>
      <c r="H719" s="39" t="s">
        <v>2885</v>
      </c>
      <c r="I719" s="33">
        <f t="shared" si="18"/>
        <v>111211.01999999999</v>
      </c>
      <c r="J719" s="33">
        <f t="shared" si="17"/>
        <v>695068.87499999988</v>
      </c>
    </row>
    <row r="720" spans="1:11" hidden="1" x14ac:dyDescent="0.25">
      <c r="A720" s="22" t="s">
        <v>1543</v>
      </c>
      <c r="B720" s="23">
        <v>85</v>
      </c>
      <c r="G720" s="1" t="s">
        <v>743</v>
      </c>
      <c r="H720" s="1" t="s">
        <v>743</v>
      </c>
      <c r="I720" s="33">
        <f t="shared" si="18"/>
        <v>112</v>
      </c>
      <c r="J720" s="33">
        <f t="shared" si="17"/>
        <v>700</v>
      </c>
    </row>
    <row r="721" spans="1:12" hidden="1" x14ac:dyDescent="0.25">
      <c r="A721" s="22" t="s">
        <v>1543</v>
      </c>
      <c r="B721" s="23">
        <v>85</v>
      </c>
      <c r="G721" s="1" t="s">
        <v>796</v>
      </c>
      <c r="H721" s="1" t="s">
        <v>796</v>
      </c>
      <c r="I721" s="33">
        <f t="shared" si="18"/>
        <v>27.58</v>
      </c>
      <c r="J721" s="33">
        <f t="shared" si="17"/>
        <v>172.37499999999997</v>
      </c>
    </row>
    <row r="722" spans="1:12" hidden="1" x14ac:dyDescent="0.25">
      <c r="A722" s="22" t="s">
        <v>1543</v>
      </c>
      <c r="B722" s="23">
        <v>85</v>
      </c>
      <c r="G722" s="1" t="s">
        <v>426</v>
      </c>
      <c r="H722" s="1" t="s">
        <v>426</v>
      </c>
      <c r="I722" s="33">
        <f t="shared" si="18"/>
        <v>102.06</v>
      </c>
      <c r="J722" s="33">
        <f t="shared" si="17"/>
        <v>637.875</v>
      </c>
    </row>
    <row r="723" spans="1:12" hidden="1" x14ac:dyDescent="0.25">
      <c r="A723" s="22" t="s">
        <v>1543</v>
      </c>
      <c r="B723" s="23">
        <v>85</v>
      </c>
      <c r="G723" s="7" t="s">
        <v>1488</v>
      </c>
      <c r="H723" s="7" t="s">
        <v>1489</v>
      </c>
      <c r="I723" s="33">
        <f t="shared" si="18"/>
        <v>78090.320000000007</v>
      </c>
      <c r="J723" s="33">
        <f t="shared" si="17"/>
        <v>488064.50000000006</v>
      </c>
    </row>
    <row r="724" spans="1:12" hidden="1" x14ac:dyDescent="0.25">
      <c r="A724" s="22" t="s">
        <v>1543</v>
      </c>
      <c r="B724" s="23">
        <v>85</v>
      </c>
      <c r="G724" s="39" t="s">
        <v>1490</v>
      </c>
      <c r="H724" s="39" t="s">
        <v>1491</v>
      </c>
      <c r="I724" s="33">
        <f t="shared" si="18"/>
        <v>77289.850000000006</v>
      </c>
      <c r="J724" s="33">
        <f t="shared" si="17"/>
        <v>483061.5625</v>
      </c>
    </row>
    <row r="725" spans="1:12" hidden="1" x14ac:dyDescent="0.25">
      <c r="A725" s="22" t="s">
        <v>1543</v>
      </c>
      <c r="B725" s="23">
        <v>85</v>
      </c>
      <c r="G725" s="1" t="s">
        <v>4769</v>
      </c>
      <c r="H725" s="1" t="s">
        <v>4642</v>
      </c>
      <c r="I725" s="33">
        <f t="shared" si="18"/>
        <v>1224</v>
      </c>
      <c r="J725" s="33">
        <f t="shared" si="17"/>
        <v>7650</v>
      </c>
    </row>
    <row r="726" spans="1:12" hidden="1" x14ac:dyDescent="0.25">
      <c r="A726" s="22" t="s">
        <v>1543</v>
      </c>
      <c r="B726" s="23">
        <v>85</v>
      </c>
      <c r="G726" s="1" t="s">
        <v>337</v>
      </c>
      <c r="H726" s="1" t="s">
        <v>337</v>
      </c>
      <c r="I726" s="33">
        <f t="shared" si="18"/>
        <v>41.519999999999996</v>
      </c>
      <c r="J726" s="33">
        <f t="shared" si="17"/>
        <v>259.49999999999994</v>
      </c>
    </row>
    <row r="727" spans="1:12" hidden="1" x14ac:dyDescent="0.25">
      <c r="A727" s="22" t="s">
        <v>1543</v>
      </c>
      <c r="B727" s="23">
        <v>85</v>
      </c>
      <c r="G727" s="1" t="s">
        <v>4772</v>
      </c>
      <c r="H727" s="1" t="s">
        <v>4673</v>
      </c>
      <c r="I727" s="33">
        <f t="shared" si="18"/>
        <v>4000</v>
      </c>
      <c r="J727" s="33">
        <f t="shared" si="17"/>
        <v>25000</v>
      </c>
    </row>
    <row r="728" spans="1:12" hidden="1" x14ac:dyDescent="0.25">
      <c r="A728" s="22" t="s">
        <v>1543</v>
      </c>
      <c r="B728" s="23">
        <v>85</v>
      </c>
      <c r="G728" s="1" t="s">
        <v>1422</v>
      </c>
      <c r="H728" s="1" t="s">
        <v>1010</v>
      </c>
      <c r="I728" s="33">
        <f t="shared" si="18"/>
        <v>845.78</v>
      </c>
      <c r="J728" s="33">
        <f t="shared" si="17"/>
        <v>5286.125</v>
      </c>
    </row>
    <row r="729" spans="1:12" hidden="1" x14ac:dyDescent="0.25">
      <c r="A729" s="22" t="s">
        <v>1543</v>
      </c>
      <c r="B729" s="23">
        <v>85</v>
      </c>
      <c r="G729" s="1" t="s">
        <v>4754</v>
      </c>
      <c r="H729" s="1" t="s">
        <v>4755</v>
      </c>
      <c r="I729" s="33">
        <f t="shared" si="18"/>
        <v>68.55</v>
      </c>
      <c r="J729" s="33">
        <f t="shared" si="17"/>
        <v>428.4375</v>
      </c>
    </row>
    <row r="730" spans="1:12" hidden="1" x14ac:dyDescent="0.25">
      <c r="A730" s="22" t="s">
        <v>1543</v>
      </c>
      <c r="B730" s="23">
        <v>85</v>
      </c>
      <c r="G730" s="7" t="s">
        <v>1495</v>
      </c>
      <c r="H730" s="7" t="s">
        <v>2886</v>
      </c>
      <c r="I730" s="33">
        <f t="shared" si="18"/>
        <v>83480.700000000012</v>
      </c>
      <c r="J730" s="33">
        <f t="shared" si="17"/>
        <v>521754.37500000006</v>
      </c>
    </row>
    <row r="731" spans="1:12" x14ac:dyDescent="0.25">
      <c r="H731" s="21" t="s">
        <v>1541</v>
      </c>
      <c r="I731" s="37">
        <f>+SUM(I541:I730)</f>
        <v>8125383.8300000019</v>
      </c>
      <c r="J731" s="37">
        <f t="shared" ref="J731:K731" si="19">+SUM(J541:J730)</f>
        <v>50783648.937500015</v>
      </c>
      <c r="K731" s="37">
        <f t="shared" si="19"/>
        <v>43166.509999999995</v>
      </c>
      <c r="L731" s="37"/>
    </row>
    <row r="732" spans="1:12" x14ac:dyDescent="0.25">
      <c r="H732" s="21"/>
      <c r="I732" s="35">
        <f>+I527</f>
        <v>8162261.4200000009</v>
      </c>
      <c r="J732" s="35">
        <f>+J527</f>
        <v>51014133.875000007</v>
      </c>
      <c r="K732" s="35">
        <f>+K526</f>
        <v>43166.509999999995</v>
      </c>
      <c r="L732" s="35"/>
    </row>
    <row r="733" spans="1:12" x14ac:dyDescent="0.25">
      <c r="H733" s="21" t="s">
        <v>1542</v>
      </c>
      <c r="I733" s="20">
        <f>+I731-I732</f>
        <v>-36877.58999999892</v>
      </c>
      <c r="J733" s="20">
        <f>+J731-J732</f>
        <v>-230484.93749999255</v>
      </c>
      <c r="K733" s="20">
        <f>+K731-K732</f>
        <v>0</v>
      </c>
      <c r="L733" s="20"/>
    </row>
  </sheetData>
  <autoFilter ref="A540:K730">
    <filterColumn colId="10">
      <customFilters>
        <customFilter operator="notEqual" val=" "/>
      </customFilters>
    </filterColumn>
  </autoFilter>
  <sortState ref="A1:B624">
    <sortCondition ref="A1"/>
  </sortState>
  <pageMargins left="0.70866141732283472" right="0.70866141732283472" top="0.74803149606299213" bottom="0.74803149606299213" header="0.31496062992125984" footer="0.31496062992125984"/>
  <pageSetup scale="19" fitToHeight="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"/>
  <sheetViews>
    <sheetView topLeftCell="A177" workbookViewId="0">
      <selection activeCell="B183" sqref="B183"/>
    </sheetView>
  </sheetViews>
  <sheetFormatPr baseColWidth="10" defaultRowHeight="15" x14ac:dyDescent="0.25"/>
  <cols>
    <col min="1" max="1" width="16.42578125" bestFit="1" customWidth="1"/>
  </cols>
  <sheetData>
    <row r="1" spans="1:2" s="1" customFormat="1" x14ac:dyDescent="0.25"/>
    <row r="2" spans="1:2" s="1" customFormat="1" x14ac:dyDescent="0.25">
      <c r="A2" s="7" t="s">
        <v>804</v>
      </c>
      <c r="B2" s="7" t="s">
        <v>4804</v>
      </c>
    </row>
    <row r="3" spans="1:2" x14ac:dyDescent="0.25">
      <c r="A3" s="1" t="s">
        <v>4457</v>
      </c>
      <c r="B3" s="1" t="s">
        <v>4457</v>
      </c>
    </row>
    <row r="4" spans="1:2" x14ac:dyDescent="0.25">
      <c r="A4" s="7" t="s">
        <v>4757</v>
      </c>
      <c r="B4" s="1" t="s">
        <v>4684</v>
      </c>
    </row>
    <row r="5" spans="1:2" x14ac:dyDescent="0.25">
      <c r="A5" s="1" t="s">
        <v>850</v>
      </c>
      <c r="B5" s="1" t="s">
        <v>850</v>
      </c>
    </row>
    <row r="6" spans="1:2" x14ac:dyDescent="0.25">
      <c r="A6" s="39" t="s">
        <v>1506</v>
      </c>
      <c r="B6" s="39" t="s">
        <v>1507</v>
      </c>
    </row>
    <row r="7" spans="1:2" x14ac:dyDescent="0.25">
      <c r="A7" s="1" t="s">
        <v>3270</v>
      </c>
      <c r="B7" s="1" t="s">
        <v>3270</v>
      </c>
    </row>
    <row r="8" spans="1:2" x14ac:dyDescent="0.25">
      <c r="A8" s="7" t="s">
        <v>4786</v>
      </c>
      <c r="B8" s="7" t="s">
        <v>4787</v>
      </c>
    </row>
    <row r="9" spans="1:2" x14ac:dyDescent="0.25">
      <c r="A9" s="1" t="s">
        <v>876</v>
      </c>
      <c r="B9" s="1" t="s">
        <v>876</v>
      </c>
    </row>
    <row r="10" spans="1:2" x14ac:dyDescent="0.25">
      <c r="A10" s="1" t="s">
        <v>1446</v>
      </c>
      <c r="B10" s="1" t="s">
        <v>1188</v>
      </c>
    </row>
    <row r="11" spans="1:2" x14ac:dyDescent="0.25">
      <c r="A11" s="1" t="s">
        <v>309</v>
      </c>
      <c r="B11" s="1" t="s">
        <v>309</v>
      </c>
    </row>
    <row r="12" spans="1:2" x14ac:dyDescent="0.25">
      <c r="A12" s="39" t="s">
        <v>4776</v>
      </c>
      <c r="B12" s="39" t="s">
        <v>4777</v>
      </c>
    </row>
    <row r="13" spans="1:2" x14ac:dyDescent="0.25">
      <c r="A13" s="1" t="s">
        <v>444</v>
      </c>
      <c r="B13" s="1" t="s">
        <v>1528</v>
      </c>
    </row>
    <row r="14" spans="1:2" x14ac:dyDescent="0.25">
      <c r="A14" s="39" t="s">
        <v>1475</v>
      </c>
      <c r="B14" s="39" t="s">
        <v>1476</v>
      </c>
    </row>
    <row r="15" spans="1:2" x14ac:dyDescent="0.25">
      <c r="A15" s="39" t="s">
        <v>1473</v>
      </c>
      <c r="B15" s="39" t="s">
        <v>1474</v>
      </c>
    </row>
    <row r="16" spans="1:2" x14ac:dyDescent="0.25">
      <c r="A16" s="7" t="s">
        <v>1465</v>
      </c>
      <c r="B16" s="7" t="s">
        <v>1466</v>
      </c>
    </row>
    <row r="17" spans="1:2" x14ac:dyDescent="0.25">
      <c r="A17" s="1" t="s">
        <v>2842</v>
      </c>
      <c r="B17" s="1" t="s">
        <v>2604</v>
      </c>
    </row>
    <row r="18" spans="1:2" x14ac:dyDescent="0.25">
      <c r="A18" s="39" t="s">
        <v>1467</v>
      </c>
      <c r="B18" s="39" t="s">
        <v>1468</v>
      </c>
    </row>
    <row r="19" spans="1:2" x14ac:dyDescent="0.25">
      <c r="A19" s="39" t="s">
        <v>2926</v>
      </c>
      <c r="B19" s="39" t="s">
        <v>2927</v>
      </c>
    </row>
    <row r="20" spans="1:2" x14ac:dyDescent="0.25">
      <c r="A20" s="1" t="s">
        <v>4766</v>
      </c>
      <c r="B20" s="1" t="s">
        <v>4628</v>
      </c>
    </row>
    <row r="21" spans="1:2" x14ac:dyDescent="0.25">
      <c r="A21" s="1" t="s">
        <v>4768</v>
      </c>
      <c r="B21" s="1" t="s">
        <v>4634</v>
      </c>
    </row>
    <row r="22" spans="1:2" x14ac:dyDescent="0.25">
      <c r="A22" s="17" t="s">
        <v>1539</v>
      </c>
      <c r="B22" s="18" t="s">
        <v>1540</v>
      </c>
    </row>
    <row r="23" spans="1:2" x14ac:dyDescent="0.25">
      <c r="A23" s="39" t="s">
        <v>1508</v>
      </c>
      <c r="B23" s="39" t="s">
        <v>1509</v>
      </c>
    </row>
    <row r="24" spans="1:2" x14ac:dyDescent="0.25">
      <c r="A24" s="1" t="s">
        <v>840</v>
      </c>
      <c r="B24" s="1" t="s">
        <v>840</v>
      </c>
    </row>
    <row r="25" spans="1:2" x14ac:dyDescent="0.25">
      <c r="A25" s="1" t="s">
        <v>3183</v>
      </c>
      <c r="B25" s="1" t="s">
        <v>3183</v>
      </c>
    </row>
    <row r="26" spans="1:2" x14ac:dyDescent="0.25">
      <c r="A26" s="1" t="s">
        <v>321</v>
      </c>
      <c r="B26" s="1" t="s">
        <v>321</v>
      </c>
    </row>
    <row r="27" spans="1:2" x14ac:dyDescent="0.25">
      <c r="A27" s="7" t="s">
        <v>1469</v>
      </c>
      <c r="B27" s="7" t="s">
        <v>1470</v>
      </c>
    </row>
    <row r="28" spans="1:2" x14ac:dyDescent="0.25">
      <c r="A28" s="7" t="s">
        <v>2308</v>
      </c>
      <c r="B28" s="1" t="s">
        <v>4341</v>
      </c>
    </row>
    <row r="29" spans="1:2" x14ac:dyDescent="0.25">
      <c r="A29" s="1" t="s">
        <v>4476</v>
      </c>
      <c r="B29" s="1" t="s">
        <v>4476</v>
      </c>
    </row>
    <row r="30" spans="1:2" x14ac:dyDescent="0.25">
      <c r="A30" s="1" t="s">
        <v>1779</v>
      </c>
      <c r="B30" s="1" t="s">
        <v>1779</v>
      </c>
    </row>
    <row r="31" spans="1:2" x14ac:dyDescent="0.25">
      <c r="A31" s="39" t="s">
        <v>313</v>
      </c>
      <c r="B31" s="1" t="s">
        <v>4276</v>
      </c>
    </row>
    <row r="32" spans="1:2" x14ac:dyDescent="0.25">
      <c r="A32" s="1" t="s">
        <v>777</v>
      </c>
      <c r="B32" s="1" t="s">
        <v>777</v>
      </c>
    </row>
    <row r="33" spans="1:2" x14ac:dyDescent="0.25">
      <c r="A33" s="1" t="s">
        <v>4423</v>
      </c>
      <c r="B33" s="1" t="s">
        <v>4423</v>
      </c>
    </row>
    <row r="34" spans="1:2" x14ac:dyDescent="0.25">
      <c r="A34" s="1" t="s">
        <v>4308</v>
      </c>
      <c r="B34" s="1" t="s">
        <v>4308</v>
      </c>
    </row>
    <row r="35" spans="1:2" x14ac:dyDescent="0.25">
      <c r="A35" s="1" t="s">
        <v>2469</v>
      </c>
      <c r="B35" s="1" t="s">
        <v>2469</v>
      </c>
    </row>
    <row r="36" spans="1:2" x14ac:dyDescent="0.25">
      <c r="A36" s="39" t="s">
        <v>1482</v>
      </c>
      <c r="B36" s="39" t="s">
        <v>1481</v>
      </c>
    </row>
    <row r="37" spans="1:2" x14ac:dyDescent="0.25">
      <c r="A37" s="7" t="s">
        <v>2907</v>
      </c>
      <c r="B37" s="7" t="s">
        <v>2920</v>
      </c>
    </row>
    <row r="38" spans="1:2" x14ac:dyDescent="0.25">
      <c r="A38" s="1" t="s">
        <v>1445</v>
      </c>
      <c r="B38" s="1" t="s">
        <v>1172</v>
      </c>
    </row>
    <row r="39" spans="1:2" x14ac:dyDescent="0.25">
      <c r="A39" s="1" t="s">
        <v>329</v>
      </c>
      <c r="B39" s="1" t="s">
        <v>329</v>
      </c>
    </row>
    <row r="40" spans="1:2" x14ac:dyDescent="0.25">
      <c r="A40" s="1" t="s">
        <v>1437</v>
      </c>
      <c r="B40" s="1" t="s">
        <v>1111</v>
      </c>
    </row>
    <row r="41" spans="1:2" x14ac:dyDescent="0.25">
      <c r="A41" s="1" t="s">
        <v>841</v>
      </c>
      <c r="B41" s="1" t="s">
        <v>841</v>
      </c>
    </row>
    <row r="42" spans="1:2" x14ac:dyDescent="0.25">
      <c r="A42" s="1" t="s">
        <v>4774</v>
      </c>
      <c r="B42" s="1" t="s">
        <v>4738</v>
      </c>
    </row>
    <row r="43" spans="1:2" x14ac:dyDescent="0.25">
      <c r="A43" s="1" t="s">
        <v>1414</v>
      </c>
      <c r="B43" s="1" t="s">
        <v>1075</v>
      </c>
    </row>
    <row r="44" spans="1:2" x14ac:dyDescent="0.25">
      <c r="A44" s="39" t="s">
        <v>1479</v>
      </c>
      <c r="B44" s="39" t="s">
        <v>1480</v>
      </c>
    </row>
    <row r="45" spans="1:2" x14ac:dyDescent="0.25">
      <c r="A45" s="1" t="s">
        <v>4398</v>
      </c>
      <c r="B45" s="1" t="s">
        <v>4398</v>
      </c>
    </row>
    <row r="46" spans="1:2" x14ac:dyDescent="0.25">
      <c r="A46" s="7" t="s">
        <v>4801</v>
      </c>
      <c r="B46" s="7" t="s">
        <v>4802</v>
      </c>
    </row>
    <row r="47" spans="1:2" x14ac:dyDescent="0.25">
      <c r="A47" s="7" t="s">
        <v>1483</v>
      </c>
      <c r="B47" s="7" t="s">
        <v>1484</v>
      </c>
    </row>
    <row r="48" spans="1:2" x14ac:dyDescent="0.25">
      <c r="A48" s="1" t="s">
        <v>906</v>
      </c>
      <c r="B48" s="1" t="s">
        <v>906</v>
      </c>
    </row>
    <row r="49" spans="1:2" x14ac:dyDescent="0.25">
      <c r="A49" s="1" t="s">
        <v>2401</v>
      </c>
      <c r="B49" s="1" t="s">
        <v>2401</v>
      </c>
    </row>
    <row r="50" spans="1:2" x14ac:dyDescent="0.25">
      <c r="A50" s="1" t="s">
        <v>4480</v>
      </c>
      <c r="B50" s="1" t="s">
        <v>4480</v>
      </c>
    </row>
    <row r="51" spans="1:2" x14ac:dyDescent="0.25">
      <c r="A51" s="1" t="s">
        <v>836</v>
      </c>
      <c r="B51" s="1" t="s">
        <v>836</v>
      </c>
    </row>
    <row r="52" spans="1:2" x14ac:dyDescent="0.25">
      <c r="A52" s="1" t="s">
        <v>305</v>
      </c>
      <c r="B52" s="1" t="s">
        <v>305</v>
      </c>
    </row>
    <row r="53" spans="1:2" x14ac:dyDescent="0.25">
      <c r="A53" s="1" t="s">
        <v>4270</v>
      </c>
      <c r="B53" s="1" t="s">
        <v>4270</v>
      </c>
    </row>
    <row r="54" spans="1:2" x14ac:dyDescent="0.25">
      <c r="A54" s="1" t="s">
        <v>4765</v>
      </c>
      <c r="B54" s="1" t="s">
        <v>4618</v>
      </c>
    </row>
    <row r="55" spans="1:2" x14ac:dyDescent="0.25">
      <c r="A55" s="1" t="s">
        <v>763</v>
      </c>
      <c r="B55" s="1" t="s">
        <v>763</v>
      </c>
    </row>
    <row r="56" spans="1:2" x14ac:dyDescent="0.25">
      <c r="A56" s="1" t="s">
        <v>4775</v>
      </c>
      <c r="B56" s="1" t="s">
        <v>4741</v>
      </c>
    </row>
    <row r="57" spans="1:2" x14ac:dyDescent="0.25">
      <c r="A57" s="1" t="s">
        <v>1436</v>
      </c>
      <c r="B57" s="1" t="s">
        <v>1094</v>
      </c>
    </row>
    <row r="58" spans="1:2" x14ac:dyDescent="0.25">
      <c r="A58" s="1" t="s">
        <v>430</v>
      </c>
      <c r="B58" s="1" t="s">
        <v>430</v>
      </c>
    </row>
    <row r="59" spans="1:2" x14ac:dyDescent="0.25">
      <c r="A59" s="7" t="s">
        <v>794</v>
      </c>
      <c r="B59" s="7" t="s">
        <v>2891</v>
      </c>
    </row>
    <row r="60" spans="1:2" x14ac:dyDescent="0.25">
      <c r="A60" s="1" t="s">
        <v>739</v>
      </c>
      <c r="B60" s="1" t="s">
        <v>739</v>
      </c>
    </row>
    <row r="61" spans="1:2" x14ac:dyDescent="0.25">
      <c r="A61" s="7" t="s">
        <v>1471</v>
      </c>
      <c r="B61" s="7" t="s">
        <v>2883</v>
      </c>
    </row>
    <row r="62" spans="1:2" x14ac:dyDescent="0.25">
      <c r="A62" s="1" t="s">
        <v>4363</v>
      </c>
      <c r="B62" s="1" t="s">
        <v>4363</v>
      </c>
    </row>
    <row r="63" spans="1:2" x14ac:dyDescent="0.25">
      <c r="A63" s="1" t="s">
        <v>943</v>
      </c>
      <c r="B63" s="1" t="s">
        <v>943</v>
      </c>
    </row>
    <row r="64" spans="1:2" x14ac:dyDescent="0.25">
      <c r="A64" s="1" t="s">
        <v>4763</v>
      </c>
      <c r="B64" s="1" t="s">
        <v>4579</v>
      </c>
    </row>
    <row r="65" spans="1:2" x14ac:dyDescent="0.25">
      <c r="A65" s="1" t="s">
        <v>4387</v>
      </c>
      <c r="B65" s="1" t="s">
        <v>4387</v>
      </c>
    </row>
    <row r="66" spans="1:2" x14ac:dyDescent="0.25">
      <c r="A66" s="1" t="s">
        <v>407</v>
      </c>
      <c r="B66" s="1" t="s">
        <v>407</v>
      </c>
    </row>
    <row r="67" spans="1:2" x14ac:dyDescent="0.25">
      <c r="A67" s="1" t="s">
        <v>4418</v>
      </c>
      <c r="B67" s="1" t="s">
        <v>4418</v>
      </c>
    </row>
    <row r="68" spans="1:2" x14ac:dyDescent="0.25">
      <c r="A68" s="1" t="s">
        <v>1430</v>
      </c>
      <c r="B68" s="1" t="s">
        <v>1052</v>
      </c>
    </row>
    <row r="69" spans="1:2" x14ac:dyDescent="0.25">
      <c r="A69" s="1" t="s">
        <v>3728</v>
      </c>
      <c r="B69" s="1" t="s">
        <v>3630</v>
      </c>
    </row>
    <row r="70" spans="1:2" x14ac:dyDescent="0.25">
      <c r="A70" s="1" t="s">
        <v>4799</v>
      </c>
      <c r="B70" s="1" t="s">
        <v>4800</v>
      </c>
    </row>
    <row r="71" spans="1:2" x14ac:dyDescent="0.25">
      <c r="A71" s="1" t="s">
        <v>806</v>
      </c>
      <c r="B71" s="1" t="s">
        <v>806</v>
      </c>
    </row>
    <row r="72" spans="1:2" x14ac:dyDescent="0.25">
      <c r="A72" s="1" t="s">
        <v>3724</v>
      </c>
      <c r="B72" s="1" t="s">
        <v>3572</v>
      </c>
    </row>
    <row r="73" spans="1:2" x14ac:dyDescent="0.25">
      <c r="A73" s="1" t="s">
        <v>1427</v>
      </c>
      <c r="B73" s="1" t="s">
        <v>1036</v>
      </c>
    </row>
    <row r="74" spans="1:2" x14ac:dyDescent="0.25">
      <c r="A74" s="1" t="s">
        <v>4441</v>
      </c>
      <c r="B74" s="1" t="s">
        <v>4441</v>
      </c>
    </row>
    <row r="75" spans="1:2" x14ac:dyDescent="0.25">
      <c r="A75" s="1" t="s">
        <v>1415</v>
      </c>
      <c r="B75" s="1" t="s">
        <v>4756</v>
      </c>
    </row>
    <row r="76" spans="1:2" x14ac:dyDescent="0.25">
      <c r="A76" s="1" t="s">
        <v>977</v>
      </c>
      <c r="B76" s="1" t="s">
        <v>977</v>
      </c>
    </row>
    <row r="77" spans="1:2" x14ac:dyDescent="0.25">
      <c r="A77" s="1" t="s">
        <v>4784</v>
      </c>
      <c r="B77" s="1" t="s">
        <v>4785</v>
      </c>
    </row>
    <row r="78" spans="1:2" x14ac:dyDescent="0.25">
      <c r="A78" s="1" t="s">
        <v>1429</v>
      </c>
      <c r="B78" s="1" t="s">
        <v>1048</v>
      </c>
    </row>
    <row r="79" spans="1:2" x14ac:dyDescent="0.25">
      <c r="A79" s="39" t="s">
        <v>3755</v>
      </c>
      <c r="B79" s="39" t="s">
        <v>3756</v>
      </c>
    </row>
    <row r="80" spans="1:2" x14ac:dyDescent="0.25">
      <c r="A80" s="1" t="s">
        <v>2462</v>
      </c>
      <c r="B80" s="1" t="s">
        <v>2462</v>
      </c>
    </row>
    <row r="81" spans="1:2" x14ac:dyDescent="0.25">
      <c r="A81" s="1" t="s">
        <v>4788</v>
      </c>
      <c r="B81" s="1" t="s">
        <v>4789</v>
      </c>
    </row>
    <row r="82" spans="1:2" x14ac:dyDescent="0.25">
      <c r="A82" s="1" t="s">
        <v>1432</v>
      </c>
      <c r="B82" s="1" t="s">
        <v>1060</v>
      </c>
    </row>
    <row r="83" spans="1:2" x14ac:dyDescent="0.25">
      <c r="A83" s="1" t="s">
        <v>4393</v>
      </c>
      <c r="B83" s="1" t="s">
        <v>4393</v>
      </c>
    </row>
    <row r="84" spans="1:2" x14ac:dyDescent="0.25">
      <c r="A84" s="1" t="s">
        <v>4390</v>
      </c>
      <c r="B84" s="1" t="s">
        <v>4390</v>
      </c>
    </row>
    <row r="85" spans="1:2" x14ac:dyDescent="0.25">
      <c r="A85" s="1" t="s">
        <v>3184</v>
      </c>
      <c r="B85" s="1" t="s">
        <v>3184</v>
      </c>
    </row>
    <row r="86" spans="1:2" x14ac:dyDescent="0.25">
      <c r="A86" s="1" t="s">
        <v>753</v>
      </c>
      <c r="B86" s="1" t="s">
        <v>753</v>
      </c>
    </row>
    <row r="87" spans="1:2" x14ac:dyDescent="0.25">
      <c r="A87" s="1" t="s">
        <v>4453</v>
      </c>
      <c r="B87" s="1" t="s">
        <v>4453</v>
      </c>
    </row>
    <row r="88" spans="1:2" x14ac:dyDescent="0.25">
      <c r="A88" s="1" t="s">
        <v>4746</v>
      </c>
      <c r="B88" s="1" t="s">
        <v>4747</v>
      </c>
    </row>
    <row r="89" spans="1:2" x14ac:dyDescent="0.25">
      <c r="A89" s="1" t="s">
        <v>2902</v>
      </c>
      <c r="B89" s="1" t="s">
        <v>2903</v>
      </c>
    </row>
    <row r="90" spans="1:2" x14ac:dyDescent="0.25">
      <c r="A90" s="1" t="s">
        <v>1451</v>
      </c>
      <c r="B90" s="1" t="s">
        <v>1258</v>
      </c>
    </row>
    <row r="91" spans="1:2" x14ac:dyDescent="0.25">
      <c r="A91" s="7" t="s">
        <v>2909</v>
      </c>
      <c r="B91" s="7" t="s">
        <v>2910</v>
      </c>
    </row>
    <row r="92" spans="1:2" x14ac:dyDescent="0.25">
      <c r="A92" s="1" t="s">
        <v>2833</v>
      </c>
      <c r="B92" s="1" t="s">
        <v>2497</v>
      </c>
    </row>
    <row r="93" spans="1:2" x14ac:dyDescent="0.25">
      <c r="A93" s="1" t="s">
        <v>1421</v>
      </c>
      <c r="B93" s="1" t="s">
        <v>1006</v>
      </c>
    </row>
    <row r="94" spans="1:2" x14ac:dyDescent="0.25">
      <c r="A94" s="1" t="s">
        <v>4771</v>
      </c>
      <c r="B94" s="1" t="s">
        <v>4670</v>
      </c>
    </row>
    <row r="95" spans="1:2" x14ac:dyDescent="0.25">
      <c r="A95" s="1" t="s">
        <v>4762</v>
      </c>
      <c r="B95" s="1" t="s">
        <v>4561</v>
      </c>
    </row>
    <row r="96" spans="1:2" x14ac:dyDescent="0.25">
      <c r="A96" s="1" t="s">
        <v>3712</v>
      </c>
      <c r="B96" s="1" t="s">
        <v>3485</v>
      </c>
    </row>
    <row r="97" spans="1:2" x14ac:dyDescent="0.25">
      <c r="A97" s="1" t="s">
        <v>1520</v>
      </c>
      <c r="B97" s="1" t="s">
        <v>4792</v>
      </c>
    </row>
    <row r="98" spans="1:2" x14ac:dyDescent="0.25">
      <c r="A98" s="1" t="s">
        <v>4795</v>
      </c>
      <c r="B98" s="1" t="s">
        <v>4796</v>
      </c>
    </row>
    <row r="99" spans="1:2" x14ac:dyDescent="0.25">
      <c r="A99" s="39" t="s">
        <v>3758</v>
      </c>
      <c r="B99" s="39" t="s">
        <v>4778</v>
      </c>
    </row>
    <row r="100" spans="1:2" x14ac:dyDescent="0.25">
      <c r="A100" s="1" t="s">
        <v>1424</v>
      </c>
      <c r="B100" s="1" t="s">
        <v>1018</v>
      </c>
    </row>
    <row r="101" spans="1:2" x14ac:dyDescent="0.25">
      <c r="A101" s="1" t="s">
        <v>1456</v>
      </c>
      <c r="B101" s="1" t="s">
        <v>1324</v>
      </c>
    </row>
    <row r="102" spans="1:2" x14ac:dyDescent="0.25">
      <c r="A102" s="7" t="s">
        <v>1472</v>
      </c>
      <c r="B102" s="7" t="s">
        <v>3757</v>
      </c>
    </row>
    <row r="103" spans="1:2" x14ac:dyDescent="0.25">
      <c r="A103" s="7" t="s">
        <v>1419</v>
      </c>
      <c r="B103" s="1" t="s">
        <v>1192</v>
      </c>
    </row>
    <row r="104" spans="1:2" x14ac:dyDescent="0.25">
      <c r="A104" s="1" t="s">
        <v>1433</v>
      </c>
      <c r="B104" s="1" t="s">
        <v>1064</v>
      </c>
    </row>
    <row r="105" spans="1:2" x14ac:dyDescent="0.25">
      <c r="A105" s="1" t="s">
        <v>352</v>
      </c>
      <c r="B105" s="1" t="s">
        <v>352</v>
      </c>
    </row>
    <row r="106" spans="1:2" x14ac:dyDescent="0.25">
      <c r="A106" s="1" t="s">
        <v>4767</v>
      </c>
      <c r="B106" s="1" t="s">
        <v>4631</v>
      </c>
    </row>
    <row r="107" spans="1:2" x14ac:dyDescent="0.25">
      <c r="A107" s="1" t="s">
        <v>2851</v>
      </c>
      <c r="B107" s="1" t="s">
        <v>2727</v>
      </c>
    </row>
    <row r="108" spans="1:2" x14ac:dyDescent="0.25">
      <c r="A108" s="1" t="s">
        <v>3714</v>
      </c>
      <c r="B108" s="1" t="s">
        <v>3506</v>
      </c>
    </row>
    <row r="109" spans="1:2" x14ac:dyDescent="0.25">
      <c r="A109" s="1" t="s">
        <v>1450</v>
      </c>
      <c r="B109" s="1" t="s">
        <v>1221</v>
      </c>
    </row>
    <row r="110" spans="1:2" x14ac:dyDescent="0.25">
      <c r="A110" s="1" t="s">
        <v>1438</v>
      </c>
      <c r="B110" s="1" t="s">
        <v>1130</v>
      </c>
    </row>
    <row r="111" spans="1:2" x14ac:dyDescent="0.25">
      <c r="A111" s="1" t="s">
        <v>4745</v>
      </c>
      <c r="B111" s="1" t="s">
        <v>4558</v>
      </c>
    </row>
    <row r="112" spans="1:2" x14ac:dyDescent="0.25">
      <c r="A112" s="1" t="s">
        <v>3185</v>
      </c>
      <c r="B112" s="1" t="s">
        <v>3185</v>
      </c>
    </row>
    <row r="113" spans="1:2" x14ac:dyDescent="0.25">
      <c r="A113" s="1" t="s">
        <v>4470</v>
      </c>
      <c r="B113" s="1" t="s">
        <v>4470</v>
      </c>
    </row>
    <row r="114" spans="1:2" x14ac:dyDescent="0.25">
      <c r="A114" s="1" t="s">
        <v>403</v>
      </c>
      <c r="B114" s="1" t="s">
        <v>403</v>
      </c>
    </row>
    <row r="115" spans="1:2" x14ac:dyDescent="0.25">
      <c r="A115" s="39" t="s">
        <v>1485</v>
      </c>
      <c r="B115" s="39" t="s">
        <v>207</v>
      </c>
    </row>
    <row r="116" spans="1:2" x14ac:dyDescent="0.25">
      <c r="A116" s="1" t="s">
        <v>2852</v>
      </c>
      <c r="B116" s="1" t="s">
        <v>2734</v>
      </c>
    </row>
    <row r="117" spans="1:2" x14ac:dyDescent="0.25">
      <c r="A117" s="1" t="s">
        <v>2835</v>
      </c>
      <c r="B117" s="1" t="s">
        <v>2510</v>
      </c>
    </row>
    <row r="118" spans="1:2" x14ac:dyDescent="0.25">
      <c r="A118" s="1" t="s">
        <v>978</v>
      </c>
      <c r="B118" s="1" t="s">
        <v>978</v>
      </c>
    </row>
    <row r="119" spans="1:2" x14ac:dyDescent="0.25">
      <c r="A119" s="1" t="s">
        <v>919</v>
      </c>
      <c r="B119" s="1" t="s">
        <v>919</v>
      </c>
    </row>
    <row r="120" spans="1:2" x14ac:dyDescent="0.25">
      <c r="A120" s="7" t="s">
        <v>1418</v>
      </c>
      <c r="B120" s="1" t="s">
        <v>1196</v>
      </c>
    </row>
    <row r="121" spans="1:2" x14ac:dyDescent="0.25">
      <c r="A121" s="1" t="s">
        <v>4758</v>
      </c>
      <c r="B121" s="1" t="s">
        <v>4501</v>
      </c>
    </row>
    <row r="122" spans="1:2" x14ac:dyDescent="0.25">
      <c r="A122" s="1" t="s">
        <v>1431</v>
      </c>
      <c r="B122" s="1" t="s">
        <v>1056</v>
      </c>
    </row>
    <row r="123" spans="1:2" x14ac:dyDescent="0.25">
      <c r="A123" s="1" t="s">
        <v>4773</v>
      </c>
      <c r="B123" s="1" t="s">
        <v>4730</v>
      </c>
    </row>
    <row r="124" spans="1:2" x14ac:dyDescent="0.25">
      <c r="A124" s="7" t="s">
        <v>1486</v>
      </c>
      <c r="B124" s="7" t="s">
        <v>1487</v>
      </c>
    </row>
    <row r="125" spans="1:2" x14ac:dyDescent="0.25">
      <c r="A125" s="1" t="s">
        <v>4797</v>
      </c>
      <c r="B125" s="1" t="s">
        <v>4798</v>
      </c>
    </row>
    <row r="126" spans="1:2" x14ac:dyDescent="0.25">
      <c r="A126" s="7" t="s">
        <v>3763</v>
      </c>
      <c r="B126" s="7" t="s">
        <v>3764</v>
      </c>
    </row>
    <row r="127" spans="1:2" x14ac:dyDescent="0.25">
      <c r="A127" s="1" t="s">
        <v>411</v>
      </c>
      <c r="B127" s="1" t="s">
        <v>411</v>
      </c>
    </row>
    <row r="128" spans="1:2" x14ac:dyDescent="0.25">
      <c r="A128" s="1" t="s">
        <v>4462</v>
      </c>
      <c r="B128" s="1" t="s">
        <v>4462</v>
      </c>
    </row>
    <row r="129" spans="1:2" x14ac:dyDescent="0.25">
      <c r="A129" s="1" t="s">
        <v>4413</v>
      </c>
      <c r="B129" s="1" t="s">
        <v>4413</v>
      </c>
    </row>
    <row r="130" spans="1:2" x14ac:dyDescent="0.25">
      <c r="A130" s="1" t="s">
        <v>887</v>
      </c>
      <c r="B130" s="1" t="s">
        <v>887</v>
      </c>
    </row>
    <row r="131" spans="1:2" x14ac:dyDescent="0.25">
      <c r="A131" s="1" t="s">
        <v>907</v>
      </c>
      <c r="B131" s="1" t="s">
        <v>907</v>
      </c>
    </row>
    <row r="132" spans="1:2" x14ac:dyDescent="0.25">
      <c r="A132" s="1" t="s">
        <v>1423</v>
      </c>
      <c r="B132" s="1" t="s">
        <v>1014</v>
      </c>
    </row>
    <row r="133" spans="1:2" x14ac:dyDescent="0.25">
      <c r="A133" s="1" t="s">
        <v>4458</v>
      </c>
      <c r="B133" s="1" t="s">
        <v>4458</v>
      </c>
    </row>
    <row r="134" spans="1:2" x14ac:dyDescent="0.25">
      <c r="A134" s="7" t="s">
        <v>1900</v>
      </c>
      <c r="B134" s="7" t="s">
        <v>4803</v>
      </c>
    </row>
    <row r="135" spans="1:2" x14ac:dyDescent="0.25">
      <c r="A135" s="1" t="s">
        <v>2439</v>
      </c>
      <c r="B135" s="1" t="s">
        <v>2439</v>
      </c>
    </row>
    <row r="136" spans="1:2" x14ac:dyDescent="0.25">
      <c r="A136" s="1" t="s">
        <v>908</v>
      </c>
      <c r="B136" s="1" t="s">
        <v>908</v>
      </c>
    </row>
    <row r="137" spans="1:2" x14ac:dyDescent="0.25">
      <c r="A137" s="1" t="s">
        <v>4764</v>
      </c>
      <c r="B137" s="1" t="s">
        <v>4607</v>
      </c>
    </row>
    <row r="138" spans="1:2" x14ac:dyDescent="0.25">
      <c r="A138" s="1" t="s">
        <v>2877</v>
      </c>
      <c r="B138" s="1" t="s">
        <v>2878</v>
      </c>
    </row>
    <row r="139" spans="1:2" x14ac:dyDescent="0.25">
      <c r="A139" s="1" t="s">
        <v>914</v>
      </c>
      <c r="B139" s="1" t="s">
        <v>914</v>
      </c>
    </row>
    <row r="140" spans="1:2" x14ac:dyDescent="0.25">
      <c r="A140" s="1" t="s">
        <v>4473</v>
      </c>
      <c r="B140" s="1" t="s">
        <v>4473</v>
      </c>
    </row>
    <row r="141" spans="1:2" x14ac:dyDescent="0.25">
      <c r="A141" s="1" t="s">
        <v>2841</v>
      </c>
      <c r="B141" s="1" t="s">
        <v>2585</v>
      </c>
    </row>
    <row r="142" spans="1:2" x14ac:dyDescent="0.25">
      <c r="A142" s="1" t="s">
        <v>3713</v>
      </c>
      <c r="B142" s="1" t="s">
        <v>3488</v>
      </c>
    </row>
    <row r="143" spans="1:2" x14ac:dyDescent="0.25">
      <c r="A143" s="39" t="s">
        <v>1499</v>
      </c>
      <c r="B143" s="39" t="s">
        <v>1500</v>
      </c>
    </row>
    <row r="144" spans="1:2" x14ac:dyDescent="0.25">
      <c r="A144" s="1" t="s">
        <v>1458</v>
      </c>
      <c r="B144" s="1" t="s">
        <v>1359</v>
      </c>
    </row>
    <row r="145" spans="1:2" x14ac:dyDescent="0.25">
      <c r="A145" s="1" t="s">
        <v>815</v>
      </c>
      <c r="B145" s="1" t="s">
        <v>815</v>
      </c>
    </row>
    <row r="146" spans="1:2" x14ac:dyDescent="0.25">
      <c r="A146" s="1" t="s">
        <v>3730</v>
      </c>
      <c r="B146" s="1" t="s">
        <v>3656</v>
      </c>
    </row>
    <row r="147" spans="1:2" x14ac:dyDescent="0.25">
      <c r="A147" s="1" t="s">
        <v>4264</v>
      </c>
      <c r="B147" s="1" t="s">
        <v>4264</v>
      </c>
    </row>
    <row r="148" spans="1:2" x14ac:dyDescent="0.25">
      <c r="A148" s="1" t="s">
        <v>1426</v>
      </c>
      <c r="B148" s="1" t="s">
        <v>1426</v>
      </c>
    </row>
    <row r="149" spans="1:2" x14ac:dyDescent="0.25">
      <c r="A149" s="1" t="s">
        <v>3729</v>
      </c>
      <c r="B149" s="1" t="s">
        <v>3638</v>
      </c>
    </row>
    <row r="150" spans="1:2" x14ac:dyDescent="0.25">
      <c r="A150" s="1" t="s">
        <v>4752</v>
      </c>
      <c r="B150" s="1" t="s">
        <v>4753</v>
      </c>
    </row>
    <row r="151" spans="1:2" x14ac:dyDescent="0.25">
      <c r="A151" s="1" t="s">
        <v>1443</v>
      </c>
      <c r="B151" s="1" t="s">
        <v>1164</v>
      </c>
    </row>
    <row r="152" spans="1:2" x14ac:dyDescent="0.25">
      <c r="A152" s="1" t="s">
        <v>4793</v>
      </c>
      <c r="B152" s="1" t="s">
        <v>4794</v>
      </c>
    </row>
    <row r="153" spans="1:2" x14ac:dyDescent="0.25">
      <c r="A153" s="1" t="s">
        <v>4344</v>
      </c>
      <c r="B153" s="1" t="s">
        <v>4344</v>
      </c>
    </row>
    <row r="154" spans="1:2" x14ac:dyDescent="0.25">
      <c r="A154" s="1" t="s">
        <v>4770</v>
      </c>
      <c r="B154" s="1" t="s">
        <v>2784</v>
      </c>
    </row>
    <row r="155" spans="1:2" x14ac:dyDescent="0.25">
      <c r="A155" s="1" t="s">
        <v>1447</v>
      </c>
      <c r="B155" s="1" t="s">
        <v>1200</v>
      </c>
    </row>
    <row r="156" spans="1:2" x14ac:dyDescent="0.25">
      <c r="A156" s="1" t="s">
        <v>4750</v>
      </c>
      <c r="B156" s="1" t="s">
        <v>4751</v>
      </c>
    </row>
    <row r="157" spans="1:2" x14ac:dyDescent="0.25">
      <c r="A157" s="7" t="s">
        <v>1441</v>
      </c>
      <c r="B157" s="7" t="s">
        <v>4781</v>
      </c>
    </row>
    <row r="158" spans="1:2" x14ac:dyDescent="0.25">
      <c r="A158" s="1" t="s">
        <v>4410</v>
      </c>
      <c r="B158" s="1" t="s">
        <v>4410</v>
      </c>
    </row>
    <row r="159" spans="1:2" x14ac:dyDescent="0.25">
      <c r="A159" s="1" t="s">
        <v>4427</v>
      </c>
      <c r="B159" s="1" t="s">
        <v>4427</v>
      </c>
    </row>
    <row r="160" spans="1:2" x14ac:dyDescent="0.25">
      <c r="A160" s="1" t="s">
        <v>2423</v>
      </c>
      <c r="B160" s="1" t="s">
        <v>2423</v>
      </c>
    </row>
    <row r="161" spans="1:2" x14ac:dyDescent="0.25">
      <c r="A161" s="1" t="s">
        <v>4405</v>
      </c>
      <c r="B161" s="1" t="s">
        <v>4405</v>
      </c>
    </row>
    <row r="162" spans="1:2" x14ac:dyDescent="0.25">
      <c r="A162" s="1" t="s">
        <v>4360</v>
      </c>
      <c r="B162" s="1" t="s">
        <v>4360</v>
      </c>
    </row>
    <row r="163" spans="1:2" x14ac:dyDescent="0.25">
      <c r="A163" s="1" t="s">
        <v>1440</v>
      </c>
      <c r="B163" s="1" t="s">
        <v>1149</v>
      </c>
    </row>
    <row r="164" spans="1:2" x14ac:dyDescent="0.25">
      <c r="A164" s="1" t="s">
        <v>858</v>
      </c>
      <c r="B164" s="1" t="s">
        <v>858</v>
      </c>
    </row>
    <row r="165" spans="1:2" x14ac:dyDescent="0.25">
      <c r="A165" s="1" t="s">
        <v>4432</v>
      </c>
      <c r="B165" s="1" t="s">
        <v>4432</v>
      </c>
    </row>
    <row r="166" spans="1:2" x14ac:dyDescent="0.25">
      <c r="A166" s="1" t="s">
        <v>4454</v>
      </c>
      <c r="B166" s="1" t="s">
        <v>4454</v>
      </c>
    </row>
    <row r="167" spans="1:2" x14ac:dyDescent="0.25">
      <c r="A167" s="1" t="s">
        <v>1504</v>
      </c>
      <c r="B167" s="1" t="s">
        <v>1504</v>
      </c>
    </row>
    <row r="168" spans="1:2" x14ac:dyDescent="0.25">
      <c r="A168" s="39" t="s">
        <v>1498</v>
      </c>
      <c r="B168" s="39" t="s">
        <v>1494</v>
      </c>
    </row>
    <row r="169" spans="1:2" x14ac:dyDescent="0.25">
      <c r="A169" s="1" t="s">
        <v>1434</v>
      </c>
      <c r="B169" s="1" t="s">
        <v>1085</v>
      </c>
    </row>
    <row r="170" spans="1:2" x14ac:dyDescent="0.25">
      <c r="A170" s="1" t="s">
        <v>1462</v>
      </c>
      <c r="B170" s="1" t="s">
        <v>2490</v>
      </c>
    </row>
    <row r="171" spans="1:2" x14ac:dyDescent="0.25">
      <c r="A171" s="7" t="s">
        <v>4748</v>
      </c>
      <c r="B171" s="7" t="s">
        <v>1538</v>
      </c>
    </row>
    <row r="172" spans="1:2" x14ac:dyDescent="0.25">
      <c r="A172" s="1" t="s">
        <v>3187</v>
      </c>
      <c r="B172" s="1" t="s">
        <v>3187</v>
      </c>
    </row>
    <row r="173" spans="1:2" x14ac:dyDescent="0.25">
      <c r="A173" s="1" t="s">
        <v>4790</v>
      </c>
      <c r="B173" s="1" t="s">
        <v>4791</v>
      </c>
    </row>
    <row r="174" spans="1:2" x14ac:dyDescent="0.25">
      <c r="A174" s="1" t="s">
        <v>909</v>
      </c>
      <c r="B174" s="1" t="s">
        <v>909</v>
      </c>
    </row>
    <row r="175" spans="1:2" x14ac:dyDescent="0.25">
      <c r="A175" s="1" t="s">
        <v>1449</v>
      </c>
      <c r="B175" s="1" t="s">
        <v>1214</v>
      </c>
    </row>
    <row r="176" spans="1:2" x14ac:dyDescent="0.25">
      <c r="A176" s="1" t="s">
        <v>1417</v>
      </c>
      <c r="B176" s="1" t="s">
        <v>1071</v>
      </c>
    </row>
    <row r="177" spans="1:2" x14ac:dyDescent="0.25">
      <c r="A177" s="7" t="s">
        <v>1416</v>
      </c>
      <c r="B177" s="1" t="s">
        <v>1101</v>
      </c>
    </row>
    <row r="178" spans="1:2" x14ac:dyDescent="0.25">
      <c r="A178" s="7" t="s">
        <v>1463</v>
      </c>
      <c r="B178" s="7" t="s">
        <v>1464</v>
      </c>
    </row>
    <row r="179" spans="1:2" x14ac:dyDescent="0.25">
      <c r="A179" s="1" t="s">
        <v>4347</v>
      </c>
      <c r="B179" s="1" t="s">
        <v>4347</v>
      </c>
    </row>
    <row r="180" spans="1:2" x14ac:dyDescent="0.25">
      <c r="A180" s="7" t="s">
        <v>4779</v>
      </c>
      <c r="B180" s="7" t="s">
        <v>4780</v>
      </c>
    </row>
    <row r="181" spans="1:2" x14ac:dyDescent="0.25">
      <c r="A181" s="39" t="s">
        <v>2884</v>
      </c>
      <c r="B181" s="39" t="s">
        <v>2885</v>
      </c>
    </row>
    <row r="182" spans="1:2" x14ac:dyDescent="0.25">
      <c r="A182" s="1" t="s">
        <v>743</v>
      </c>
      <c r="B182" s="1" t="s">
        <v>743</v>
      </c>
    </row>
    <row r="183" spans="1:2" x14ac:dyDescent="0.25">
      <c r="A183" s="1" t="s">
        <v>3465</v>
      </c>
      <c r="B183" s="1" t="s">
        <v>3465</v>
      </c>
    </row>
    <row r="184" spans="1:2" x14ac:dyDescent="0.25">
      <c r="A184" s="1" t="s">
        <v>796</v>
      </c>
      <c r="B184" s="1" t="s">
        <v>796</v>
      </c>
    </row>
    <row r="185" spans="1:2" x14ac:dyDescent="0.25">
      <c r="A185" s="1" t="s">
        <v>426</v>
      </c>
      <c r="B185" s="1" t="s">
        <v>426</v>
      </c>
    </row>
    <row r="186" spans="1:2" x14ac:dyDescent="0.25">
      <c r="A186" s="7" t="s">
        <v>1488</v>
      </c>
      <c r="B186" s="7" t="s">
        <v>1489</v>
      </c>
    </row>
    <row r="187" spans="1:2" x14ac:dyDescent="0.25">
      <c r="A187" s="39" t="s">
        <v>1490</v>
      </c>
      <c r="B187" s="39" t="s">
        <v>1491</v>
      </c>
    </row>
    <row r="188" spans="1:2" x14ac:dyDescent="0.25">
      <c r="A188" s="1" t="s">
        <v>4769</v>
      </c>
      <c r="B188" s="1" t="s">
        <v>4642</v>
      </c>
    </row>
    <row r="189" spans="1:2" x14ac:dyDescent="0.25">
      <c r="A189" s="1" t="s">
        <v>337</v>
      </c>
      <c r="B189" s="1" t="s">
        <v>337</v>
      </c>
    </row>
    <row r="190" spans="1:2" x14ac:dyDescent="0.25">
      <c r="A190" s="1" t="s">
        <v>4772</v>
      </c>
      <c r="B190" s="1" t="s">
        <v>4673</v>
      </c>
    </row>
    <row r="191" spans="1:2" x14ac:dyDescent="0.25">
      <c r="A191" s="1" t="s">
        <v>1422</v>
      </c>
      <c r="B191" s="1" t="s">
        <v>1010</v>
      </c>
    </row>
    <row r="192" spans="1:2" x14ac:dyDescent="0.25">
      <c r="A192" s="1" t="s">
        <v>4754</v>
      </c>
      <c r="B192" s="1" t="s">
        <v>4755</v>
      </c>
    </row>
    <row r="193" spans="1:2" x14ac:dyDescent="0.25">
      <c r="A193" s="7" t="s">
        <v>1495</v>
      </c>
      <c r="B193" s="7" t="s">
        <v>2886</v>
      </c>
    </row>
    <row r="521" spans="1:2" x14ac:dyDescent="0.25">
      <c r="A521" s="1"/>
      <c r="B521" s="1"/>
    </row>
  </sheetData>
  <sortState ref="A1:B520">
    <sortCondition ref="A1:A52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814"/>
  <sheetViews>
    <sheetView topLeftCell="A597" workbookViewId="0">
      <selection activeCell="M723" sqref="M723"/>
    </sheetView>
  </sheetViews>
  <sheetFormatPr baseColWidth="10" defaultRowHeight="15" x14ac:dyDescent="0.25"/>
  <cols>
    <col min="4" max="6" width="1.140625" customWidth="1"/>
    <col min="7" max="7" width="18.42578125" customWidth="1"/>
    <col min="8" max="8" width="38.7109375" bestFit="1" customWidth="1"/>
    <col min="9" max="9" width="17" customWidth="1"/>
    <col min="10" max="10" width="12.7109375" bestFit="1" customWidth="1"/>
  </cols>
  <sheetData>
    <row r="1" spans="1:11" s="1" customFormat="1" x14ac:dyDescent="0.25">
      <c r="B1" s="2"/>
      <c r="C1" s="2"/>
      <c r="D1" s="2"/>
      <c r="E1" s="2"/>
      <c r="F1" s="2"/>
      <c r="G1" s="15" t="s">
        <v>1396</v>
      </c>
      <c r="H1" s="2"/>
      <c r="I1" s="2"/>
      <c r="J1" s="5"/>
    </row>
    <row r="2" spans="1:11" s="1" customFormat="1" x14ac:dyDescent="0.25">
      <c r="B2" s="2"/>
      <c r="C2" s="2"/>
      <c r="D2" s="2"/>
      <c r="E2" s="2"/>
      <c r="F2" s="2"/>
      <c r="G2" s="15" t="s">
        <v>5555</v>
      </c>
      <c r="H2" s="2"/>
      <c r="I2" s="2"/>
      <c r="J2" s="5"/>
    </row>
    <row r="3" spans="1:11" s="1" customFormat="1" x14ac:dyDescent="0.25">
      <c r="B3" s="2"/>
      <c r="C3" s="2"/>
      <c r="D3" s="2"/>
      <c r="E3" s="2"/>
      <c r="F3" s="2"/>
      <c r="G3" s="15" t="s">
        <v>0</v>
      </c>
      <c r="H3" s="2"/>
      <c r="I3" s="2"/>
      <c r="J3" s="5"/>
    </row>
    <row r="4" spans="1:11" s="1" customFormat="1" x14ac:dyDescent="0.25">
      <c r="B4" s="2"/>
      <c r="C4" s="2"/>
      <c r="D4" s="2"/>
      <c r="E4" s="2"/>
      <c r="F4" s="2"/>
      <c r="G4" s="3"/>
      <c r="H4" s="2"/>
      <c r="I4" s="2"/>
      <c r="J4" s="2"/>
    </row>
    <row r="5" spans="1:11" s="1" customFormat="1" x14ac:dyDescent="0.25">
      <c r="B5" s="2"/>
      <c r="C5" s="2"/>
      <c r="D5" s="2"/>
      <c r="E5" s="2"/>
      <c r="F5" s="2"/>
      <c r="G5" s="6"/>
      <c r="H5" s="4"/>
      <c r="I5" s="4"/>
      <c r="J5" s="4"/>
    </row>
    <row r="6" spans="1:11" s="1" customFormat="1" ht="17.25" thickBot="1" x14ac:dyDescent="0.35">
      <c r="A6" s="10" t="s">
        <v>1397</v>
      </c>
      <c r="B6" s="10" t="s">
        <v>1398</v>
      </c>
      <c r="C6" s="10" t="s">
        <v>1399</v>
      </c>
      <c r="D6" s="10"/>
      <c r="E6" s="10"/>
      <c r="F6" s="10"/>
      <c r="G6" s="11" t="s">
        <v>1400</v>
      </c>
      <c r="H6" s="12" t="s">
        <v>1401</v>
      </c>
      <c r="I6" s="13" t="s">
        <v>1402</v>
      </c>
      <c r="J6" s="13" t="s">
        <v>1403</v>
      </c>
      <c r="K6" s="13" t="s">
        <v>1404</v>
      </c>
    </row>
    <row r="7" spans="1:11" s="1" customFormat="1" x14ac:dyDescent="0.25">
      <c r="A7" s="1" t="s">
        <v>5353</v>
      </c>
      <c r="B7" s="8">
        <v>42886</v>
      </c>
      <c r="C7" s="41">
        <v>42865</v>
      </c>
      <c r="D7" s="1">
        <v>1</v>
      </c>
      <c r="E7" s="1" t="s">
        <v>3010</v>
      </c>
      <c r="F7" s="1">
        <v>33188</v>
      </c>
      <c r="G7" s="1" t="s">
        <v>5543</v>
      </c>
      <c r="H7" s="1" t="s">
        <v>5354</v>
      </c>
      <c r="I7" s="1">
        <v>318.62</v>
      </c>
      <c r="J7" s="33">
        <f t="shared" ref="J7:J68" si="0">+I7/0.16</f>
        <v>1991.375</v>
      </c>
    </row>
    <row r="8" spans="1:11" s="1" customFormat="1" x14ac:dyDescent="0.25">
      <c r="A8" s="1" t="s">
        <v>3366</v>
      </c>
      <c r="B8" s="8">
        <v>42886</v>
      </c>
      <c r="C8" s="41">
        <v>42865</v>
      </c>
      <c r="D8" s="1">
        <v>1</v>
      </c>
      <c r="E8" s="1" t="s">
        <v>3010</v>
      </c>
      <c r="F8" s="1">
        <v>33189</v>
      </c>
      <c r="G8" s="1" t="s">
        <v>5583</v>
      </c>
      <c r="H8" s="1" t="s">
        <v>5584</v>
      </c>
      <c r="I8" s="1">
        <v>315.31</v>
      </c>
      <c r="J8" s="33">
        <f t="shared" si="0"/>
        <v>1970.6875</v>
      </c>
    </row>
    <row r="9" spans="1:11" x14ac:dyDescent="0.25">
      <c r="A9" t="s">
        <v>4829</v>
      </c>
      <c r="B9" s="8">
        <v>42860</v>
      </c>
      <c r="C9" t="s">
        <v>4830</v>
      </c>
      <c r="D9">
        <v>1</v>
      </c>
      <c r="E9" t="s">
        <v>2948</v>
      </c>
      <c r="F9">
        <v>11430</v>
      </c>
      <c r="G9" s="7" t="s">
        <v>1463</v>
      </c>
      <c r="H9" s="7" t="s">
        <v>1464</v>
      </c>
      <c r="I9" s="9">
        <v>55334.8</v>
      </c>
      <c r="J9" s="33">
        <f t="shared" si="0"/>
        <v>345842.5</v>
      </c>
      <c r="K9" s="1"/>
    </row>
    <row r="10" spans="1:11" x14ac:dyDescent="0.25">
      <c r="A10" t="s">
        <v>4884</v>
      </c>
      <c r="B10" s="8">
        <v>42865</v>
      </c>
      <c r="C10" t="s">
        <v>4885</v>
      </c>
      <c r="D10">
        <v>1</v>
      </c>
      <c r="E10" t="s">
        <v>2948</v>
      </c>
      <c r="F10">
        <v>11444</v>
      </c>
      <c r="G10" s="7" t="s">
        <v>1463</v>
      </c>
      <c r="H10" s="7" t="s">
        <v>1464</v>
      </c>
      <c r="I10" s="9">
        <v>55334.8</v>
      </c>
      <c r="J10" s="33">
        <f t="shared" si="0"/>
        <v>345842.5</v>
      </c>
      <c r="K10" s="1"/>
    </row>
    <row r="11" spans="1:11" x14ac:dyDescent="0.25">
      <c r="A11" t="s">
        <v>4893</v>
      </c>
      <c r="B11" s="8">
        <v>42866</v>
      </c>
      <c r="C11" t="s">
        <v>4894</v>
      </c>
      <c r="D11">
        <v>1</v>
      </c>
      <c r="E11" t="s">
        <v>2948</v>
      </c>
      <c r="F11">
        <v>11448</v>
      </c>
      <c r="G11" s="7" t="s">
        <v>1463</v>
      </c>
      <c r="H11" s="7" t="s">
        <v>1464</v>
      </c>
      <c r="I11" s="9">
        <v>55334.8</v>
      </c>
      <c r="J11" s="33">
        <f t="shared" si="0"/>
        <v>345842.5</v>
      </c>
      <c r="K11" s="1"/>
    </row>
    <row r="12" spans="1:11" x14ac:dyDescent="0.25">
      <c r="A12" t="s">
        <v>4923</v>
      </c>
      <c r="B12" s="8">
        <v>42872</v>
      </c>
      <c r="C12" t="s">
        <v>4924</v>
      </c>
      <c r="D12">
        <v>1</v>
      </c>
      <c r="E12" t="s">
        <v>2948</v>
      </c>
      <c r="F12">
        <v>11462</v>
      </c>
      <c r="G12" s="7" t="s">
        <v>1463</v>
      </c>
      <c r="H12" s="7" t="s">
        <v>1464</v>
      </c>
      <c r="I12" s="9">
        <v>55334.8</v>
      </c>
      <c r="J12" s="33">
        <f t="shared" si="0"/>
        <v>345842.5</v>
      </c>
      <c r="K12" s="1"/>
    </row>
    <row r="13" spans="1:11" x14ac:dyDescent="0.25">
      <c r="A13" t="s">
        <v>4940</v>
      </c>
      <c r="B13" s="8">
        <v>42872</v>
      </c>
      <c r="C13" t="s">
        <v>4941</v>
      </c>
      <c r="D13">
        <v>1</v>
      </c>
      <c r="E13" t="s">
        <v>2948</v>
      </c>
      <c r="F13">
        <v>11471</v>
      </c>
      <c r="G13" s="7" t="s">
        <v>1463</v>
      </c>
      <c r="H13" s="7" t="s">
        <v>1464</v>
      </c>
      <c r="I13" s="9">
        <v>55334.8</v>
      </c>
      <c r="J13" s="33">
        <f t="shared" si="0"/>
        <v>345842.5</v>
      </c>
      <c r="K13" s="1"/>
    </row>
    <row r="14" spans="1:11" x14ac:dyDescent="0.25">
      <c r="A14" t="s">
        <v>4964</v>
      </c>
      <c r="B14" s="8">
        <v>42874</v>
      </c>
      <c r="C14" t="s">
        <v>4965</v>
      </c>
      <c r="D14">
        <v>1</v>
      </c>
      <c r="E14" t="s">
        <v>2948</v>
      </c>
      <c r="F14">
        <v>11481</v>
      </c>
      <c r="G14" s="7" t="s">
        <v>1463</v>
      </c>
      <c r="H14" s="7" t="s">
        <v>1464</v>
      </c>
      <c r="I14" s="9">
        <v>55334.8</v>
      </c>
      <c r="J14" s="33">
        <f t="shared" si="0"/>
        <v>345842.5</v>
      </c>
    </row>
    <row r="15" spans="1:11" x14ac:dyDescent="0.25">
      <c r="A15" t="s">
        <v>3327</v>
      </c>
      <c r="B15" s="8">
        <v>42886</v>
      </c>
      <c r="C15" t="s">
        <v>66</v>
      </c>
      <c r="D15">
        <v>1</v>
      </c>
      <c r="E15" t="s">
        <v>3010</v>
      </c>
      <c r="F15">
        <v>33183</v>
      </c>
      <c r="G15" s="39" t="s">
        <v>1463</v>
      </c>
      <c r="H15" s="39" t="s">
        <v>1464</v>
      </c>
      <c r="I15" s="1">
        <v>173.53</v>
      </c>
      <c r="J15" s="33">
        <f t="shared" si="0"/>
        <v>1084.5625</v>
      </c>
    </row>
    <row r="16" spans="1:11" x14ac:dyDescent="0.25">
      <c r="A16" t="s">
        <v>3329</v>
      </c>
      <c r="B16" s="8">
        <v>42886</v>
      </c>
      <c r="C16" t="s">
        <v>606</v>
      </c>
      <c r="D16">
        <v>1</v>
      </c>
      <c r="E16" t="s">
        <v>3010</v>
      </c>
      <c r="F16">
        <v>33184</v>
      </c>
      <c r="G16" s="39" t="s">
        <v>1463</v>
      </c>
      <c r="H16" s="39" t="s">
        <v>1464</v>
      </c>
      <c r="I16" s="1">
        <v>767.03</v>
      </c>
      <c r="J16" s="33">
        <f t="shared" si="0"/>
        <v>4793.9375</v>
      </c>
      <c r="K16" s="1"/>
    </row>
    <row r="17" spans="1:11" x14ac:dyDescent="0.25">
      <c r="A17" t="s">
        <v>5165</v>
      </c>
      <c r="B17" s="8">
        <v>42881</v>
      </c>
      <c r="C17" t="s">
        <v>2223</v>
      </c>
      <c r="D17">
        <v>1</v>
      </c>
      <c r="E17" t="s">
        <v>4806</v>
      </c>
      <c r="F17">
        <v>1343</v>
      </c>
      <c r="G17" s="7" t="s">
        <v>1463</v>
      </c>
      <c r="H17" s="7" t="s">
        <v>1464</v>
      </c>
      <c r="I17" s="9">
        <v>-40868.300000000003</v>
      </c>
      <c r="J17" s="33">
        <f t="shared" si="0"/>
        <v>-255426.875</v>
      </c>
      <c r="K17" s="9"/>
    </row>
    <row r="18" spans="1:11" x14ac:dyDescent="0.25">
      <c r="A18" t="s">
        <v>1753</v>
      </c>
      <c r="B18" s="8">
        <v>42879</v>
      </c>
      <c r="C18" t="s">
        <v>3877</v>
      </c>
      <c r="D18">
        <v>1</v>
      </c>
      <c r="E18" t="s">
        <v>4806</v>
      </c>
      <c r="F18">
        <v>1340</v>
      </c>
      <c r="G18" s="7" t="s">
        <v>1463</v>
      </c>
      <c r="H18" s="7" t="s">
        <v>1464</v>
      </c>
      <c r="I18" s="9">
        <v>-34913.18</v>
      </c>
      <c r="J18" s="33">
        <f t="shared" si="0"/>
        <v>-218207.375</v>
      </c>
      <c r="K18" s="9"/>
    </row>
    <row r="19" spans="1:11" x14ac:dyDescent="0.25">
      <c r="A19" t="s">
        <v>4805</v>
      </c>
      <c r="B19" s="8">
        <v>42857</v>
      </c>
      <c r="C19" t="s">
        <v>4155</v>
      </c>
      <c r="D19">
        <v>1</v>
      </c>
      <c r="E19" t="s">
        <v>4806</v>
      </c>
      <c r="F19">
        <v>1326</v>
      </c>
      <c r="G19" s="7" t="s">
        <v>1471</v>
      </c>
      <c r="H19" s="1" t="s">
        <v>4807</v>
      </c>
      <c r="I19" s="9">
        <v>-31253.1</v>
      </c>
      <c r="J19" s="33">
        <f t="shared" si="0"/>
        <v>-195331.875</v>
      </c>
      <c r="K19" s="9"/>
    </row>
    <row r="20" spans="1:11" x14ac:dyDescent="0.25">
      <c r="A20" t="s">
        <v>1776</v>
      </c>
      <c r="B20" s="8">
        <v>42880</v>
      </c>
      <c r="C20" t="s">
        <v>4182</v>
      </c>
      <c r="D20">
        <v>1</v>
      </c>
      <c r="E20" t="s">
        <v>4806</v>
      </c>
      <c r="F20">
        <v>1342</v>
      </c>
      <c r="G20" s="7" t="s">
        <v>1471</v>
      </c>
      <c r="H20" s="1" t="s">
        <v>5130</v>
      </c>
      <c r="I20" s="9">
        <v>-31253.1</v>
      </c>
      <c r="J20" s="33">
        <f t="shared" si="0"/>
        <v>-195331.875</v>
      </c>
      <c r="K20" s="9"/>
    </row>
    <row r="21" spans="1:11" x14ac:dyDescent="0.25">
      <c r="A21" t="s">
        <v>1780</v>
      </c>
      <c r="B21" s="8">
        <v>42880</v>
      </c>
      <c r="C21" t="s">
        <v>4182</v>
      </c>
      <c r="D21">
        <v>1</v>
      </c>
      <c r="E21" t="s">
        <v>2948</v>
      </c>
      <c r="F21">
        <v>11548</v>
      </c>
      <c r="G21" s="7" t="s">
        <v>1471</v>
      </c>
      <c r="H21" s="7" t="s">
        <v>2883</v>
      </c>
      <c r="I21" s="9">
        <v>31253.24</v>
      </c>
      <c r="J21" s="33">
        <f t="shared" si="0"/>
        <v>195332.75</v>
      </c>
    </row>
    <row r="22" spans="1:11" x14ac:dyDescent="0.25">
      <c r="A22" t="s">
        <v>4808</v>
      </c>
      <c r="B22" s="8">
        <v>42857</v>
      </c>
      <c r="C22" t="s">
        <v>4809</v>
      </c>
      <c r="D22">
        <v>1</v>
      </c>
      <c r="E22" t="s">
        <v>2948</v>
      </c>
      <c r="F22">
        <v>11408</v>
      </c>
      <c r="G22" s="7" t="s">
        <v>1495</v>
      </c>
      <c r="H22" s="7" t="s">
        <v>2886</v>
      </c>
      <c r="I22" s="9">
        <v>29345.08</v>
      </c>
      <c r="J22" s="33">
        <f t="shared" si="0"/>
        <v>183406.75</v>
      </c>
    </row>
    <row r="23" spans="1:11" x14ac:dyDescent="0.25">
      <c r="A23" t="s">
        <v>4810</v>
      </c>
      <c r="B23" s="8">
        <v>42857</v>
      </c>
      <c r="C23" t="s">
        <v>4811</v>
      </c>
      <c r="D23">
        <v>1</v>
      </c>
      <c r="E23" t="s">
        <v>2948</v>
      </c>
      <c r="F23">
        <v>11409</v>
      </c>
      <c r="G23" s="7" t="s">
        <v>5569</v>
      </c>
      <c r="H23" s="7" t="s">
        <v>5570</v>
      </c>
      <c r="I23" s="9">
        <v>33342.589999999997</v>
      </c>
      <c r="J23" s="33">
        <f t="shared" si="0"/>
        <v>208391.18749999997</v>
      </c>
    </row>
    <row r="24" spans="1:11" x14ac:dyDescent="0.25">
      <c r="A24" t="s">
        <v>4812</v>
      </c>
      <c r="B24" s="8">
        <v>42857</v>
      </c>
      <c r="C24" t="s">
        <v>4813</v>
      </c>
      <c r="D24">
        <v>1</v>
      </c>
      <c r="E24" t="s">
        <v>2948</v>
      </c>
      <c r="F24">
        <v>11410</v>
      </c>
      <c r="G24" s="7" t="s">
        <v>1463</v>
      </c>
      <c r="H24" s="7" t="s">
        <v>1464</v>
      </c>
      <c r="I24" s="9">
        <v>25746.5</v>
      </c>
      <c r="J24" s="33">
        <f t="shared" si="0"/>
        <v>160915.625</v>
      </c>
    </row>
    <row r="25" spans="1:11" x14ac:dyDescent="0.25">
      <c r="A25" t="s">
        <v>4816</v>
      </c>
      <c r="B25" s="8">
        <v>42857</v>
      </c>
      <c r="C25" t="s">
        <v>4817</v>
      </c>
      <c r="D25">
        <v>1</v>
      </c>
      <c r="E25" t="s">
        <v>2948</v>
      </c>
      <c r="F25">
        <v>11412</v>
      </c>
      <c r="G25" s="7" t="s">
        <v>5569</v>
      </c>
      <c r="H25" s="7" t="s">
        <v>5570</v>
      </c>
      <c r="I25" s="9">
        <v>34039.699999999997</v>
      </c>
      <c r="J25" s="33">
        <f t="shared" si="0"/>
        <v>212748.12499999997</v>
      </c>
    </row>
    <row r="26" spans="1:11" x14ac:dyDescent="0.25">
      <c r="A26" t="s">
        <v>4820</v>
      </c>
      <c r="B26" s="8">
        <v>42857</v>
      </c>
      <c r="C26" t="s">
        <v>4821</v>
      </c>
      <c r="D26">
        <v>1</v>
      </c>
      <c r="E26" t="s">
        <v>2948</v>
      </c>
      <c r="F26">
        <v>11414</v>
      </c>
      <c r="G26" s="7" t="s">
        <v>1463</v>
      </c>
      <c r="H26" s="7" t="s">
        <v>1464</v>
      </c>
      <c r="I26" s="9">
        <v>36877.589999999997</v>
      </c>
      <c r="J26" s="33">
        <f t="shared" si="0"/>
        <v>230484.93749999997</v>
      </c>
    </row>
    <row r="27" spans="1:11" x14ac:dyDescent="0.25">
      <c r="A27" t="s">
        <v>4818</v>
      </c>
      <c r="B27" s="8">
        <v>42857</v>
      </c>
      <c r="C27" t="s">
        <v>4819</v>
      </c>
      <c r="D27">
        <v>1</v>
      </c>
      <c r="E27" t="s">
        <v>2948</v>
      </c>
      <c r="F27">
        <v>11413</v>
      </c>
      <c r="G27" s="7" t="s">
        <v>1463</v>
      </c>
      <c r="H27" s="7" t="s">
        <v>1464</v>
      </c>
      <c r="I27" s="9">
        <v>43063.38</v>
      </c>
      <c r="J27" s="33">
        <f t="shared" si="0"/>
        <v>269146.125</v>
      </c>
      <c r="K27" s="1"/>
    </row>
    <row r="28" spans="1:11" x14ac:dyDescent="0.25">
      <c r="A28" t="s">
        <v>4827</v>
      </c>
      <c r="B28" s="8">
        <v>42860</v>
      </c>
      <c r="C28" t="s">
        <v>4231</v>
      </c>
      <c r="D28">
        <v>1</v>
      </c>
      <c r="E28" t="s">
        <v>4806</v>
      </c>
      <c r="F28">
        <v>1329</v>
      </c>
      <c r="G28" s="7" t="s">
        <v>1463</v>
      </c>
      <c r="H28" s="7" t="s">
        <v>1464</v>
      </c>
      <c r="I28" s="9">
        <v>-33851.379999999997</v>
      </c>
      <c r="J28" s="33">
        <f t="shared" si="0"/>
        <v>-211571.12499999997</v>
      </c>
      <c r="K28" s="9"/>
    </row>
    <row r="29" spans="1:11" x14ac:dyDescent="0.25">
      <c r="A29" t="s">
        <v>4828</v>
      </c>
      <c r="B29" s="8">
        <v>42860</v>
      </c>
      <c r="C29" t="s">
        <v>4233</v>
      </c>
      <c r="D29">
        <v>1</v>
      </c>
      <c r="E29" t="s">
        <v>4806</v>
      </c>
      <c r="F29">
        <v>1330</v>
      </c>
      <c r="G29" s="7" t="s">
        <v>1463</v>
      </c>
      <c r="H29" s="7" t="s">
        <v>1464</v>
      </c>
      <c r="I29" s="9">
        <v>-32632.53</v>
      </c>
      <c r="J29" s="33">
        <f t="shared" si="0"/>
        <v>-203953.3125</v>
      </c>
      <c r="K29" s="9"/>
    </row>
    <row r="30" spans="1:11" x14ac:dyDescent="0.25">
      <c r="A30" t="s">
        <v>4826</v>
      </c>
      <c r="B30" s="8">
        <v>42860</v>
      </c>
      <c r="C30" t="s">
        <v>4235</v>
      </c>
      <c r="D30">
        <v>1</v>
      </c>
      <c r="E30" t="s">
        <v>4806</v>
      </c>
      <c r="F30">
        <v>1328</v>
      </c>
      <c r="G30" s="7" t="s">
        <v>1463</v>
      </c>
      <c r="H30" s="7" t="s">
        <v>1464</v>
      </c>
      <c r="I30" s="9">
        <v>-78824.19</v>
      </c>
      <c r="J30" s="33">
        <f t="shared" si="0"/>
        <v>-492651.1875</v>
      </c>
      <c r="K30" s="9"/>
    </row>
    <row r="31" spans="1:11" x14ac:dyDescent="0.25">
      <c r="A31" t="s">
        <v>4837</v>
      </c>
      <c r="B31" s="8">
        <v>42860</v>
      </c>
      <c r="C31" t="s">
        <v>4834</v>
      </c>
      <c r="D31">
        <v>1</v>
      </c>
      <c r="E31" t="s">
        <v>2948</v>
      </c>
      <c r="F31">
        <v>11435</v>
      </c>
      <c r="G31" s="39" t="s">
        <v>1479</v>
      </c>
      <c r="H31" s="1" t="s">
        <v>4838</v>
      </c>
      <c r="I31" s="9">
        <v>89182.59</v>
      </c>
      <c r="J31" s="33">
        <f t="shared" si="0"/>
        <v>557391.1875</v>
      </c>
    </row>
    <row r="32" spans="1:11" x14ac:dyDescent="0.25">
      <c r="A32" t="s">
        <v>4831</v>
      </c>
      <c r="B32" s="8">
        <v>42860</v>
      </c>
      <c r="C32" t="s">
        <v>4832</v>
      </c>
      <c r="D32">
        <v>1</v>
      </c>
      <c r="E32" t="s">
        <v>2948</v>
      </c>
      <c r="F32">
        <v>11431</v>
      </c>
      <c r="G32" s="39" t="s">
        <v>3755</v>
      </c>
      <c r="H32" s="1" t="s">
        <v>4833</v>
      </c>
      <c r="I32" s="9">
        <v>28680.65</v>
      </c>
      <c r="J32" s="33">
        <f t="shared" si="0"/>
        <v>179254.0625</v>
      </c>
    </row>
    <row r="33" spans="1:11" x14ac:dyDescent="0.25">
      <c r="A33" t="s">
        <v>4870</v>
      </c>
      <c r="B33" s="8">
        <v>42864</v>
      </c>
      <c r="C33" t="s">
        <v>4871</v>
      </c>
      <c r="D33">
        <v>1</v>
      </c>
      <c r="E33" t="s">
        <v>2948</v>
      </c>
      <c r="F33">
        <v>11436</v>
      </c>
      <c r="G33" s="7" t="s">
        <v>1463</v>
      </c>
      <c r="H33" s="7" t="s">
        <v>1464</v>
      </c>
      <c r="I33" s="9">
        <v>44263.38</v>
      </c>
      <c r="J33" s="33">
        <f t="shared" si="0"/>
        <v>276646.125</v>
      </c>
      <c r="K33" s="1"/>
    </row>
    <row r="34" spans="1:11" x14ac:dyDescent="0.25">
      <c r="A34" t="s">
        <v>4872</v>
      </c>
      <c r="B34" s="8">
        <v>42864</v>
      </c>
      <c r="C34" t="s">
        <v>4873</v>
      </c>
      <c r="D34">
        <v>1</v>
      </c>
      <c r="E34" t="s">
        <v>2948</v>
      </c>
      <c r="F34">
        <v>11437</v>
      </c>
      <c r="G34" s="7" t="s">
        <v>1463</v>
      </c>
      <c r="H34" s="7" t="s">
        <v>1464</v>
      </c>
      <c r="I34" s="9">
        <v>44263.38</v>
      </c>
      <c r="J34" s="33">
        <f t="shared" si="0"/>
        <v>276646.125</v>
      </c>
      <c r="K34" s="1"/>
    </row>
    <row r="35" spans="1:11" x14ac:dyDescent="0.25">
      <c r="A35" t="s">
        <v>2987</v>
      </c>
      <c r="B35" s="8">
        <v>42865</v>
      </c>
      <c r="C35" t="s">
        <v>4874</v>
      </c>
      <c r="D35">
        <v>1</v>
      </c>
      <c r="E35" t="s">
        <v>2948</v>
      </c>
      <c r="F35">
        <v>11441</v>
      </c>
      <c r="G35" s="7" t="s">
        <v>1463</v>
      </c>
      <c r="H35" s="7" t="s">
        <v>1464</v>
      </c>
      <c r="I35" s="9">
        <v>89125.87</v>
      </c>
      <c r="J35" s="33">
        <f t="shared" si="0"/>
        <v>557036.6875</v>
      </c>
      <c r="K35" s="1"/>
    </row>
    <row r="36" spans="1:11" x14ac:dyDescent="0.25">
      <c r="A36" t="s">
        <v>4875</v>
      </c>
      <c r="B36" s="8">
        <v>42864</v>
      </c>
      <c r="C36" t="s">
        <v>4876</v>
      </c>
      <c r="D36">
        <v>1</v>
      </c>
      <c r="E36" t="s">
        <v>2948</v>
      </c>
      <c r="F36">
        <v>11439</v>
      </c>
      <c r="G36" s="7" t="s">
        <v>1463</v>
      </c>
      <c r="H36" s="7" t="s">
        <v>1464</v>
      </c>
      <c r="I36" s="9">
        <v>96817.7</v>
      </c>
      <c r="J36" s="33">
        <f t="shared" si="0"/>
        <v>605110.625</v>
      </c>
      <c r="K36" s="1"/>
    </row>
    <row r="37" spans="1:11" x14ac:dyDescent="0.25">
      <c r="A37" t="s">
        <v>4877</v>
      </c>
      <c r="B37" s="8">
        <v>42864</v>
      </c>
      <c r="C37" t="s">
        <v>4878</v>
      </c>
      <c r="D37">
        <v>1</v>
      </c>
      <c r="E37" t="s">
        <v>2948</v>
      </c>
      <c r="F37">
        <v>11440</v>
      </c>
      <c r="G37" s="39" t="s">
        <v>1467</v>
      </c>
      <c r="H37" s="1" t="s">
        <v>4879</v>
      </c>
      <c r="I37" s="9">
        <v>43531.45</v>
      </c>
      <c r="J37" s="33">
        <f t="shared" si="0"/>
        <v>272071.5625</v>
      </c>
    </row>
    <row r="38" spans="1:11" x14ac:dyDescent="0.25">
      <c r="A38" t="s">
        <v>106</v>
      </c>
      <c r="B38" s="8">
        <v>42865</v>
      </c>
      <c r="C38" t="s">
        <v>4881</v>
      </c>
      <c r="D38">
        <v>1</v>
      </c>
      <c r="E38" t="s">
        <v>2948</v>
      </c>
      <c r="F38">
        <v>11442</v>
      </c>
      <c r="G38" s="7" t="s">
        <v>1472</v>
      </c>
      <c r="H38" s="7" t="s">
        <v>3757</v>
      </c>
      <c r="I38" s="9">
        <v>73714.67</v>
      </c>
      <c r="J38" s="33">
        <f t="shared" si="0"/>
        <v>460716.6875</v>
      </c>
    </row>
    <row r="39" spans="1:11" x14ac:dyDescent="0.25">
      <c r="A39" t="s">
        <v>4882</v>
      </c>
      <c r="B39" s="8">
        <v>42865</v>
      </c>
      <c r="C39" t="s">
        <v>4883</v>
      </c>
      <c r="D39">
        <v>1</v>
      </c>
      <c r="E39" t="s">
        <v>2948</v>
      </c>
      <c r="F39">
        <v>11443</v>
      </c>
      <c r="G39" s="7" t="s">
        <v>1463</v>
      </c>
      <c r="H39" s="7" t="s">
        <v>1464</v>
      </c>
      <c r="I39" s="9">
        <v>30026.69</v>
      </c>
      <c r="J39" s="33">
        <f t="shared" si="0"/>
        <v>187666.8125</v>
      </c>
    </row>
    <row r="40" spans="1:11" x14ac:dyDescent="0.25">
      <c r="A40" t="s">
        <v>4889</v>
      </c>
      <c r="B40" s="8">
        <v>42866</v>
      </c>
      <c r="C40" t="s">
        <v>4890</v>
      </c>
      <c r="D40">
        <v>1</v>
      </c>
      <c r="E40" t="s">
        <v>2948</v>
      </c>
      <c r="F40">
        <v>11445</v>
      </c>
      <c r="G40" s="7" t="s">
        <v>1463</v>
      </c>
      <c r="H40" s="7" t="s">
        <v>1464</v>
      </c>
      <c r="I40" s="9">
        <v>26641.29</v>
      </c>
      <c r="J40" s="33">
        <f t="shared" si="0"/>
        <v>166508.0625</v>
      </c>
    </row>
    <row r="41" spans="1:11" x14ac:dyDescent="0.25">
      <c r="A41" t="s">
        <v>4891</v>
      </c>
      <c r="B41" s="8">
        <v>42866</v>
      </c>
      <c r="C41" t="s">
        <v>4892</v>
      </c>
      <c r="D41">
        <v>1</v>
      </c>
      <c r="E41" t="s">
        <v>2948</v>
      </c>
      <c r="F41">
        <v>11446</v>
      </c>
      <c r="G41" s="7" t="s">
        <v>1463</v>
      </c>
      <c r="H41" s="7" t="s">
        <v>1464</v>
      </c>
      <c r="I41" s="9">
        <v>30200.49</v>
      </c>
      <c r="J41" s="33">
        <f t="shared" si="0"/>
        <v>188753.0625</v>
      </c>
    </row>
    <row r="42" spans="1:11" x14ac:dyDescent="0.25">
      <c r="A42" t="s">
        <v>4895</v>
      </c>
      <c r="B42" s="8">
        <v>42867</v>
      </c>
      <c r="C42" t="s">
        <v>4896</v>
      </c>
      <c r="D42">
        <v>1</v>
      </c>
      <c r="E42" t="s">
        <v>2948</v>
      </c>
      <c r="F42">
        <v>11449</v>
      </c>
      <c r="G42" s="7" t="s">
        <v>1463</v>
      </c>
      <c r="H42" s="7" t="s">
        <v>1464</v>
      </c>
      <c r="I42" s="9">
        <v>29381.18</v>
      </c>
      <c r="J42" s="33">
        <f t="shared" si="0"/>
        <v>183632.375</v>
      </c>
    </row>
    <row r="43" spans="1:11" x14ac:dyDescent="0.25">
      <c r="A43" t="s">
        <v>4982</v>
      </c>
      <c r="B43" s="8">
        <v>42875</v>
      </c>
      <c r="C43" t="s">
        <v>4956</v>
      </c>
      <c r="D43">
        <v>1</v>
      </c>
      <c r="E43" t="s">
        <v>2948</v>
      </c>
      <c r="F43">
        <v>11488</v>
      </c>
      <c r="G43" s="7" t="s">
        <v>1483</v>
      </c>
      <c r="H43" s="1" t="s">
        <v>4983</v>
      </c>
      <c r="I43" s="9">
        <v>33342.589999999997</v>
      </c>
      <c r="J43" s="33">
        <f t="shared" si="0"/>
        <v>208391.18749999997</v>
      </c>
    </row>
    <row r="44" spans="1:11" x14ac:dyDescent="0.25">
      <c r="A44" t="s">
        <v>4909</v>
      </c>
      <c r="B44" s="8">
        <v>42872</v>
      </c>
      <c r="C44" t="s">
        <v>4910</v>
      </c>
      <c r="D44">
        <v>1</v>
      </c>
      <c r="E44" t="s">
        <v>2948</v>
      </c>
      <c r="F44">
        <v>11453</v>
      </c>
      <c r="G44" s="7" t="s">
        <v>1463</v>
      </c>
      <c r="H44" s="7" t="s">
        <v>1464</v>
      </c>
      <c r="I44" s="9">
        <v>60229</v>
      </c>
      <c r="J44" s="33">
        <f t="shared" si="0"/>
        <v>376431.25</v>
      </c>
    </row>
    <row r="45" spans="1:11" x14ac:dyDescent="0.25">
      <c r="A45" t="s">
        <v>3029</v>
      </c>
      <c r="B45" s="8">
        <v>42872</v>
      </c>
      <c r="C45" t="s">
        <v>4911</v>
      </c>
      <c r="D45">
        <v>1</v>
      </c>
      <c r="E45" t="s">
        <v>2948</v>
      </c>
      <c r="F45">
        <v>11454</v>
      </c>
      <c r="G45" s="7" t="s">
        <v>1463</v>
      </c>
      <c r="H45" s="7" t="s">
        <v>1464</v>
      </c>
      <c r="I45" s="9">
        <v>60229</v>
      </c>
      <c r="J45" s="33">
        <f t="shared" si="0"/>
        <v>376431.25</v>
      </c>
    </row>
    <row r="46" spans="1:11" x14ac:dyDescent="0.25">
      <c r="A46" t="s">
        <v>182</v>
      </c>
      <c r="B46" s="8">
        <v>42872</v>
      </c>
      <c r="C46" t="s">
        <v>4912</v>
      </c>
      <c r="D46">
        <v>1</v>
      </c>
      <c r="E46" t="s">
        <v>2948</v>
      </c>
      <c r="F46">
        <v>11455</v>
      </c>
      <c r="G46" s="7" t="s">
        <v>1463</v>
      </c>
      <c r="H46" s="7" t="s">
        <v>1464</v>
      </c>
      <c r="I46" s="9">
        <v>68138.66</v>
      </c>
      <c r="J46" s="33">
        <f t="shared" si="0"/>
        <v>425866.625</v>
      </c>
    </row>
    <row r="47" spans="1:11" x14ac:dyDescent="0.25">
      <c r="A47" t="s">
        <v>4913</v>
      </c>
      <c r="B47" s="8">
        <v>42872</v>
      </c>
      <c r="C47" t="s">
        <v>4914</v>
      </c>
      <c r="D47">
        <v>1</v>
      </c>
      <c r="E47" t="s">
        <v>2948</v>
      </c>
      <c r="F47">
        <v>11456</v>
      </c>
      <c r="G47" s="7" t="s">
        <v>1463</v>
      </c>
      <c r="H47" s="7" t="s">
        <v>1464</v>
      </c>
      <c r="I47" s="9">
        <v>89125.87</v>
      </c>
      <c r="J47" s="33">
        <f t="shared" si="0"/>
        <v>557036.6875</v>
      </c>
    </row>
    <row r="48" spans="1:11" x14ac:dyDescent="0.25">
      <c r="A48" t="s">
        <v>4915</v>
      </c>
      <c r="B48" s="8">
        <v>42872</v>
      </c>
      <c r="C48" t="s">
        <v>4916</v>
      </c>
      <c r="D48">
        <v>1</v>
      </c>
      <c r="E48" t="s">
        <v>2948</v>
      </c>
      <c r="F48">
        <v>11457</v>
      </c>
      <c r="G48" s="7" t="s">
        <v>1463</v>
      </c>
      <c r="H48" s="7" t="s">
        <v>1464</v>
      </c>
      <c r="I48" s="9">
        <v>55173.5</v>
      </c>
      <c r="J48" s="33">
        <f t="shared" si="0"/>
        <v>344834.375</v>
      </c>
    </row>
    <row r="49" spans="1:11" x14ac:dyDescent="0.25">
      <c r="A49" t="s">
        <v>3033</v>
      </c>
      <c r="B49" s="8">
        <v>42872</v>
      </c>
      <c r="C49" t="s">
        <v>4917</v>
      </c>
      <c r="D49">
        <v>1</v>
      </c>
      <c r="E49" t="s">
        <v>2948</v>
      </c>
      <c r="F49">
        <v>11458</v>
      </c>
      <c r="G49" s="7" t="s">
        <v>1463</v>
      </c>
      <c r="H49" s="7" t="s">
        <v>1464</v>
      </c>
      <c r="I49" s="9">
        <v>55173.5</v>
      </c>
      <c r="J49" s="33">
        <f t="shared" si="0"/>
        <v>344834.375</v>
      </c>
      <c r="K49" s="1"/>
    </row>
    <row r="50" spans="1:11" x14ac:dyDescent="0.25">
      <c r="A50" t="s">
        <v>4918</v>
      </c>
      <c r="B50" s="8">
        <v>42872</v>
      </c>
      <c r="C50" t="s">
        <v>4919</v>
      </c>
      <c r="D50">
        <v>1</v>
      </c>
      <c r="E50" t="s">
        <v>2948</v>
      </c>
      <c r="F50">
        <v>11459</v>
      </c>
      <c r="G50" s="7" t="s">
        <v>1463</v>
      </c>
      <c r="H50" s="7" t="s">
        <v>1464</v>
      </c>
      <c r="I50" s="9">
        <v>55173.5</v>
      </c>
      <c r="J50" s="33">
        <f t="shared" si="0"/>
        <v>344834.375</v>
      </c>
    </row>
    <row r="51" spans="1:11" x14ac:dyDescent="0.25">
      <c r="A51" t="s">
        <v>4920</v>
      </c>
      <c r="B51" s="8">
        <v>42872</v>
      </c>
      <c r="C51" t="s">
        <v>4921</v>
      </c>
      <c r="D51">
        <v>1</v>
      </c>
      <c r="E51" t="s">
        <v>2948</v>
      </c>
      <c r="F51">
        <v>11460</v>
      </c>
      <c r="G51" s="7" t="s">
        <v>1463</v>
      </c>
      <c r="H51" s="7" t="s">
        <v>1464</v>
      </c>
      <c r="I51" s="9">
        <v>55173.5</v>
      </c>
      <c r="J51" s="33">
        <f t="shared" si="0"/>
        <v>344834.375</v>
      </c>
    </row>
    <row r="52" spans="1:11" x14ac:dyDescent="0.25">
      <c r="A52" t="s">
        <v>185</v>
      </c>
      <c r="B52" s="8">
        <v>42872</v>
      </c>
      <c r="C52" t="s">
        <v>4922</v>
      </c>
      <c r="D52">
        <v>1</v>
      </c>
      <c r="E52" t="s">
        <v>2948</v>
      </c>
      <c r="F52">
        <v>11461</v>
      </c>
      <c r="G52" s="7" t="s">
        <v>1463</v>
      </c>
      <c r="H52" s="7" t="s">
        <v>1464</v>
      </c>
      <c r="I52" s="9">
        <v>55173.5</v>
      </c>
      <c r="J52" s="33">
        <f t="shared" si="0"/>
        <v>344834.375</v>
      </c>
    </row>
    <row r="53" spans="1:11" x14ac:dyDescent="0.25">
      <c r="A53" t="s">
        <v>4925</v>
      </c>
      <c r="B53" s="8">
        <v>42872</v>
      </c>
      <c r="C53" t="s">
        <v>4926</v>
      </c>
      <c r="D53">
        <v>1</v>
      </c>
      <c r="E53" t="s">
        <v>2948</v>
      </c>
      <c r="F53">
        <v>11463</v>
      </c>
      <c r="G53" s="7" t="s">
        <v>1463</v>
      </c>
      <c r="H53" s="7" t="s">
        <v>1464</v>
      </c>
      <c r="I53" s="9">
        <v>49856.83</v>
      </c>
      <c r="J53" s="33">
        <f t="shared" si="0"/>
        <v>311605.1875</v>
      </c>
    </row>
    <row r="54" spans="1:11" x14ac:dyDescent="0.25">
      <c r="A54" t="s">
        <v>4927</v>
      </c>
      <c r="B54" s="8">
        <v>42872</v>
      </c>
      <c r="C54" t="s">
        <v>4928</v>
      </c>
      <c r="D54">
        <v>1</v>
      </c>
      <c r="E54" t="s">
        <v>2948</v>
      </c>
      <c r="F54">
        <v>11464</v>
      </c>
      <c r="G54" s="7" t="s">
        <v>1463</v>
      </c>
      <c r="H54" s="7" t="s">
        <v>1464</v>
      </c>
      <c r="I54" s="9">
        <v>44263.38</v>
      </c>
      <c r="J54" s="33">
        <f t="shared" si="0"/>
        <v>276646.125</v>
      </c>
    </row>
    <row r="55" spans="1:11" x14ac:dyDescent="0.25">
      <c r="A55" t="s">
        <v>4929</v>
      </c>
      <c r="B55" s="8">
        <v>42872</v>
      </c>
      <c r="C55" t="s">
        <v>4930</v>
      </c>
      <c r="D55">
        <v>1</v>
      </c>
      <c r="E55" t="s">
        <v>2948</v>
      </c>
      <c r="F55">
        <v>11465</v>
      </c>
      <c r="G55" s="7" t="s">
        <v>1463</v>
      </c>
      <c r="H55" s="7" t="s">
        <v>1464</v>
      </c>
      <c r="I55" s="9">
        <v>82600.44</v>
      </c>
      <c r="J55" s="33">
        <f t="shared" si="0"/>
        <v>516252.75</v>
      </c>
    </row>
    <row r="56" spans="1:11" x14ac:dyDescent="0.25">
      <c r="A56" t="s">
        <v>4931</v>
      </c>
      <c r="B56" s="8">
        <v>42872</v>
      </c>
      <c r="C56" t="s">
        <v>4932</v>
      </c>
      <c r="D56">
        <v>1</v>
      </c>
      <c r="E56" t="s">
        <v>2948</v>
      </c>
      <c r="F56">
        <v>11466</v>
      </c>
      <c r="G56" s="7" t="s">
        <v>1463</v>
      </c>
      <c r="H56" s="7" t="s">
        <v>1464</v>
      </c>
      <c r="I56" s="9">
        <v>41992.15</v>
      </c>
      <c r="J56" s="33">
        <f t="shared" si="0"/>
        <v>262450.9375</v>
      </c>
    </row>
    <row r="57" spans="1:11" x14ac:dyDescent="0.25">
      <c r="A57" t="s">
        <v>191</v>
      </c>
      <c r="B57" s="8">
        <v>42872</v>
      </c>
      <c r="C57" t="s">
        <v>4933</v>
      </c>
      <c r="D57">
        <v>1</v>
      </c>
      <c r="E57" t="s">
        <v>2948</v>
      </c>
      <c r="F57">
        <v>11467</v>
      </c>
      <c r="G57" s="7" t="s">
        <v>1463</v>
      </c>
      <c r="H57" s="7" t="s">
        <v>1464</v>
      </c>
      <c r="I57" s="9">
        <v>41992.15</v>
      </c>
      <c r="J57" s="33">
        <f t="shared" si="0"/>
        <v>262450.9375</v>
      </c>
    </row>
    <row r="58" spans="1:11" x14ac:dyDescent="0.25">
      <c r="A58" t="s">
        <v>4936</v>
      </c>
      <c r="B58" s="8">
        <v>42872</v>
      </c>
      <c r="C58" t="s">
        <v>4937</v>
      </c>
      <c r="D58">
        <v>1</v>
      </c>
      <c r="E58" t="s">
        <v>2948</v>
      </c>
      <c r="F58">
        <v>11469</v>
      </c>
      <c r="G58" s="7" t="s">
        <v>1463</v>
      </c>
      <c r="H58" s="7" t="s">
        <v>1464</v>
      </c>
      <c r="I58" s="9">
        <v>41992.15</v>
      </c>
      <c r="J58" s="33">
        <f t="shared" si="0"/>
        <v>262450.9375</v>
      </c>
    </row>
    <row r="59" spans="1:11" x14ac:dyDescent="0.25">
      <c r="A59" t="s">
        <v>4938</v>
      </c>
      <c r="B59" s="8">
        <v>42872</v>
      </c>
      <c r="C59" t="s">
        <v>4939</v>
      </c>
      <c r="D59">
        <v>1</v>
      </c>
      <c r="E59" t="s">
        <v>2948</v>
      </c>
      <c r="F59">
        <v>11470</v>
      </c>
      <c r="G59" s="7" t="s">
        <v>1463</v>
      </c>
      <c r="H59" s="7" t="s">
        <v>1464</v>
      </c>
      <c r="I59" s="9">
        <v>41992.15</v>
      </c>
      <c r="J59" s="33">
        <f t="shared" si="0"/>
        <v>262450.9375</v>
      </c>
    </row>
    <row r="60" spans="1:11" x14ac:dyDescent="0.25">
      <c r="A60" t="s">
        <v>4942</v>
      </c>
      <c r="B60" s="8">
        <v>42872</v>
      </c>
      <c r="C60" t="s">
        <v>4943</v>
      </c>
      <c r="D60">
        <v>1</v>
      </c>
      <c r="E60" t="s">
        <v>2948</v>
      </c>
      <c r="F60">
        <v>11472</v>
      </c>
      <c r="G60" s="7" t="s">
        <v>1463</v>
      </c>
      <c r="H60" s="7" t="s">
        <v>1464</v>
      </c>
      <c r="I60" s="9">
        <v>41992.15</v>
      </c>
      <c r="J60" s="33">
        <f t="shared" si="0"/>
        <v>262450.9375</v>
      </c>
    </row>
    <row r="61" spans="1:11" x14ac:dyDescent="0.25">
      <c r="A61" t="s">
        <v>4944</v>
      </c>
      <c r="B61" s="8">
        <v>42872</v>
      </c>
      <c r="C61" t="s">
        <v>4945</v>
      </c>
      <c r="D61">
        <v>1</v>
      </c>
      <c r="E61" t="s">
        <v>2948</v>
      </c>
      <c r="F61">
        <v>11473</v>
      </c>
      <c r="G61" s="7" t="s">
        <v>1463</v>
      </c>
      <c r="H61" s="7" t="s">
        <v>1464</v>
      </c>
      <c r="I61" s="9">
        <v>41992.15</v>
      </c>
      <c r="J61" s="33">
        <f t="shared" si="0"/>
        <v>262450.9375</v>
      </c>
    </row>
    <row r="62" spans="1:11" x14ac:dyDescent="0.25">
      <c r="A62" t="s">
        <v>4946</v>
      </c>
      <c r="B62" s="8">
        <v>42872</v>
      </c>
      <c r="C62" t="s">
        <v>4947</v>
      </c>
      <c r="D62">
        <v>1</v>
      </c>
      <c r="E62" t="s">
        <v>2948</v>
      </c>
      <c r="F62">
        <v>11474</v>
      </c>
      <c r="G62" s="7" t="s">
        <v>1463</v>
      </c>
      <c r="H62" s="7" t="s">
        <v>1464</v>
      </c>
      <c r="I62" s="9">
        <v>29288.36</v>
      </c>
      <c r="J62" s="33">
        <f t="shared" si="0"/>
        <v>183052.25</v>
      </c>
    </row>
    <row r="63" spans="1:11" x14ac:dyDescent="0.25">
      <c r="A63" t="s">
        <v>4948</v>
      </c>
      <c r="B63" s="8">
        <v>42872</v>
      </c>
      <c r="C63" t="s">
        <v>4949</v>
      </c>
      <c r="D63">
        <v>1</v>
      </c>
      <c r="E63" t="s">
        <v>2948</v>
      </c>
      <c r="F63">
        <v>11475</v>
      </c>
      <c r="G63" s="7" t="s">
        <v>1463</v>
      </c>
      <c r="H63" s="7" t="s">
        <v>1464</v>
      </c>
      <c r="I63" s="9">
        <v>29288.36</v>
      </c>
      <c r="J63" s="33">
        <f t="shared" si="0"/>
        <v>183052.25</v>
      </c>
    </row>
    <row r="64" spans="1:11" x14ac:dyDescent="0.25">
      <c r="A64" t="s">
        <v>4950</v>
      </c>
      <c r="B64" s="8">
        <v>42872</v>
      </c>
      <c r="C64" t="s">
        <v>4951</v>
      </c>
      <c r="D64">
        <v>1</v>
      </c>
      <c r="E64" t="s">
        <v>2948</v>
      </c>
      <c r="F64">
        <v>11476</v>
      </c>
      <c r="G64" s="7" t="s">
        <v>1463</v>
      </c>
      <c r="H64" s="7" t="s">
        <v>1464</v>
      </c>
      <c r="I64" s="9">
        <v>29288.36</v>
      </c>
      <c r="J64" s="33">
        <f t="shared" si="0"/>
        <v>183052.25</v>
      </c>
    </row>
    <row r="65" spans="1:11" x14ac:dyDescent="0.25">
      <c r="A65" t="s">
        <v>4906</v>
      </c>
      <c r="B65" s="8">
        <v>42872</v>
      </c>
      <c r="C65" t="s">
        <v>4907</v>
      </c>
      <c r="D65">
        <v>1</v>
      </c>
      <c r="E65" t="s">
        <v>2948</v>
      </c>
      <c r="F65">
        <v>11452</v>
      </c>
      <c r="G65" s="39" t="s">
        <v>1488</v>
      </c>
      <c r="H65" s="1" t="s">
        <v>4908</v>
      </c>
      <c r="I65" s="9">
        <v>44320.1</v>
      </c>
      <c r="J65" s="33">
        <f t="shared" si="0"/>
        <v>277000.625</v>
      </c>
    </row>
    <row r="66" spans="1:11" x14ac:dyDescent="0.25">
      <c r="A66" t="s">
        <v>161</v>
      </c>
      <c r="B66" s="8">
        <v>42872</v>
      </c>
      <c r="C66" t="s">
        <v>4904</v>
      </c>
      <c r="D66">
        <v>1</v>
      </c>
      <c r="E66" t="s">
        <v>2948</v>
      </c>
      <c r="F66">
        <v>11451</v>
      </c>
      <c r="G66" s="39" t="s">
        <v>1482</v>
      </c>
      <c r="H66" s="1" t="s">
        <v>4905</v>
      </c>
      <c r="I66" s="9">
        <v>44320.26</v>
      </c>
      <c r="J66" s="33">
        <f t="shared" si="0"/>
        <v>277001.625</v>
      </c>
    </row>
    <row r="67" spans="1:11" x14ac:dyDescent="0.25">
      <c r="A67" t="s">
        <v>4934</v>
      </c>
      <c r="B67" s="8">
        <v>42872</v>
      </c>
      <c r="C67" t="s">
        <v>4935</v>
      </c>
      <c r="D67">
        <v>1</v>
      </c>
      <c r="E67" t="s">
        <v>2948</v>
      </c>
      <c r="F67">
        <v>11468</v>
      </c>
      <c r="G67" s="7" t="s">
        <v>1497</v>
      </c>
      <c r="H67" s="7" t="s">
        <v>5568</v>
      </c>
      <c r="I67" s="9">
        <v>53837.18</v>
      </c>
      <c r="J67" s="33">
        <f t="shared" si="0"/>
        <v>336482.375</v>
      </c>
    </row>
    <row r="68" spans="1:11" x14ac:dyDescent="0.25">
      <c r="A68" t="s">
        <v>4957</v>
      </c>
      <c r="B68" s="8">
        <v>42874</v>
      </c>
      <c r="C68" t="s">
        <v>4958</v>
      </c>
      <c r="D68">
        <v>1</v>
      </c>
      <c r="E68" t="s">
        <v>2948</v>
      </c>
      <c r="F68">
        <v>11478</v>
      </c>
      <c r="G68" s="39" t="s">
        <v>1467</v>
      </c>
      <c r="H68" s="39" t="s">
        <v>1468</v>
      </c>
      <c r="I68" s="9">
        <v>30768.959999999999</v>
      </c>
      <c r="J68" s="33">
        <f t="shared" si="0"/>
        <v>192306</v>
      </c>
    </row>
    <row r="69" spans="1:11" x14ac:dyDescent="0.25">
      <c r="A69" t="s">
        <v>4959</v>
      </c>
      <c r="B69" s="8">
        <v>42874</v>
      </c>
      <c r="C69" t="s">
        <v>4960</v>
      </c>
      <c r="D69">
        <v>1</v>
      </c>
      <c r="E69" t="s">
        <v>2948</v>
      </c>
      <c r="F69">
        <v>11479</v>
      </c>
      <c r="G69" s="39" t="s">
        <v>4776</v>
      </c>
      <c r="H69" s="1" t="s">
        <v>4961</v>
      </c>
      <c r="I69" s="9">
        <v>32268.38</v>
      </c>
      <c r="J69" s="33">
        <f t="shared" ref="J69:J132" si="1">+I69/0.16</f>
        <v>201677.375</v>
      </c>
    </row>
    <row r="70" spans="1:11" x14ac:dyDescent="0.25">
      <c r="A70" t="s">
        <v>3957</v>
      </c>
      <c r="B70" s="8">
        <v>42874</v>
      </c>
      <c r="C70" t="s">
        <v>4962</v>
      </c>
      <c r="D70">
        <v>1</v>
      </c>
      <c r="E70" t="s">
        <v>2948</v>
      </c>
      <c r="F70">
        <v>11480</v>
      </c>
      <c r="G70" s="39" t="s">
        <v>4776</v>
      </c>
      <c r="H70" s="1" t="s">
        <v>4963</v>
      </c>
      <c r="I70" s="9">
        <v>26918.03</v>
      </c>
      <c r="J70" s="33">
        <f t="shared" si="1"/>
        <v>168237.6875</v>
      </c>
      <c r="K70" s="1"/>
    </row>
    <row r="71" spans="1:11" x14ac:dyDescent="0.25">
      <c r="A71" t="s">
        <v>4966</v>
      </c>
      <c r="B71" s="8">
        <v>42874</v>
      </c>
      <c r="C71" t="s">
        <v>4967</v>
      </c>
      <c r="D71">
        <v>1</v>
      </c>
      <c r="E71" t="s">
        <v>2948</v>
      </c>
      <c r="F71">
        <v>11482</v>
      </c>
      <c r="G71" s="7" t="s">
        <v>1463</v>
      </c>
      <c r="H71" s="7" t="s">
        <v>1464</v>
      </c>
      <c r="I71" s="9">
        <v>82003.64</v>
      </c>
      <c r="J71" s="33">
        <f t="shared" si="1"/>
        <v>512522.75</v>
      </c>
      <c r="K71" s="1"/>
    </row>
    <row r="72" spans="1:11" x14ac:dyDescent="0.25">
      <c r="A72" t="s">
        <v>4973</v>
      </c>
      <c r="B72" s="8">
        <v>42875</v>
      </c>
      <c r="C72" t="s">
        <v>4974</v>
      </c>
      <c r="D72">
        <v>1</v>
      </c>
      <c r="E72" t="s">
        <v>2948</v>
      </c>
      <c r="F72">
        <v>11483</v>
      </c>
      <c r="G72" s="7" t="s">
        <v>2884</v>
      </c>
      <c r="H72" s="7" t="s">
        <v>2885</v>
      </c>
      <c r="I72" s="9">
        <v>29438.03</v>
      </c>
      <c r="J72" s="33">
        <f t="shared" si="1"/>
        <v>183987.6875</v>
      </c>
    </row>
    <row r="73" spans="1:11" x14ac:dyDescent="0.25">
      <c r="A73" t="s">
        <v>215</v>
      </c>
      <c r="B73" s="8">
        <v>42875</v>
      </c>
      <c r="C73" t="s">
        <v>4975</v>
      </c>
      <c r="D73">
        <v>1</v>
      </c>
      <c r="E73" t="s">
        <v>2948</v>
      </c>
      <c r="F73">
        <v>11484</v>
      </c>
      <c r="G73" s="7" t="s">
        <v>1463</v>
      </c>
      <c r="H73" s="7" t="s">
        <v>1464</v>
      </c>
      <c r="I73" s="9">
        <v>38384.74</v>
      </c>
      <c r="J73" s="33">
        <f t="shared" si="1"/>
        <v>239904.62499999997</v>
      </c>
    </row>
    <row r="74" spans="1:11" x14ac:dyDescent="0.25">
      <c r="A74" t="s">
        <v>4976</v>
      </c>
      <c r="B74" s="8">
        <v>42875</v>
      </c>
      <c r="C74" t="s">
        <v>4977</v>
      </c>
      <c r="D74">
        <v>1</v>
      </c>
      <c r="E74" t="s">
        <v>2948</v>
      </c>
      <c r="F74">
        <v>11485</v>
      </c>
      <c r="G74" s="7" t="s">
        <v>1463</v>
      </c>
      <c r="H74" s="7" t="s">
        <v>1464</v>
      </c>
      <c r="I74" s="9">
        <v>38384.74</v>
      </c>
      <c r="J74" s="33">
        <f t="shared" si="1"/>
        <v>239904.62499999997</v>
      </c>
    </row>
    <row r="75" spans="1:11" x14ac:dyDescent="0.25">
      <c r="A75" t="s">
        <v>4978</v>
      </c>
      <c r="B75" s="8">
        <v>42875</v>
      </c>
      <c r="C75" t="s">
        <v>4979</v>
      </c>
      <c r="D75">
        <v>1</v>
      </c>
      <c r="E75" t="s">
        <v>2948</v>
      </c>
      <c r="F75">
        <v>11486</v>
      </c>
      <c r="G75" s="7" t="s">
        <v>1463</v>
      </c>
      <c r="H75" s="7" t="s">
        <v>1464</v>
      </c>
      <c r="I75" s="9">
        <v>44263.38</v>
      </c>
      <c r="J75" s="33">
        <f t="shared" si="1"/>
        <v>276646.125</v>
      </c>
    </row>
    <row r="76" spans="1:11" x14ac:dyDescent="0.25">
      <c r="A76" t="s">
        <v>4980</v>
      </c>
      <c r="B76" s="8">
        <v>42875</v>
      </c>
      <c r="C76" t="s">
        <v>4981</v>
      </c>
      <c r="D76">
        <v>1</v>
      </c>
      <c r="E76" t="s">
        <v>2948</v>
      </c>
      <c r="F76">
        <v>11487</v>
      </c>
      <c r="G76" s="7" t="s">
        <v>1463</v>
      </c>
      <c r="H76" s="7" t="s">
        <v>1464</v>
      </c>
      <c r="I76" s="9">
        <v>58622.05</v>
      </c>
      <c r="J76" s="33">
        <f t="shared" si="1"/>
        <v>366387.8125</v>
      </c>
    </row>
    <row r="77" spans="1:11" x14ac:dyDescent="0.25">
      <c r="A77" t="s">
        <v>4984</v>
      </c>
      <c r="B77" s="8">
        <v>42877</v>
      </c>
      <c r="C77" t="s">
        <v>4985</v>
      </c>
      <c r="D77">
        <v>1</v>
      </c>
      <c r="E77" t="s">
        <v>2948</v>
      </c>
      <c r="F77">
        <v>11489</v>
      </c>
      <c r="G77" s="7" t="s">
        <v>1463</v>
      </c>
      <c r="H77" s="7" t="s">
        <v>1464</v>
      </c>
      <c r="I77" s="9">
        <v>68138.66</v>
      </c>
      <c r="J77" s="33">
        <f t="shared" si="1"/>
        <v>425866.625</v>
      </c>
    </row>
    <row r="78" spans="1:11" x14ac:dyDescent="0.25">
      <c r="A78" t="s">
        <v>4986</v>
      </c>
      <c r="B78" s="8">
        <v>42877</v>
      </c>
      <c r="C78" t="s">
        <v>4987</v>
      </c>
      <c r="D78">
        <v>1</v>
      </c>
      <c r="E78" t="s">
        <v>2948</v>
      </c>
      <c r="F78">
        <v>11490</v>
      </c>
      <c r="G78" s="7" t="s">
        <v>1463</v>
      </c>
      <c r="H78" s="7" t="s">
        <v>1464</v>
      </c>
      <c r="I78" s="9">
        <v>36649.769999999997</v>
      </c>
      <c r="J78" s="33">
        <f t="shared" si="1"/>
        <v>229061.06249999997</v>
      </c>
    </row>
    <row r="79" spans="1:11" x14ac:dyDescent="0.25">
      <c r="A79" t="s">
        <v>4988</v>
      </c>
      <c r="B79" s="8">
        <v>42877</v>
      </c>
      <c r="C79" t="s">
        <v>4989</v>
      </c>
      <c r="D79">
        <v>1</v>
      </c>
      <c r="E79" t="s">
        <v>2948</v>
      </c>
      <c r="F79">
        <v>11491</v>
      </c>
      <c r="G79" s="7" t="s">
        <v>1463</v>
      </c>
      <c r="H79" s="7" t="s">
        <v>1464</v>
      </c>
      <c r="I79" s="9">
        <v>41992.15</v>
      </c>
      <c r="J79" s="33">
        <f t="shared" si="1"/>
        <v>262450.9375</v>
      </c>
    </row>
    <row r="80" spans="1:11" x14ac:dyDescent="0.25">
      <c r="A80" t="s">
        <v>229</v>
      </c>
      <c r="B80" s="8">
        <v>42877</v>
      </c>
      <c r="C80" t="s">
        <v>4990</v>
      </c>
      <c r="D80">
        <v>1</v>
      </c>
      <c r="E80" t="s">
        <v>2948</v>
      </c>
      <c r="F80">
        <v>11492</v>
      </c>
      <c r="G80" s="7" t="s">
        <v>1463</v>
      </c>
      <c r="H80" s="7" t="s">
        <v>1464</v>
      </c>
      <c r="I80" s="9">
        <v>41992.15</v>
      </c>
      <c r="J80" s="33">
        <f t="shared" si="1"/>
        <v>262450.9375</v>
      </c>
      <c r="K80" s="1"/>
    </row>
    <row r="81" spans="1:11" x14ac:dyDescent="0.25">
      <c r="A81" t="s">
        <v>232</v>
      </c>
      <c r="B81" s="8">
        <v>42877</v>
      </c>
      <c r="C81" t="s">
        <v>4991</v>
      </c>
      <c r="D81">
        <v>1</v>
      </c>
      <c r="E81" t="s">
        <v>2948</v>
      </c>
      <c r="F81">
        <v>11493</v>
      </c>
      <c r="G81" s="7" t="s">
        <v>1463</v>
      </c>
      <c r="H81" s="7" t="s">
        <v>1464</v>
      </c>
      <c r="I81" s="9">
        <v>41992.15</v>
      </c>
      <c r="J81" s="33">
        <f t="shared" si="1"/>
        <v>262450.9375</v>
      </c>
      <c r="K81" s="1"/>
    </row>
    <row r="82" spans="1:11" x14ac:dyDescent="0.25">
      <c r="A82" t="s">
        <v>4992</v>
      </c>
      <c r="B82" s="8">
        <v>42877</v>
      </c>
      <c r="C82" t="s">
        <v>4993</v>
      </c>
      <c r="D82">
        <v>1</v>
      </c>
      <c r="E82" t="s">
        <v>2948</v>
      </c>
      <c r="F82">
        <v>11494</v>
      </c>
      <c r="G82" s="7" t="s">
        <v>1463</v>
      </c>
      <c r="H82" s="7" t="s">
        <v>1464</v>
      </c>
      <c r="I82" s="9">
        <v>41992.15</v>
      </c>
      <c r="J82" s="33">
        <f t="shared" si="1"/>
        <v>262450.9375</v>
      </c>
    </row>
    <row r="83" spans="1:11" x14ac:dyDescent="0.25">
      <c r="A83" t="s">
        <v>3055</v>
      </c>
      <c r="B83" s="8">
        <v>42877</v>
      </c>
      <c r="C83" t="s">
        <v>4994</v>
      </c>
      <c r="D83">
        <v>1</v>
      </c>
      <c r="E83" t="s">
        <v>2948</v>
      </c>
      <c r="F83">
        <v>11495</v>
      </c>
      <c r="G83" s="7" t="s">
        <v>1463</v>
      </c>
      <c r="H83" s="7" t="s">
        <v>1464</v>
      </c>
      <c r="I83" s="9">
        <v>41992.15</v>
      </c>
      <c r="J83" s="33">
        <f t="shared" si="1"/>
        <v>262450.9375</v>
      </c>
      <c r="K83" s="1"/>
    </row>
    <row r="84" spans="1:11" x14ac:dyDescent="0.25">
      <c r="A84" t="s">
        <v>5004</v>
      </c>
      <c r="B84" s="8">
        <v>42879</v>
      </c>
      <c r="C84" t="s">
        <v>5005</v>
      </c>
      <c r="D84">
        <v>1</v>
      </c>
      <c r="E84" t="s">
        <v>2948</v>
      </c>
      <c r="F84">
        <v>11500</v>
      </c>
      <c r="G84" s="7" t="s">
        <v>1463</v>
      </c>
      <c r="H84" s="7" t="s">
        <v>1464</v>
      </c>
      <c r="I84" s="9">
        <v>41992.15</v>
      </c>
      <c r="J84" s="33">
        <f t="shared" si="1"/>
        <v>262450.9375</v>
      </c>
      <c r="K84" s="1"/>
    </row>
    <row r="85" spans="1:11" x14ac:dyDescent="0.25">
      <c r="A85" t="s">
        <v>5006</v>
      </c>
      <c r="B85" s="8">
        <v>42879</v>
      </c>
      <c r="C85" t="s">
        <v>5007</v>
      </c>
      <c r="D85">
        <v>1</v>
      </c>
      <c r="E85" t="s">
        <v>2948</v>
      </c>
      <c r="F85">
        <v>11501</v>
      </c>
      <c r="G85" s="7" t="s">
        <v>1463</v>
      </c>
      <c r="H85" s="7" t="s">
        <v>1464</v>
      </c>
      <c r="I85" s="9">
        <v>41992.15</v>
      </c>
      <c r="J85" s="33">
        <f t="shared" si="1"/>
        <v>262450.9375</v>
      </c>
    </row>
    <row r="86" spans="1:11" x14ac:dyDescent="0.25">
      <c r="A86" t="s">
        <v>5008</v>
      </c>
      <c r="B86" s="8">
        <v>42879</v>
      </c>
      <c r="C86" t="s">
        <v>5009</v>
      </c>
      <c r="D86">
        <v>1</v>
      </c>
      <c r="E86" t="s">
        <v>2948</v>
      </c>
      <c r="F86">
        <v>11502</v>
      </c>
      <c r="G86" s="7" t="s">
        <v>1463</v>
      </c>
      <c r="H86" s="7" t="s">
        <v>1464</v>
      </c>
      <c r="I86" s="9">
        <v>41992.15</v>
      </c>
      <c r="J86" s="33">
        <f t="shared" si="1"/>
        <v>262450.9375</v>
      </c>
    </row>
    <row r="87" spans="1:11" x14ac:dyDescent="0.25">
      <c r="A87" t="s">
        <v>4996</v>
      </c>
      <c r="B87" s="8">
        <v>42877</v>
      </c>
      <c r="C87" t="s">
        <v>4995</v>
      </c>
      <c r="D87">
        <v>1</v>
      </c>
      <c r="E87" t="s">
        <v>2948</v>
      </c>
      <c r="F87">
        <v>11497</v>
      </c>
      <c r="G87" s="7" t="s">
        <v>1463</v>
      </c>
      <c r="H87" s="7" t="s">
        <v>1464</v>
      </c>
      <c r="I87" s="9">
        <v>36649.769999999997</v>
      </c>
      <c r="J87" s="33">
        <f t="shared" si="1"/>
        <v>229061.06249999997</v>
      </c>
      <c r="K87" s="1"/>
    </row>
    <row r="88" spans="1:11" x14ac:dyDescent="0.25">
      <c r="A88" t="s">
        <v>5000</v>
      </c>
      <c r="B88" s="8">
        <v>42878</v>
      </c>
      <c r="C88" t="s">
        <v>5001</v>
      </c>
      <c r="D88">
        <v>1</v>
      </c>
      <c r="E88" t="s">
        <v>2948</v>
      </c>
      <c r="F88">
        <v>11499</v>
      </c>
      <c r="G88" s="39" t="s">
        <v>1486</v>
      </c>
      <c r="H88" s="39" t="s">
        <v>1487</v>
      </c>
      <c r="I88" s="9">
        <v>60285.88</v>
      </c>
      <c r="J88" s="33">
        <f t="shared" si="1"/>
        <v>376786.75</v>
      </c>
      <c r="K88" s="1"/>
    </row>
    <row r="89" spans="1:11" x14ac:dyDescent="0.25">
      <c r="A89" t="s">
        <v>5010</v>
      </c>
      <c r="B89" s="8">
        <v>42879</v>
      </c>
      <c r="C89" t="s">
        <v>5011</v>
      </c>
      <c r="D89">
        <v>1</v>
      </c>
      <c r="E89" t="s">
        <v>2948</v>
      </c>
      <c r="F89">
        <v>11503</v>
      </c>
      <c r="G89" s="7" t="s">
        <v>1463</v>
      </c>
      <c r="H89" s="7" t="s">
        <v>1464</v>
      </c>
      <c r="I89" s="9">
        <v>41992.15</v>
      </c>
      <c r="J89" s="33">
        <f t="shared" si="1"/>
        <v>262450.9375</v>
      </c>
    </row>
    <row r="90" spans="1:11" x14ac:dyDescent="0.25">
      <c r="A90" t="s">
        <v>5015</v>
      </c>
      <c r="B90" s="8">
        <v>42879</v>
      </c>
      <c r="C90" t="s">
        <v>5016</v>
      </c>
      <c r="D90">
        <v>1</v>
      </c>
      <c r="E90" t="s">
        <v>2948</v>
      </c>
      <c r="F90">
        <v>11506</v>
      </c>
      <c r="G90" s="7" t="s">
        <v>1463</v>
      </c>
      <c r="H90" s="7" t="s">
        <v>1464</v>
      </c>
      <c r="I90" s="9">
        <v>41992.15</v>
      </c>
      <c r="J90" s="33">
        <f t="shared" si="1"/>
        <v>262450.9375</v>
      </c>
    </row>
    <row r="91" spans="1:11" x14ac:dyDescent="0.25">
      <c r="A91" t="s">
        <v>4003</v>
      </c>
      <c r="B91" s="8">
        <v>42879</v>
      </c>
      <c r="C91" t="s">
        <v>5017</v>
      </c>
      <c r="D91">
        <v>1</v>
      </c>
      <c r="E91" t="s">
        <v>2948</v>
      </c>
      <c r="F91">
        <v>11507</v>
      </c>
      <c r="G91" s="7" t="s">
        <v>1463</v>
      </c>
      <c r="H91" s="7" t="s">
        <v>1464</v>
      </c>
      <c r="I91" s="9">
        <v>41093.29</v>
      </c>
      <c r="J91" s="33">
        <f t="shared" si="1"/>
        <v>256833.0625</v>
      </c>
    </row>
    <row r="92" spans="1:11" x14ac:dyDescent="0.25">
      <c r="A92" t="s">
        <v>5018</v>
      </c>
      <c r="B92" s="8">
        <v>42879</v>
      </c>
      <c r="C92" t="s">
        <v>5019</v>
      </c>
      <c r="D92">
        <v>1</v>
      </c>
      <c r="E92" t="s">
        <v>2948</v>
      </c>
      <c r="F92">
        <v>11508</v>
      </c>
      <c r="G92" s="7" t="s">
        <v>1463</v>
      </c>
      <c r="H92" s="7" t="s">
        <v>1464</v>
      </c>
      <c r="I92" s="9">
        <v>33285.71</v>
      </c>
      <c r="J92" s="33">
        <f t="shared" si="1"/>
        <v>208035.6875</v>
      </c>
    </row>
    <row r="93" spans="1:11" x14ac:dyDescent="0.25">
      <c r="A93" t="s">
        <v>5020</v>
      </c>
      <c r="B93" s="8">
        <v>42879</v>
      </c>
      <c r="C93" t="s">
        <v>5021</v>
      </c>
      <c r="D93">
        <v>1</v>
      </c>
      <c r="E93" t="s">
        <v>2948</v>
      </c>
      <c r="F93">
        <v>11509</v>
      </c>
      <c r="G93" s="7" t="s">
        <v>1463</v>
      </c>
      <c r="H93" s="7" t="s">
        <v>1464</v>
      </c>
      <c r="I93" s="9">
        <v>26641.29</v>
      </c>
      <c r="J93" s="33">
        <f t="shared" si="1"/>
        <v>166508.0625</v>
      </c>
    </row>
    <row r="94" spans="1:11" x14ac:dyDescent="0.25">
      <c r="A94" t="s">
        <v>3082</v>
      </c>
      <c r="B94" s="8">
        <v>42879</v>
      </c>
      <c r="C94" t="s">
        <v>5022</v>
      </c>
      <c r="D94">
        <v>1</v>
      </c>
      <c r="E94" t="s">
        <v>2948</v>
      </c>
      <c r="F94">
        <v>11510</v>
      </c>
      <c r="G94" s="7" t="s">
        <v>1463</v>
      </c>
      <c r="H94" s="7" t="s">
        <v>1464</v>
      </c>
      <c r="I94" s="9">
        <v>26641.29</v>
      </c>
      <c r="J94" s="33">
        <f t="shared" si="1"/>
        <v>166508.0625</v>
      </c>
    </row>
    <row r="95" spans="1:11" x14ac:dyDescent="0.25">
      <c r="A95" t="s">
        <v>5023</v>
      </c>
      <c r="B95" s="8">
        <v>42879</v>
      </c>
      <c r="C95" t="s">
        <v>5024</v>
      </c>
      <c r="D95">
        <v>1</v>
      </c>
      <c r="E95" t="s">
        <v>2948</v>
      </c>
      <c r="F95">
        <v>11511</v>
      </c>
      <c r="G95" s="7" t="s">
        <v>1463</v>
      </c>
      <c r="H95" s="7" t="s">
        <v>1464</v>
      </c>
      <c r="I95" s="9">
        <v>29288.36</v>
      </c>
      <c r="J95" s="33">
        <f t="shared" si="1"/>
        <v>183052.25</v>
      </c>
    </row>
    <row r="96" spans="1:11" x14ac:dyDescent="0.25">
      <c r="A96" t="s">
        <v>5025</v>
      </c>
      <c r="B96" s="8">
        <v>42879</v>
      </c>
      <c r="C96" t="s">
        <v>5026</v>
      </c>
      <c r="D96">
        <v>1</v>
      </c>
      <c r="E96" t="s">
        <v>2948</v>
      </c>
      <c r="F96">
        <v>11512</v>
      </c>
      <c r="G96" s="7" t="s">
        <v>1463</v>
      </c>
      <c r="H96" s="7" t="s">
        <v>1464</v>
      </c>
      <c r="I96" s="9">
        <v>29288.36</v>
      </c>
      <c r="J96" s="33">
        <f t="shared" si="1"/>
        <v>183052.25</v>
      </c>
    </row>
    <row r="97" spans="1:10" x14ac:dyDescent="0.25">
      <c r="A97" t="s">
        <v>3084</v>
      </c>
      <c r="B97" s="8">
        <v>42879</v>
      </c>
      <c r="C97" t="s">
        <v>5027</v>
      </c>
      <c r="D97">
        <v>1</v>
      </c>
      <c r="E97" t="s">
        <v>2948</v>
      </c>
      <c r="F97">
        <v>11513</v>
      </c>
      <c r="G97" s="7" t="s">
        <v>1463</v>
      </c>
      <c r="H97" s="7" t="s">
        <v>1464</v>
      </c>
      <c r="I97" s="9">
        <v>29288.36</v>
      </c>
      <c r="J97" s="33">
        <f t="shared" si="1"/>
        <v>183052.25</v>
      </c>
    </row>
    <row r="98" spans="1:10" x14ac:dyDescent="0.25">
      <c r="A98" t="s">
        <v>4008</v>
      </c>
      <c r="B98" s="8">
        <v>42879</v>
      </c>
      <c r="C98" t="s">
        <v>5028</v>
      </c>
      <c r="D98">
        <v>1</v>
      </c>
      <c r="E98" t="s">
        <v>2948</v>
      </c>
      <c r="F98">
        <v>11514</v>
      </c>
      <c r="G98" s="7" t="s">
        <v>1463</v>
      </c>
      <c r="H98" s="7" t="s">
        <v>1464</v>
      </c>
      <c r="I98" s="9">
        <v>29288.36</v>
      </c>
      <c r="J98" s="33">
        <f t="shared" si="1"/>
        <v>183052.25</v>
      </c>
    </row>
    <row r="99" spans="1:10" x14ac:dyDescent="0.25">
      <c r="A99" t="s">
        <v>5029</v>
      </c>
      <c r="B99" s="8">
        <v>42879</v>
      </c>
      <c r="C99" t="s">
        <v>5030</v>
      </c>
      <c r="D99">
        <v>1</v>
      </c>
      <c r="E99" t="s">
        <v>2948</v>
      </c>
      <c r="F99">
        <v>11515</v>
      </c>
      <c r="G99" s="7" t="s">
        <v>1463</v>
      </c>
      <c r="H99" s="7" t="s">
        <v>1464</v>
      </c>
      <c r="I99" s="9">
        <v>26861.18</v>
      </c>
      <c r="J99" s="33">
        <f t="shared" si="1"/>
        <v>167882.375</v>
      </c>
    </row>
    <row r="100" spans="1:10" x14ac:dyDescent="0.25">
      <c r="A100" t="s">
        <v>5031</v>
      </c>
      <c r="B100" s="8">
        <v>42879</v>
      </c>
      <c r="C100" t="s">
        <v>5032</v>
      </c>
      <c r="D100">
        <v>1</v>
      </c>
      <c r="E100" t="s">
        <v>2948</v>
      </c>
      <c r="F100">
        <v>11516</v>
      </c>
      <c r="G100" s="7" t="s">
        <v>1463</v>
      </c>
      <c r="H100" s="7" t="s">
        <v>1464</v>
      </c>
      <c r="I100" s="9">
        <v>43990.05</v>
      </c>
      <c r="J100" s="33">
        <f t="shared" si="1"/>
        <v>274937.8125</v>
      </c>
    </row>
    <row r="101" spans="1:10" x14ac:dyDescent="0.25">
      <c r="A101" t="s">
        <v>5012</v>
      </c>
      <c r="B101" s="8">
        <v>42879</v>
      </c>
      <c r="C101" t="s">
        <v>5013</v>
      </c>
      <c r="D101">
        <v>1</v>
      </c>
      <c r="E101" t="s">
        <v>2948</v>
      </c>
      <c r="F101">
        <v>11504</v>
      </c>
      <c r="G101" s="7" t="s">
        <v>1463</v>
      </c>
      <c r="H101" s="7" t="s">
        <v>1464</v>
      </c>
      <c r="I101" s="9">
        <v>29381.18</v>
      </c>
      <c r="J101" s="33">
        <f t="shared" si="1"/>
        <v>183632.375</v>
      </c>
    </row>
    <row r="102" spans="1:10" x14ac:dyDescent="0.25">
      <c r="A102" t="s">
        <v>293</v>
      </c>
      <c r="B102" s="8">
        <v>42879</v>
      </c>
      <c r="C102" t="s">
        <v>5014</v>
      </c>
      <c r="D102">
        <v>1</v>
      </c>
      <c r="E102" t="s">
        <v>2948</v>
      </c>
      <c r="F102">
        <v>11505</v>
      </c>
      <c r="G102" s="7" t="s">
        <v>1463</v>
      </c>
      <c r="H102" s="7" t="s">
        <v>1464</v>
      </c>
      <c r="I102" s="9">
        <v>34913.18</v>
      </c>
      <c r="J102" s="33">
        <f t="shared" si="1"/>
        <v>218207.375</v>
      </c>
    </row>
    <row r="103" spans="1:10" x14ac:dyDescent="0.25">
      <c r="A103" t="s">
        <v>5073</v>
      </c>
      <c r="B103" s="8">
        <v>42880</v>
      </c>
      <c r="C103" t="s">
        <v>5074</v>
      </c>
      <c r="D103">
        <v>1</v>
      </c>
      <c r="E103" t="s">
        <v>2948</v>
      </c>
      <c r="F103">
        <v>11517</v>
      </c>
      <c r="G103" s="7" t="s">
        <v>1463</v>
      </c>
      <c r="H103" s="7" t="s">
        <v>1464</v>
      </c>
      <c r="I103" s="9">
        <v>33982.82</v>
      </c>
      <c r="J103" s="33">
        <f t="shared" si="1"/>
        <v>212392.625</v>
      </c>
    </row>
    <row r="104" spans="1:10" x14ac:dyDescent="0.25">
      <c r="A104" t="s">
        <v>5075</v>
      </c>
      <c r="B104" s="8">
        <v>42880</v>
      </c>
      <c r="C104" t="s">
        <v>5076</v>
      </c>
      <c r="D104">
        <v>1</v>
      </c>
      <c r="E104" t="s">
        <v>2948</v>
      </c>
      <c r="F104">
        <v>11518</v>
      </c>
      <c r="G104" s="7" t="s">
        <v>1463</v>
      </c>
      <c r="H104" s="7" t="s">
        <v>1464</v>
      </c>
      <c r="I104" s="9">
        <v>68138.66</v>
      </c>
      <c r="J104" s="33">
        <f t="shared" si="1"/>
        <v>425866.625</v>
      </c>
    </row>
    <row r="105" spans="1:10" x14ac:dyDescent="0.25">
      <c r="A105" t="s">
        <v>5077</v>
      </c>
      <c r="B105" s="8">
        <v>42880</v>
      </c>
      <c r="C105" t="s">
        <v>5078</v>
      </c>
      <c r="D105">
        <v>1</v>
      </c>
      <c r="E105" t="s">
        <v>2948</v>
      </c>
      <c r="F105">
        <v>11519</v>
      </c>
      <c r="G105" s="7" t="s">
        <v>1463</v>
      </c>
      <c r="H105" s="7" t="s">
        <v>1464</v>
      </c>
      <c r="I105" s="9">
        <v>33285.71</v>
      </c>
      <c r="J105" s="33">
        <f t="shared" si="1"/>
        <v>208035.6875</v>
      </c>
    </row>
    <row r="106" spans="1:10" x14ac:dyDescent="0.25">
      <c r="A106" t="s">
        <v>5079</v>
      </c>
      <c r="B106" s="8">
        <v>42880</v>
      </c>
      <c r="C106" t="s">
        <v>5080</v>
      </c>
      <c r="D106">
        <v>1</v>
      </c>
      <c r="E106" t="s">
        <v>2948</v>
      </c>
      <c r="F106">
        <v>11520</v>
      </c>
      <c r="G106" s="7" t="s">
        <v>1463</v>
      </c>
      <c r="H106" s="7" t="s">
        <v>1464</v>
      </c>
      <c r="I106" s="9">
        <v>33285.71</v>
      </c>
      <c r="J106" s="33">
        <f t="shared" si="1"/>
        <v>208035.6875</v>
      </c>
    </row>
    <row r="107" spans="1:10" x14ac:dyDescent="0.25">
      <c r="A107" t="s">
        <v>5081</v>
      </c>
      <c r="B107" s="8">
        <v>42880</v>
      </c>
      <c r="C107" t="s">
        <v>5082</v>
      </c>
      <c r="D107">
        <v>1</v>
      </c>
      <c r="E107" t="s">
        <v>2948</v>
      </c>
      <c r="F107">
        <v>11521</v>
      </c>
      <c r="G107" s="7" t="s">
        <v>1463</v>
      </c>
      <c r="H107" s="7" t="s">
        <v>1464</v>
      </c>
      <c r="I107" s="9">
        <v>36649.769999999997</v>
      </c>
      <c r="J107" s="33">
        <f t="shared" si="1"/>
        <v>229061.06249999997</v>
      </c>
    </row>
    <row r="108" spans="1:10" x14ac:dyDescent="0.25">
      <c r="A108" t="s">
        <v>5083</v>
      </c>
      <c r="B108" s="8">
        <v>42880</v>
      </c>
      <c r="C108" t="s">
        <v>5084</v>
      </c>
      <c r="D108">
        <v>1</v>
      </c>
      <c r="E108" t="s">
        <v>2948</v>
      </c>
      <c r="F108">
        <v>11522</v>
      </c>
      <c r="G108" s="7" t="s">
        <v>1463</v>
      </c>
      <c r="H108" s="7" t="s">
        <v>1464</v>
      </c>
      <c r="I108" s="9">
        <v>36649.769999999997</v>
      </c>
      <c r="J108" s="33">
        <f t="shared" si="1"/>
        <v>229061.06249999997</v>
      </c>
    </row>
    <row r="109" spans="1:10" x14ac:dyDescent="0.25">
      <c r="A109" t="s">
        <v>5085</v>
      </c>
      <c r="B109" s="8">
        <v>42880</v>
      </c>
      <c r="C109" t="s">
        <v>5086</v>
      </c>
      <c r="D109">
        <v>1</v>
      </c>
      <c r="E109" t="s">
        <v>2948</v>
      </c>
      <c r="F109">
        <v>11523</v>
      </c>
      <c r="G109" s="7" t="s">
        <v>1463</v>
      </c>
      <c r="H109" s="7" t="s">
        <v>1464</v>
      </c>
      <c r="I109" s="9">
        <v>36649.769999999997</v>
      </c>
      <c r="J109" s="33">
        <f t="shared" si="1"/>
        <v>229061.06249999997</v>
      </c>
    </row>
    <row r="110" spans="1:10" x14ac:dyDescent="0.25">
      <c r="A110" t="s">
        <v>5087</v>
      </c>
      <c r="B110" s="8">
        <v>42880</v>
      </c>
      <c r="C110" t="s">
        <v>5088</v>
      </c>
      <c r="D110">
        <v>1</v>
      </c>
      <c r="E110" t="s">
        <v>2948</v>
      </c>
      <c r="F110">
        <v>11524</v>
      </c>
      <c r="G110" s="7" t="s">
        <v>1463</v>
      </c>
      <c r="H110" s="7" t="s">
        <v>1464</v>
      </c>
      <c r="I110" s="9">
        <v>41992.15</v>
      </c>
      <c r="J110" s="33">
        <f t="shared" si="1"/>
        <v>262450.9375</v>
      </c>
    </row>
    <row r="111" spans="1:10" x14ac:dyDescent="0.25">
      <c r="A111" t="s">
        <v>5089</v>
      </c>
      <c r="B111" s="8">
        <v>42880</v>
      </c>
      <c r="C111" t="s">
        <v>5090</v>
      </c>
      <c r="D111">
        <v>1</v>
      </c>
      <c r="E111" t="s">
        <v>2948</v>
      </c>
      <c r="F111">
        <v>11525</v>
      </c>
      <c r="G111" s="7" t="s">
        <v>1463</v>
      </c>
      <c r="H111" s="7" t="s">
        <v>1464</v>
      </c>
      <c r="I111" s="9">
        <v>41992.15</v>
      </c>
      <c r="J111" s="33">
        <f t="shared" si="1"/>
        <v>262450.9375</v>
      </c>
    </row>
    <row r="112" spans="1:10" x14ac:dyDescent="0.25">
      <c r="A112" t="s">
        <v>5091</v>
      </c>
      <c r="B112" s="8">
        <v>42880</v>
      </c>
      <c r="C112" t="s">
        <v>5092</v>
      </c>
      <c r="D112">
        <v>1</v>
      </c>
      <c r="E112" t="s">
        <v>2948</v>
      </c>
      <c r="F112">
        <v>11526</v>
      </c>
      <c r="G112" s="7" t="s">
        <v>1463</v>
      </c>
      <c r="H112" s="7" t="s">
        <v>1464</v>
      </c>
      <c r="I112" s="9">
        <v>41093.29</v>
      </c>
      <c r="J112" s="33">
        <f t="shared" si="1"/>
        <v>256833.0625</v>
      </c>
    </row>
    <row r="113" spans="1:11" x14ac:dyDescent="0.25">
      <c r="A113" t="s">
        <v>1773</v>
      </c>
      <c r="B113" s="8">
        <v>42880</v>
      </c>
      <c r="C113" t="s">
        <v>5093</v>
      </c>
      <c r="D113">
        <v>1</v>
      </c>
      <c r="E113" t="s">
        <v>2948</v>
      </c>
      <c r="F113">
        <v>11527</v>
      </c>
      <c r="G113" s="7" t="s">
        <v>1463</v>
      </c>
      <c r="H113" s="7" t="s">
        <v>1464</v>
      </c>
      <c r="I113" s="9">
        <v>33285.71</v>
      </c>
      <c r="J113" s="33">
        <f t="shared" si="1"/>
        <v>208035.6875</v>
      </c>
      <c r="K113" s="1"/>
    </row>
    <row r="114" spans="1:11" x14ac:dyDescent="0.25">
      <c r="A114" t="s">
        <v>5094</v>
      </c>
      <c r="B114" s="8">
        <v>42880</v>
      </c>
      <c r="C114" t="s">
        <v>5095</v>
      </c>
      <c r="D114">
        <v>1</v>
      </c>
      <c r="E114" t="s">
        <v>2948</v>
      </c>
      <c r="F114">
        <v>11528</v>
      </c>
      <c r="G114" s="7" t="s">
        <v>1463</v>
      </c>
      <c r="H114" s="7" t="s">
        <v>1464</v>
      </c>
      <c r="I114" s="9">
        <v>26641.29</v>
      </c>
      <c r="J114" s="33">
        <f t="shared" si="1"/>
        <v>166508.0625</v>
      </c>
      <c r="K114" s="1"/>
    </row>
    <row r="115" spans="1:11" x14ac:dyDescent="0.25">
      <c r="A115" t="s">
        <v>5096</v>
      </c>
      <c r="B115" s="8">
        <v>42880</v>
      </c>
      <c r="C115" t="s">
        <v>5097</v>
      </c>
      <c r="D115">
        <v>1</v>
      </c>
      <c r="E115" t="s">
        <v>2948</v>
      </c>
      <c r="F115">
        <v>11529</v>
      </c>
      <c r="G115" s="7" t="s">
        <v>1463</v>
      </c>
      <c r="H115" s="7" t="s">
        <v>1464</v>
      </c>
      <c r="I115" s="9">
        <v>29288.36</v>
      </c>
      <c r="J115" s="33">
        <f t="shared" si="1"/>
        <v>183052.25</v>
      </c>
    </row>
    <row r="116" spans="1:11" x14ac:dyDescent="0.25">
      <c r="A116" t="s">
        <v>302</v>
      </c>
      <c r="B116" s="8">
        <v>42880</v>
      </c>
      <c r="C116" t="s">
        <v>5098</v>
      </c>
      <c r="D116">
        <v>1</v>
      </c>
      <c r="E116" t="s">
        <v>2948</v>
      </c>
      <c r="F116">
        <v>11531</v>
      </c>
      <c r="G116" s="7" t="s">
        <v>1463</v>
      </c>
      <c r="H116" s="7" t="s">
        <v>1464</v>
      </c>
      <c r="I116" s="9">
        <v>29288.36</v>
      </c>
      <c r="J116" s="33">
        <f t="shared" si="1"/>
        <v>183052.25</v>
      </c>
    </row>
    <row r="117" spans="1:11" x14ac:dyDescent="0.25">
      <c r="A117" t="s">
        <v>5108</v>
      </c>
      <c r="B117" s="8">
        <v>42880</v>
      </c>
      <c r="C117" t="s">
        <v>5109</v>
      </c>
      <c r="D117">
        <v>1</v>
      </c>
      <c r="E117" t="s">
        <v>2948</v>
      </c>
      <c r="F117">
        <v>11537</v>
      </c>
      <c r="G117" s="7" t="s">
        <v>1463</v>
      </c>
      <c r="H117" s="7" t="s">
        <v>1464</v>
      </c>
      <c r="I117" s="9">
        <v>29288.36</v>
      </c>
      <c r="J117" s="33">
        <f t="shared" si="1"/>
        <v>183052.25</v>
      </c>
    </row>
    <row r="118" spans="1:11" x14ac:dyDescent="0.25">
      <c r="A118" t="s">
        <v>5110</v>
      </c>
      <c r="B118" s="8">
        <v>42880</v>
      </c>
      <c r="C118" t="s">
        <v>5111</v>
      </c>
      <c r="D118">
        <v>1</v>
      </c>
      <c r="E118" t="s">
        <v>2948</v>
      </c>
      <c r="F118">
        <v>11538</v>
      </c>
      <c r="G118" s="7" t="s">
        <v>1463</v>
      </c>
      <c r="H118" s="7" t="s">
        <v>1464</v>
      </c>
      <c r="I118" s="9">
        <v>29288.36</v>
      </c>
      <c r="J118" s="33">
        <f t="shared" si="1"/>
        <v>183052.25</v>
      </c>
    </row>
    <row r="119" spans="1:11" x14ac:dyDescent="0.25">
      <c r="A119" t="s">
        <v>5112</v>
      </c>
      <c r="B119" s="8">
        <v>42880</v>
      </c>
      <c r="C119" t="s">
        <v>5113</v>
      </c>
      <c r="D119">
        <v>1</v>
      </c>
      <c r="E119" t="s">
        <v>2948</v>
      </c>
      <c r="F119">
        <v>11539</v>
      </c>
      <c r="G119" s="7" t="s">
        <v>1463</v>
      </c>
      <c r="H119" s="7" t="s">
        <v>1464</v>
      </c>
      <c r="I119" s="9">
        <v>29288.36</v>
      </c>
      <c r="J119" s="33">
        <f t="shared" si="1"/>
        <v>183052.25</v>
      </c>
    </row>
    <row r="120" spans="1:11" x14ac:dyDescent="0.25">
      <c r="A120" t="s">
        <v>5114</v>
      </c>
      <c r="B120" s="8">
        <v>42880</v>
      </c>
      <c r="C120" t="s">
        <v>5115</v>
      </c>
      <c r="D120">
        <v>1</v>
      </c>
      <c r="E120" t="s">
        <v>2948</v>
      </c>
      <c r="F120">
        <v>11540</v>
      </c>
      <c r="G120" s="7" t="s">
        <v>1463</v>
      </c>
      <c r="H120" s="7" t="s">
        <v>1464</v>
      </c>
      <c r="I120" s="9">
        <v>29288.36</v>
      </c>
      <c r="J120" s="33">
        <f t="shared" si="1"/>
        <v>183052.25</v>
      </c>
    </row>
    <row r="121" spans="1:11" x14ac:dyDescent="0.25">
      <c r="A121" t="s">
        <v>5116</v>
      </c>
      <c r="B121" s="8">
        <v>42880</v>
      </c>
      <c r="C121" t="s">
        <v>5117</v>
      </c>
      <c r="D121">
        <v>1</v>
      </c>
      <c r="E121" t="s">
        <v>2948</v>
      </c>
      <c r="F121">
        <v>11541</v>
      </c>
      <c r="G121" s="7" t="s">
        <v>1463</v>
      </c>
      <c r="H121" s="7" t="s">
        <v>1464</v>
      </c>
      <c r="I121" s="9">
        <v>29288.36</v>
      </c>
      <c r="J121" s="33">
        <f t="shared" si="1"/>
        <v>183052.25</v>
      </c>
    </row>
    <row r="122" spans="1:11" x14ac:dyDescent="0.25">
      <c r="A122" t="s">
        <v>5118</v>
      </c>
      <c r="B122" s="8">
        <v>42880</v>
      </c>
      <c r="C122" t="s">
        <v>5119</v>
      </c>
      <c r="D122">
        <v>1</v>
      </c>
      <c r="E122" t="s">
        <v>2948</v>
      </c>
      <c r="F122">
        <v>11542</v>
      </c>
      <c r="G122" s="7" t="s">
        <v>1463</v>
      </c>
      <c r="H122" s="7" t="s">
        <v>1464</v>
      </c>
      <c r="I122" s="9">
        <v>29288.36</v>
      </c>
      <c r="J122" s="33">
        <f t="shared" si="1"/>
        <v>183052.25</v>
      </c>
      <c r="K122" s="1"/>
    </row>
    <row r="123" spans="1:11" x14ac:dyDescent="0.25">
      <c r="A123" t="s">
        <v>5120</v>
      </c>
      <c r="B123" s="8">
        <v>42880</v>
      </c>
      <c r="C123" t="s">
        <v>5121</v>
      </c>
      <c r="D123">
        <v>1</v>
      </c>
      <c r="E123" t="s">
        <v>2948</v>
      </c>
      <c r="F123">
        <v>11543</v>
      </c>
      <c r="G123" s="7" t="s">
        <v>1463</v>
      </c>
      <c r="H123" s="7" t="s">
        <v>1464</v>
      </c>
      <c r="I123" s="9">
        <v>29288.36</v>
      </c>
      <c r="J123" s="33">
        <f t="shared" si="1"/>
        <v>183052.25</v>
      </c>
    </row>
    <row r="124" spans="1:11" x14ac:dyDescent="0.25">
      <c r="A124" t="s">
        <v>5122</v>
      </c>
      <c r="B124" s="8">
        <v>42880</v>
      </c>
      <c r="C124" t="s">
        <v>5123</v>
      </c>
      <c r="D124">
        <v>1</v>
      </c>
      <c r="E124" t="s">
        <v>2948</v>
      </c>
      <c r="F124">
        <v>11544</v>
      </c>
      <c r="G124" s="7" t="s">
        <v>1463</v>
      </c>
      <c r="H124" s="7" t="s">
        <v>1464</v>
      </c>
      <c r="I124" s="9">
        <v>36649.769999999997</v>
      </c>
      <c r="J124" s="33">
        <f t="shared" si="1"/>
        <v>229061.06249999997</v>
      </c>
    </row>
    <row r="125" spans="1:11" x14ac:dyDescent="0.25">
      <c r="A125" t="s">
        <v>5124</v>
      </c>
      <c r="B125" s="8">
        <v>42880</v>
      </c>
      <c r="C125" t="s">
        <v>5125</v>
      </c>
      <c r="D125">
        <v>1</v>
      </c>
      <c r="E125" t="s">
        <v>2948</v>
      </c>
      <c r="F125">
        <v>11545</v>
      </c>
      <c r="G125" s="7" t="s">
        <v>1463</v>
      </c>
      <c r="H125" s="7" t="s">
        <v>1464</v>
      </c>
      <c r="I125" s="9">
        <v>36649.769999999997</v>
      </c>
      <c r="J125" s="33">
        <f t="shared" si="1"/>
        <v>229061.06249999997</v>
      </c>
    </row>
    <row r="126" spans="1:11" x14ac:dyDescent="0.25">
      <c r="A126" t="s">
        <v>5126</v>
      </c>
      <c r="B126" s="8">
        <v>42880</v>
      </c>
      <c r="C126" t="s">
        <v>5127</v>
      </c>
      <c r="D126">
        <v>1</v>
      </c>
      <c r="E126" t="s">
        <v>2948</v>
      </c>
      <c r="F126">
        <v>11546</v>
      </c>
      <c r="G126" s="7" t="s">
        <v>1463</v>
      </c>
      <c r="H126" s="7" t="s">
        <v>1464</v>
      </c>
      <c r="I126" s="9">
        <v>34482.03</v>
      </c>
      <c r="J126" s="33">
        <f t="shared" si="1"/>
        <v>215512.6875</v>
      </c>
    </row>
    <row r="127" spans="1:11" x14ac:dyDescent="0.25">
      <c r="A127" t="s">
        <v>5128</v>
      </c>
      <c r="B127" s="8">
        <v>42880</v>
      </c>
      <c r="C127" t="s">
        <v>5129</v>
      </c>
      <c r="D127">
        <v>1</v>
      </c>
      <c r="E127" t="s">
        <v>2948</v>
      </c>
      <c r="F127">
        <v>11547</v>
      </c>
      <c r="G127" s="7" t="s">
        <v>1463</v>
      </c>
      <c r="H127" s="7" t="s">
        <v>1464</v>
      </c>
      <c r="I127" s="9">
        <v>30026.69</v>
      </c>
      <c r="J127" s="33">
        <f t="shared" si="1"/>
        <v>187666.8125</v>
      </c>
    </row>
    <row r="128" spans="1:11" x14ac:dyDescent="0.25">
      <c r="A128" t="s">
        <v>5131</v>
      </c>
      <c r="B128" s="8">
        <v>42880</v>
      </c>
      <c r="C128" t="s">
        <v>5132</v>
      </c>
      <c r="D128">
        <v>1</v>
      </c>
      <c r="E128" t="s">
        <v>2948</v>
      </c>
      <c r="F128">
        <v>11549</v>
      </c>
      <c r="G128" s="7" t="s">
        <v>1463</v>
      </c>
      <c r="H128" s="7" t="s">
        <v>1464</v>
      </c>
      <c r="I128" s="9">
        <v>33283.160000000003</v>
      </c>
      <c r="J128" s="33">
        <f t="shared" si="1"/>
        <v>208019.75000000003</v>
      </c>
      <c r="K128" s="1"/>
    </row>
    <row r="129" spans="1:11" x14ac:dyDescent="0.25">
      <c r="A129" t="s">
        <v>5133</v>
      </c>
      <c r="B129" s="8">
        <v>42880</v>
      </c>
      <c r="C129" t="s">
        <v>5134</v>
      </c>
      <c r="D129">
        <v>1</v>
      </c>
      <c r="E129" t="s">
        <v>2948</v>
      </c>
      <c r="F129">
        <v>11550</v>
      </c>
      <c r="G129" s="7" t="s">
        <v>1463</v>
      </c>
      <c r="H129" s="7" t="s">
        <v>1464</v>
      </c>
      <c r="I129" s="9">
        <v>36649.769999999997</v>
      </c>
      <c r="J129" s="33">
        <f t="shared" si="1"/>
        <v>229061.06249999997</v>
      </c>
      <c r="K129" s="1"/>
    </row>
    <row r="130" spans="1:11" x14ac:dyDescent="0.25">
      <c r="A130" t="s">
        <v>5135</v>
      </c>
      <c r="B130" s="8">
        <v>42880</v>
      </c>
      <c r="C130" t="s">
        <v>5136</v>
      </c>
      <c r="D130">
        <v>1</v>
      </c>
      <c r="E130" t="s">
        <v>2948</v>
      </c>
      <c r="F130">
        <v>11551</v>
      </c>
      <c r="G130" s="7" t="s">
        <v>1463</v>
      </c>
      <c r="H130" s="7" t="s">
        <v>1464</v>
      </c>
      <c r="I130" s="9">
        <v>36649.769999999997</v>
      </c>
      <c r="J130" s="33">
        <f t="shared" si="1"/>
        <v>229061.06249999997</v>
      </c>
      <c r="K130" s="1"/>
    </row>
    <row r="131" spans="1:11" x14ac:dyDescent="0.25">
      <c r="A131" t="s">
        <v>334</v>
      </c>
      <c r="B131" s="8">
        <v>42880</v>
      </c>
      <c r="C131" t="s">
        <v>5141</v>
      </c>
      <c r="D131">
        <v>1</v>
      </c>
      <c r="E131" t="s">
        <v>2948</v>
      </c>
      <c r="F131">
        <v>11554</v>
      </c>
      <c r="G131" s="7" t="s">
        <v>1463</v>
      </c>
      <c r="H131" s="7" t="s">
        <v>1464</v>
      </c>
      <c r="I131" s="9">
        <v>36649.769999999997</v>
      </c>
      <c r="J131" s="33">
        <f t="shared" si="1"/>
        <v>229061.06249999997</v>
      </c>
    </row>
    <row r="132" spans="1:11" x14ac:dyDescent="0.25">
      <c r="A132" t="s">
        <v>338</v>
      </c>
      <c r="B132" s="8">
        <v>42880</v>
      </c>
      <c r="C132" t="s">
        <v>5142</v>
      </c>
      <c r="D132">
        <v>1</v>
      </c>
      <c r="E132" t="s">
        <v>2948</v>
      </c>
      <c r="F132">
        <v>11555</v>
      </c>
      <c r="G132" s="7" t="s">
        <v>1463</v>
      </c>
      <c r="H132" s="7" t="s">
        <v>1464</v>
      </c>
      <c r="I132" s="9">
        <v>41992.15</v>
      </c>
      <c r="J132" s="33">
        <f t="shared" si="1"/>
        <v>262450.9375</v>
      </c>
    </row>
    <row r="133" spans="1:11" x14ac:dyDescent="0.25">
      <c r="A133" t="s">
        <v>1802</v>
      </c>
      <c r="B133" s="8">
        <v>42880</v>
      </c>
      <c r="C133" t="s">
        <v>5143</v>
      </c>
      <c r="D133">
        <v>1</v>
      </c>
      <c r="E133" t="s">
        <v>2948</v>
      </c>
      <c r="F133">
        <v>11556</v>
      </c>
      <c r="G133" s="7" t="s">
        <v>1463</v>
      </c>
      <c r="H133" s="7" t="s">
        <v>1464</v>
      </c>
      <c r="I133" s="9">
        <v>41992.15</v>
      </c>
      <c r="J133" s="33">
        <f t="shared" ref="J133:J196" si="2">+I133/0.16</f>
        <v>262450.9375</v>
      </c>
    </row>
    <row r="134" spans="1:11" x14ac:dyDescent="0.25">
      <c r="A134" t="s">
        <v>342</v>
      </c>
      <c r="B134" s="8">
        <v>42880</v>
      </c>
      <c r="C134" t="s">
        <v>5144</v>
      </c>
      <c r="D134">
        <v>1</v>
      </c>
      <c r="E134" t="s">
        <v>2948</v>
      </c>
      <c r="F134">
        <v>11557</v>
      </c>
      <c r="G134" s="7" t="s">
        <v>1463</v>
      </c>
      <c r="H134" s="7" t="s">
        <v>1464</v>
      </c>
      <c r="I134" s="9">
        <v>41992.15</v>
      </c>
      <c r="J134" s="33">
        <f t="shared" si="2"/>
        <v>262450.9375</v>
      </c>
    </row>
    <row r="135" spans="1:11" x14ac:dyDescent="0.25">
      <c r="A135" t="s">
        <v>346</v>
      </c>
      <c r="B135" s="8">
        <v>42880</v>
      </c>
      <c r="C135" t="s">
        <v>5145</v>
      </c>
      <c r="D135">
        <v>1</v>
      </c>
      <c r="E135" t="s">
        <v>2948</v>
      </c>
      <c r="F135">
        <v>11558</v>
      </c>
      <c r="G135" s="7" t="s">
        <v>1463</v>
      </c>
      <c r="H135" s="7" t="s">
        <v>1464</v>
      </c>
      <c r="I135" s="9">
        <v>41992.15</v>
      </c>
      <c r="J135" s="33">
        <f t="shared" si="2"/>
        <v>262450.9375</v>
      </c>
    </row>
    <row r="136" spans="1:11" x14ac:dyDescent="0.25">
      <c r="A136" t="s">
        <v>349</v>
      </c>
      <c r="B136" s="8">
        <v>42880</v>
      </c>
      <c r="C136" t="s">
        <v>5146</v>
      </c>
      <c r="D136">
        <v>1</v>
      </c>
      <c r="E136" t="s">
        <v>2948</v>
      </c>
      <c r="F136">
        <v>11559</v>
      </c>
      <c r="G136" s="7" t="s">
        <v>1463</v>
      </c>
      <c r="H136" s="7" t="s">
        <v>1464</v>
      </c>
      <c r="I136" s="9">
        <v>41992.15</v>
      </c>
      <c r="J136" s="33">
        <f t="shared" si="2"/>
        <v>262450.9375</v>
      </c>
      <c r="K136" s="1"/>
    </row>
    <row r="137" spans="1:11" x14ac:dyDescent="0.25">
      <c r="A137" t="s">
        <v>5147</v>
      </c>
      <c r="B137" s="8">
        <v>42880</v>
      </c>
      <c r="C137" t="s">
        <v>5148</v>
      </c>
      <c r="D137">
        <v>1</v>
      </c>
      <c r="E137" t="s">
        <v>2948</v>
      </c>
      <c r="F137">
        <v>11560</v>
      </c>
      <c r="G137" s="7" t="s">
        <v>1463</v>
      </c>
      <c r="H137" s="7" t="s">
        <v>1464</v>
      </c>
      <c r="I137" s="9">
        <v>41992.15</v>
      </c>
      <c r="J137" s="33">
        <f t="shared" si="2"/>
        <v>262450.9375</v>
      </c>
    </row>
    <row r="138" spans="1:11" x14ac:dyDescent="0.25">
      <c r="A138" t="s">
        <v>357</v>
      </c>
      <c r="B138" s="8">
        <v>42880</v>
      </c>
      <c r="C138" t="s">
        <v>5149</v>
      </c>
      <c r="D138">
        <v>1</v>
      </c>
      <c r="E138" t="s">
        <v>2948</v>
      </c>
      <c r="F138">
        <v>11561</v>
      </c>
      <c r="G138" s="7" t="s">
        <v>1463</v>
      </c>
      <c r="H138" s="7" t="s">
        <v>1464</v>
      </c>
      <c r="I138" s="9">
        <v>41992.15</v>
      </c>
      <c r="J138" s="33">
        <f t="shared" si="2"/>
        <v>262450.9375</v>
      </c>
    </row>
    <row r="139" spans="1:11" x14ac:dyDescent="0.25">
      <c r="A139" t="s">
        <v>5150</v>
      </c>
      <c r="B139" s="8">
        <v>42880</v>
      </c>
      <c r="C139" t="s">
        <v>5151</v>
      </c>
      <c r="D139">
        <v>1</v>
      </c>
      <c r="E139" t="s">
        <v>2948</v>
      </c>
      <c r="F139">
        <v>11562</v>
      </c>
      <c r="G139" s="7" t="s">
        <v>1463</v>
      </c>
      <c r="H139" s="7" t="s">
        <v>1464</v>
      </c>
      <c r="I139" s="9">
        <v>41992.15</v>
      </c>
      <c r="J139" s="33">
        <f t="shared" si="2"/>
        <v>262450.9375</v>
      </c>
    </row>
    <row r="140" spans="1:11" x14ac:dyDescent="0.25">
      <c r="A140" t="s">
        <v>361</v>
      </c>
      <c r="B140" s="8">
        <v>42880</v>
      </c>
      <c r="C140" t="s">
        <v>5152</v>
      </c>
      <c r="D140">
        <v>1</v>
      </c>
      <c r="E140" t="s">
        <v>2948</v>
      </c>
      <c r="F140">
        <v>11563</v>
      </c>
      <c r="G140" s="7" t="s">
        <v>1463</v>
      </c>
      <c r="H140" s="7" t="s">
        <v>1464</v>
      </c>
      <c r="I140" s="9">
        <v>41992.15</v>
      </c>
      <c r="J140" s="33">
        <f t="shared" si="2"/>
        <v>262450.9375</v>
      </c>
    </row>
    <row r="141" spans="1:11" x14ac:dyDescent="0.25">
      <c r="A141" t="s">
        <v>5153</v>
      </c>
      <c r="B141" s="8">
        <v>42880</v>
      </c>
      <c r="C141" t="s">
        <v>5154</v>
      </c>
      <c r="D141">
        <v>1</v>
      </c>
      <c r="E141" t="s">
        <v>2948</v>
      </c>
      <c r="F141">
        <v>11564</v>
      </c>
      <c r="G141" s="7" t="s">
        <v>1463</v>
      </c>
      <c r="H141" s="7" t="s">
        <v>1464</v>
      </c>
      <c r="I141" s="9">
        <v>41992.15</v>
      </c>
      <c r="J141" s="33">
        <f t="shared" si="2"/>
        <v>262450.9375</v>
      </c>
    </row>
    <row r="142" spans="1:11" x14ac:dyDescent="0.25">
      <c r="A142" t="s">
        <v>1812</v>
      </c>
      <c r="B142" s="8">
        <v>42880</v>
      </c>
      <c r="C142" t="s">
        <v>5155</v>
      </c>
      <c r="D142">
        <v>1</v>
      </c>
      <c r="E142" t="s">
        <v>2948</v>
      </c>
      <c r="F142">
        <v>11565</v>
      </c>
      <c r="G142" s="7" t="s">
        <v>1463</v>
      </c>
      <c r="H142" s="7" t="s">
        <v>1464</v>
      </c>
      <c r="I142" s="9">
        <v>41992.15</v>
      </c>
      <c r="J142" s="33">
        <f t="shared" si="2"/>
        <v>262450.9375</v>
      </c>
    </row>
    <row r="143" spans="1:11" x14ac:dyDescent="0.25">
      <c r="A143" t="s">
        <v>364</v>
      </c>
      <c r="B143" s="8">
        <v>42880</v>
      </c>
      <c r="C143" t="s">
        <v>5156</v>
      </c>
      <c r="D143">
        <v>1</v>
      </c>
      <c r="E143" t="s">
        <v>2948</v>
      </c>
      <c r="F143">
        <v>11566</v>
      </c>
      <c r="G143" s="7" t="s">
        <v>1463</v>
      </c>
      <c r="H143" s="7" t="s">
        <v>1464</v>
      </c>
      <c r="I143" s="9">
        <v>41992.15</v>
      </c>
      <c r="J143" s="33">
        <f t="shared" si="2"/>
        <v>262450.9375</v>
      </c>
    </row>
    <row r="144" spans="1:11" x14ac:dyDescent="0.25">
      <c r="A144" t="s">
        <v>3093</v>
      </c>
      <c r="B144" s="8">
        <v>42880</v>
      </c>
      <c r="C144" t="s">
        <v>5157</v>
      </c>
      <c r="D144">
        <v>1</v>
      </c>
      <c r="E144" t="s">
        <v>2948</v>
      </c>
      <c r="F144">
        <v>11567</v>
      </c>
      <c r="G144" s="7" t="s">
        <v>1463</v>
      </c>
      <c r="H144" s="7" t="s">
        <v>1464</v>
      </c>
      <c r="I144" s="9">
        <v>41992.15</v>
      </c>
      <c r="J144" s="33">
        <f t="shared" si="2"/>
        <v>262450.9375</v>
      </c>
    </row>
    <row r="145" spans="1:11" x14ac:dyDescent="0.25">
      <c r="A145" t="s">
        <v>1816</v>
      </c>
      <c r="B145" s="8">
        <v>42880</v>
      </c>
      <c r="C145" t="s">
        <v>5158</v>
      </c>
      <c r="D145">
        <v>1</v>
      </c>
      <c r="E145" t="s">
        <v>2948</v>
      </c>
      <c r="F145">
        <v>11568</v>
      </c>
      <c r="G145" s="7" t="s">
        <v>1463</v>
      </c>
      <c r="H145" s="7" t="s">
        <v>1464</v>
      </c>
      <c r="I145" s="9">
        <v>41992.15</v>
      </c>
      <c r="J145" s="33">
        <f t="shared" si="2"/>
        <v>262450.9375</v>
      </c>
    </row>
    <row r="146" spans="1:11" x14ac:dyDescent="0.25">
      <c r="A146" t="s">
        <v>1858</v>
      </c>
      <c r="B146" s="8">
        <v>42882</v>
      </c>
      <c r="C146" t="s">
        <v>5168</v>
      </c>
      <c r="D146">
        <v>1</v>
      </c>
      <c r="E146" t="s">
        <v>2948</v>
      </c>
      <c r="F146">
        <v>11571</v>
      </c>
      <c r="G146" s="7" t="s">
        <v>1463</v>
      </c>
      <c r="H146" s="7" t="s">
        <v>1464</v>
      </c>
      <c r="I146" s="9">
        <v>41992.15</v>
      </c>
      <c r="J146" s="33">
        <f t="shared" si="2"/>
        <v>262450.9375</v>
      </c>
    </row>
    <row r="147" spans="1:11" x14ac:dyDescent="0.25">
      <c r="A147" t="s">
        <v>1861</v>
      </c>
      <c r="B147" s="8">
        <v>42882</v>
      </c>
      <c r="C147" t="s">
        <v>5169</v>
      </c>
      <c r="D147">
        <v>1</v>
      </c>
      <c r="E147" t="s">
        <v>2948</v>
      </c>
      <c r="F147">
        <v>11572</v>
      </c>
      <c r="G147" s="7" t="s">
        <v>1463</v>
      </c>
      <c r="H147" s="7" t="s">
        <v>1464</v>
      </c>
      <c r="I147" s="9">
        <v>41992.15</v>
      </c>
      <c r="J147" s="33">
        <f t="shared" si="2"/>
        <v>262450.9375</v>
      </c>
    </row>
    <row r="148" spans="1:11" x14ac:dyDescent="0.25">
      <c r="A148" t="s">
        <v>5170</v>
      </c>
      <c r="B148" s="8">
        <v>42882</v>
      </c>
      <c r="C148" t="s">
        <v>5171</v>
      </c>
      <c r="D148">
        <v>1</v>
      </c>
      <c r="E148" t="s">
        <v>2948</v>
      </c>
      <c r="F148">
        <v>11573</v>
      </c>
      <c r="G148" s="7" t="s">
        <v>1463</v>
      </c>
      <c r="H148" s="7" t="s">
        <v>1464</v>
      </c>
      <c r="I148" s="9">
        <v>41093.29</v>
      </c>
      <c r="J148" s="33">
        <f t="shared" si="2"/>
        <v>256833.0625</v>
      </c>
    </row>
    <row r="149" spans="1:11" x14ac:dyDescent="0.25">
      <c r="A149" t="s">
        <v>1901</v>
      </c>
      <c r="B149" s="8">
        <v>42882</v>
      </c>
      <c r="C149" t="s">
        <v>5172</v>
      </c>
      <c r="D149">
        <v>1</v>
      </c>
      <c r="E149" t="s">
        <v>2948</v>
      </c>
      <c r="F149">
        <v>11574</v>
      </c>
      <c r="G149" s="7" t="s">
        <v>1463</v>
      </c>
      <c r="H149" s="7" t="s">
        <v>1464</v>
      </c>
      <c r="I149" s="9">
        <v>41093.29</v>
      </c>
      <c r="J149" s="33">
        <f t="shared" si="2"/>
        <v>256833.0625</v>
      </c>
    </row>
    <row r="150" spans="1:11" x14ac:dyDescent="0.25">
      <c r="A150" t="s">
        <v>1904</v>
      </c>
      <c r="B150" s="8">
        <v>42882</v>
      </c>
      <c r="C150" t="s">
        <v>5173</v>
      </c>
      <c r="D150">
        <v>1</v>
      </c>
      <c r="E150" t="s">
        <v>2948</v>
      </c>
      <c r="F150">
        <v>11575</v>
      </c>
      <c r="G150" s="7" t="s">
        <v>1463</v>
      </c>
      <c r="H150" s="7" t="s">
        <v>1464</v>
      </c>
      <c r="I150" s="9">
        <v>41093.29</v>
      </c>
      <c r="J150" s="33">
        <f t="shared" si="2"/>
        <v>256833.0625</v>
      </c>
    </row>
    <row r="151" spans="1:11" x14ac:dyDescent="0.25">
      <c r="A151" t="s">
        <v>5174</v>
      </c>
      <c r="B151" s="8">
        <v>42882</v>
      </c>
      <c r="C151" t="s">
        <v>5175</v>
      </c>
      <c r="D151">
        <v>1</v>
      </c>
      <c r="E151" t="s">
        <v>2948</v>
      </c>
      <c r="F151">
        <v>11576</v>
      </c>
      <c r="G151" s="7" t="s">
        <v>1463</v>
      </c>
      <c r="H151" s="7" t="s">
        <v>1464</v>
      </c>
      <c r="I151" s="9">
        <v>41093.29</v>
      </c>
      <c r="J151" s="33">
        <f t="shared" si="2"/>
        <v>256833.0625</v>
      </c>
    </row>
    <row r="152" spans="1:11" x14ac:dyDescent="0.25">
      <c r="A152" t="s">
        <v>5099</v>
      </c>
      <c r="B152" s="8">
        <v>42880</v>
      </c>
      <c r="C152" t="s">
        <v>5100</v>
      </c>
      <c r="D152">
        <v>1</v>
      </c>
      <c r="E152" t="s">
        <v>2948</v>
      </c>
      <c r="F152">
        <v>11532</v>
      </c>
      <c r="G152" s="7" t="s">
        <v>1463</v>
      </c>
      <c r="H152" s="7" t="s">
        <v>1464</v>
      </c>
      <c r="I152" s="9">
        <v>41093.29</v>
      </c>
      <c r="J152" s="33">
        <f t="shared" si="2"/>
        <v>256833.0625</v>
      </c>
    </row>
    <row r="153" spans="1:11" x14ac:dyDescent="0.25">
      <c r="A153" t="s">
        <v>326</v>
      </c>
      <c r="B153" s="8">
        <v>42880</v>
      </c>
      <c r="C153" t="s">
        <v>5101</v>
      </c>
      <c r="D153">
        <v>1</v>
      </c>
      <c r="E153" t="s">
        <v>2948</v>
      </c>
      <c r="F153">
        <v>11533</v>
      </c>
      <c r="G153" s="7" t="s">
        <v>1463</v>
      </c>
      <c r="H153" s="7" t="s">
        <v>1464</v>
      </c>
      <c r="I153" s="9">
        <v>41992.15</v>
      </c>
      <c r="J153" s="33">
        <f t="shared" si="2"/>
        <v>262450.9375</v>
      </c>
      <c r="K153" s="1"/>
    </row>
    <row r="154" spans="1:11" x14ac:dyDescent="0.25">
      <c r="A154" t="s">
        <v>5102</v>
      </c>
      <c r="B154" s="8">
        <v>42880</v>
      </c>
      <c r="C154" t="s">
        <v>5103</v>
      </c>
      <c r="D154">
        <v>1</v>
      </c>
      <c r="E154" t="s">
        <v>2948</v>
      </c>
      <c r="F154">
        <v>11534</v>
      </c>
      <c r="G154" s="7" t="s">
        <v>1463</v>
      </c>
      <c r="H154" s="7" t="s">
        <v>1464</v>
      </c>
      <c r="I154" s="9">
        <v>41992.15</v>
      </c>
      <c r="J154" s="33">
        <f t="shared" si="2"/>
        <v>262450.9375</v>
      </c>
      <c r="K154" s="1"/>
    </row>
    <row r="155" spans="1:11" x14ac:dyDescent="0.25">
      <c r="A155" t="s">
        <v>5104</v>
      </c>
      <c r="B155" s="8">
        <v>42880</v>
      </c>
      <c r="C155" t="s">
        <v>5105</v>
      </c>
      <c r="D155">
        <v>1</v>
      </c>
      <c r="E155" t="s">
        <v>2948</v>
      </c>
      <c r="F155">
        <v>11535</v>
      </c>
      <c r="G155" s="7" t="s">
        <v>1463</v>
      </c>
      <c r="H155" s="7" t="s">
        <v>1464</v>
      </c>
      <c r="I155" s="9">
        <v>41992.15</v>
      </c>
      <c r="J155" s="33">
        <f t="shared" si="2"/>
        <v>262450.9375</v>
      </c>
    </row>
    <row r="156" spans="1:11" x14ac:dyDescent="0.25">
      <c r="A156" t="s">
        <v>5106</v>
      </c>
      <c r="B156" s="8">
        <v>42880</v>
      </c>
      <c r="C156" t="s">
        <v>5107</v>
      </c>
      <c r="D156">
        <v>1</v>
      </c>
      <c r="E156" t="s">
        <v>2948</v>
      </c>
      <c r="F156">
        <v>11536</v>
      </c>
      <c r="G156" s="7" t="s">
        <v>1463</v>
      </c>
      <c r="H156" s="7" t="s">
        <v>1464</v>
      </c>
      <c r="I156" s="9">
        <v>41992.15</v>
      </c>
      <c r="J156" s="33">
        <f t="shared" si="2"/>
        <v>262450.9375</v>
      </c>
    </row>
    <row r="157" spans="1:11" x14ac:dyDescent="0.25">
      <c r="A157" t="s">
        <v>5137</v>
      </c>
      <c r="B157" s="8">
        <v>42880</v>
      </c>
      <c r="C157" t="s">
        <v>5138</v>
      </c>
      <c r="D157">
        <v>1</v>
      </c>
      <c r="E157" t="s">
        <v>2948</v>
      </c>
      <c r="F157">
        <v>11552</v>
      </c>
      <c r="G157" s="7" t="s">
        <v>1463</v>
      </c>
      <c r="H157" s="7" t="s">
        <v>1464</v>
      </c>
      <c r="I157" s="9">
        <v>34482.03</v>
      </c>
      <c r="J157" s="33">
        <f t="shared" si="2"/>
        <v>215512.6875</v>
      </c>
    </row>
    <row r="158" spans="1:11" x14ac:dyDescent="0.25">
      <c r="A158" t="s">
        <v>5139</v>
      </c>
      <c r="B158" s="8">
        <v>42880</v>
      </c>
      <c r="C158" t="s">
        <v>5140</v>
      </c>
      <c r="D158">
        <v>1</v>
      </c>
      <c r="E158" t="s">
        <v>2948</v>
      </c>
      <c r="F158">
        <v>11553</v>
      </c>
      <c r="G158" s="7" t="s">
        <v>1463</v>
      </c>
      <c r="H158" s="7" t="s">
        <v>1464</v>
      </c>
      <c r="I158" s="9">
        <v>36649.769999999997</v>
      </c>
      <c r="J158" s="33">
        <f t="shared" si="2"/>
        <v>229061.06249999997</v>
      </c>
    </row>
    <row r="159" spans="1:11" x14ac:dyDescent="0.25">
      <c r="A159" t="s">
        <v>5162</v>
      </c>
      <c r="B159" s="8">
        <v>42881</v>
      </c>
      <c r="C159" t="s">
        <v>5163</v>
      </c>
      <c r="D159">
        <v>1</v>
      </c>
      <c r="E159" t="s">
        <v>2948</v>
      </c>
      <c r="F159">
        <v>11569</v>
      </c>
      <c r="G159" s="7" t="s">
        <v>2884</v>
      </c>
      <c r="H159" s="7" t="s">
        <v>2885</v>
      </c>
      <c r="I159" s="9">
        <v>26698.14</v>
      </c>
      <c r="J159" s="33">
        <f t="shared" si="2"/>
        <v>166863.375</v>
      </c>
    </row>
    <row r="160" spans="1:11" x14ac:dyDescent="0.25">
      <c r="A160" t="s">
        <v>387</v>
      </c>
      <c r="B160" s="8">
        <v>42881</v>
      </c>
      <c r="C160" t="s">
        <v>5164</v>
      </c>
      <c r="D160">
        <v>1</v>
      </c>
      <c r="E160" t="s">
        <v>2948</v>
      </c>
      <c r="F160">
        <v>11570</v>
      </c>
      <c r="G160" s="39" t="s">
        <v>1486</v>
      </c>
      <c r="H160" s="39" t="s">
        <v>1487</v>
      </c>
      <c r="I160" s="9">
        <v>30769.119999999999</v>
      </c>
      <c r="J160" s="33">
        <f t="shared" si="2"/>
        <v>192307</v>
      </c>
    </row>
    <row r="161" spans="1:11" x14ac:dyDescent="0.25">
      <c r="A161" t="s">
        <v>5178</v>
      </c>
      <c r="B161" s="8">
        <v>42882</v>
      </c>
      <c r="C161" t="s">
        <v>5179</v>
      </c>
      <c r="D161">
        <v>1</v>
      </c>
      <c r="E161" t="s">
        <v>2948</v>
      </c>
      <c r="F161">
        <v>11578</v>
      </c>
      <c r="G161" s="7" t="s">
        <v>5567</v>
      </c>
      <c r="H161" s="1" t="s">
        <v>5180</v>
      </c>
      <c r="I161" s="9">
        <v>43531.59</v>
      </c>
      <c r="J161" s="33">
        <f t="shared" si="2"/>
        <v>272072.4375</v>
      </c>
    </row>
    <row r="162" spans="1:11" x14ac:dyDescent="0.25">
      <c r="A162" t="s">
        <v>5176</v>
      </c>
      <c r="B162" s="8">
        <v>42882</v>
      </c>
      <c r="C162" t="s">
        <v>5177</v>
      </c>
      <c r="D162">
        <v>1</v>
      </c>
      <c r="E162" t="s">
        <v>2948</v>
      </c>
      <c r="F162">
        <v>11577</v>
      </c>
      <c r="G162" s="7" t="s">
        <v>1465</v>
      </c>
      <c r="H162" s="7" t="s">
        <v>1466</v>
      </c>
      <c r="I162" s="9">
        <v>26698.16</v>
      </c>
      <c r="J162" s="33">
        <f t="shared" si="2"/>
        <v>166863.5</v>
      </c>
    </row>
    <row r="163" spans="1:11" x14ac:dyDescent="0.25">
      <c r="A163" t="s">
        <v>5181</v>
      </c>
      <c r="B163" s="8">
        <v>42882</v>
      </c>
      <c r="C163" t="s">
        <v>5182</v>
      </c>
      <c r="D163">
        <v>1</v>
      </c>
      <c r="E163" t="s">
        <v>2948</v>
      </c>
      <c r="F163">
        <v>11579</v>
      </c>
      <c r="G163" s="39" t="s">
        <v>1486</v>
      </c>
      <c r="H163" s="39" t="s">
        <v>1487</v>
      </c>
      <c r="I163" s="9">
        <v>26698.16</v>
      </c>
      <c r="J163" s="33">
        <f t="shared" si="2"/>
        <v>166863.5</v>
      </c>
    </row>
    <row r="164" spans="1:11" x14ac:dyDescent="0.25">
      <c r="A164" t="s">
        <v>5185</v>
      </c>
      <c r="B164" s="8">
        <v>42884</v>
      </c>
      <c r="C164" t="s">
        <v>5186</v>
      </c>
      <c r="D164">
        <v>1</v>
      </c>
      <c r="E164" t="s">
        <v>2948</v>
      </c>
      <c r="F164">
        <v>11581</v>
      </c>
      <c r="G164" s="7" t="s">
        <v>1472</v>
      </c>
      <c r="H164" s="1" t="s">
        <v>5187</v>
      </c>
      <c r="I164" s="9">
        <v>26698.16</v>
      </c>
      <c r="J164" s="33">
        <f t="shared" si="2"/>
        <v>166863.5</v>
      </c>
    </row>
    <row r="165" spans="1:11" x14ac:dyDescent="0.25">
      <c r="A165" t="s">
        <v>5207</v>
      </c>
      <c r="B165" s="8">
        <v>42885</v>
      </c>
      <c r="C165" t="s">
        <v>5195</v>
      </c>
      <c r="D165">
        <v>1</v>
      </c>
      <c r="E165" t="s">
        <v>2948</v>
      </c>
      <c r="F165">
        <v>11589</v>
      </c>
      <c r="G165" s="39" t="s">
        <v>1486</v>
      </c>
      <c r="H165" s="39" t="s">
        <v>1487</v>
      </c>
      <c r="I165" s="9">
        <v>26698.16</v>
      </c>
      <c r="J165" s="33">
        <f t="shared" si="2"/>
        <v>166863.5</v>
      </c>
    </row>
    <row r="166" spans="1:11" x14ac:dyDescent="0.25">
      <c r="A166" t="s">
        <v>2021</v>
      </c>
      <c r="B166" s="8">
        <v>42885</v>
      </c>
      <c r="C166" t="s">
        <v>5193</v>
      </c>
      <c r="D166">
        <v>1</v>
      </c>
      <c r="E166" t="s">
        <v>2948</v>
      </c>
      <c r="F166">
        <v>11583</v>
      </c>
      <c r="G166" s="39" t="s">
        <v>2880</v>
      </c>
      <c r="H166" s="1" t="s">
        <v>5194</v>
      </c>
      <c r="I166" s="9">
        <v>30257.360000000001</v>
      </c>
      <c r="J166" s="33">
        <f t="shared" si="2"/>
        <v>189108.5</v>
      </c>
      <c r="K166" s="1"/>
    </row>
    <row r="167" spans="1:11" x14ac:dyDescent="0.25">
      <c r="A167" t="s">
        <v>5202</v>
      </c>
      <c r="B167" s="8">
        <v>42885</v>
      </c>
      <c r="C167" t="s">
        <v>5203</v>
      </c>
      <c r="D167">
        <v>1</v>
      </c>
      <c r="E167" t="s">
        <v>2948</v>
      </c>
      <c r="F167">
        <v>11587</v>
      </c>
      <c r="G167" s="39" t="s">
        <v>1482</v>
      </c>
      <c r="H167" s="1" t="s">
        <v>5204</v>
      </c>
      <c r="I167" s="9">
        <v>29438.05</v>
      </c>
      <c r="J167" s="33">
        <f t="shared" si="2"/>
        <v>183987.8125</v>
      </c>
      <c r="K167" s="1"/>
    </row>
    <row r="168" spans="1:11" x14ac:dyDescent="0.25">
      <c r="A168" t="s">
        <v>5183</v>
      </c>
      <c r="B168" s="8">
        <v>42884</v>
      </c>
      <c r="C168" t="s">
        <v>5184</v>
      </c>
      <c r="D168">
        <v>1</v>
      </c>
      <c r="E168" t="s">
        <v>2948</v>
      </c>
      <c r="F168">
        <v>11580</v>
      </c>
      <c r="G168" s="7" t="s">
        <v>1463</v>
      </c>
      <c r="H168" s="7" t="s">
        <v>1464</v>
      </c>
      <c r="I168" s="9">
        <v>35240.92</v>
      </c>
      <c r="J168" s="33">
        <f t="shared" si="2"/>
        <v>220255.74999999997</v>
      </c>
    </row>
    <row r="169" spans="1:11" x14ac:dyDescent="0.25">
      <c r="A169" t="s">
        <v>2051</v>
      </c>
      <c r="B169" s="8">
        <v>42885</v>
      </c>
      <c r="C169" t="s">
        <v>5211</v>
      </c>
      <c r="D169">
        <v>1</v>
      </c>
      <c r="E169" t="s">
        <v>2948</v>
      </c>
      <c r="F169">
        <v>11592</v>
      </c>
      <c r="G169" s="7" t="s">
        <v>1463</v>
      </c>
      <c r="H169" s="7" t="s">
        <v>1464</v>
      </c>
      <c r="I169" s="9">
        <v>35240.92</v>
      </c>
      <c r="J169" s="33">
        <f t="shared" si="2"/>
        <v>220255.74999999997</v>
      </c>
    </row>
    <row r="170" spans="1:11" x14ac:dyDescent="0.25">
      <c r="A170" t="s">
        <v>5212</v>
      </c>
      <c r="B170" s="8">
        <v>42885</v>
      </c>
      <c r="C170" t="s">
        <v>5213</v>
      </c>
      <c r="D170">
        <v>1</v>
      </c>
      <c r="E170" t="s">
        <v>2948</v>
      </c>
      <c r="F170">
        <v>11593</v>
      </c>
      <c r="G170" s="7" t="s">
        <v>1463</v>
      </c>
      <c r="H170" s="7" t="s">
        <v>1464</v>
      </c>
      <c r="I170" s="9">
        <v>33982.82</v>
      </c>
      <c r="J170" s="33">
        <f t="shared" si="2"/>
        <v>212392.625</v>
      </c>
    </row>
    <row r="171" spans="1:11" x14ac:dyDescent="0.25">
      <c r="A171" t="s">
        <v>2054</v>
      </c>
      <c r="B171" s="8">
        <v>42885</v>
      </c>
      <c r="C171" t="s">
        <v>5214</v>
      </c>
      <c r="D171">
        <v>1</v>
      </c>
      <c r="E171" t="s">
        <v>2948</v>
      </c>
      <c r="F171">
        <v>11594</v>
      </c>
      <c r="G171" s="7" t="s">
        <v>1463</v>
      </c>
      <c r="H171" s="7" t="s">
        <v>1464</v>
      </c>
      <c r="I171" s="9">
        <v>48006</v>
      </c>
      <c r="J171" s="33">
        <f t="shared" si="2"/>
        <v>300037.5</v>
      </c>
    </row>
    <row r="172" spans="1:11" x14ac:dyDescent="0.25">
      <c r="A172" t="s">
        <v>5215</v>
      </c>
      <c r="B172" s="8">
        <v>42885</v>
      </c>
      <c r="C172" t="s">
        <v>5216</v>
      </c>
      <c r="D172">
        <v>1</v>
      </c>
      <c r="E172" t="s">
        <v>2948</v>
      </c>
      <c r="F172">
        <v>11595</v>
      </c>
      <c r="G172" s="7" t="s">
        <v>1463</v>
      </c>
      <c r="H172" s="7" t="s">
        <v>1464</v>
      </c>
      <c r="I172" s="9">
        <v>48006</v>
      </c>
      <c r="J172" s="33">
        <f t="shared" si="2"/>
        <v>300037.5</v>
      </c>
    </row>
    <row r="173" spans="1:11" x14ac:dyDescent="0.25">
      <c r="A173" t="s">
        <v>5217</v>
      </c>
      <c r="B173" s="8">
        <v>42885</v>
      </c>
      <c r="C173" t="s">
        <v>5218</v>
      </c>
      <c r="D173">
        <v>1</v>
      </c>
      <c r="E173" t="s">
        <v>2948</v>
      </c>
      <c r="F173">
        <v>11596</v>
      </c>
      <c r="G173" s="7" t="s">
        <v>1463</v>
      </c>
      <c r="H173" s="7" t="s">
        <v>1464</v>
      </c>
      <c r="I173" s="9">
        <v>48006</v>
      </c>
      <c r="J173" s="33">
        <f t="shared" si="2"/>
        <v>300037.5</v>
      </c>
    </row>
    <row r="174" spans="1:11" x14ac:dyDescent="0.25">
      <c r="A174" t="s">
        <v>2058</v>
      </c>
      <c r="B174" s="8">
        <v>42885</v>
      </c>
      <c r="C174" t="s">
        <v>5219</v>
      </c>
      <c r="D174">
        <v>1</v>
      </c>
      <c r="E174" t="s">
        <v>2948</v>
      </c>
      <c r="F174">
        <v>11597</v>
      </c>
      <c r="G174" s="7" t="s">
        <v>1463</v>
      </c>
      <c r="H174" s="7" t="s">
        <v>1464</v>
      </c>
      <c r="I174" s="9">
        <v>55173.5</v>
      </c>
      <c r="J174" s="33">
        <f t="shared" si="2"/>
        <v>344834.375</v>
      </c>
    </row>
    <row r="175" spans="1:11" x14ac:dyDescent="0.25">
      <c r="A175" t="s">
        <v>3191</v>
      </c>
      <c r="B175" s="8">
        <v>42885</v>
      </c>
      <c r="C175" t="s">
        <v>5210</v>
      </c>
      <c r="D175">
        <v>1</v>
      </c>
      <c r="E175" t="s">
        <v>2948</v>
      </c>
      <c r="F175">
        <v>11591</v>
      </c>
      <c r="G175" s="7" t="s">
        <v>1463</v>
      </c>
      <c r="H175" s="7" t="s">
        <v>1464</v>
      </c>
      <c r="I175" s="9">
        <v>26128.76</v>
      </c>
      <c r="J175" s="33">
        <f t="shared" si="2"/>
        <v>163304.75</v>
      </c>
    </row>
    <row r="176" spans="1:11" x14ac:dyDescent="0.25">
      <c r="A176" t="s">
        <v>5208</v>
      </c>
      <c r="B176" s="8">
        <v>42885</v>
      </c>
      <c r="C176" t="s">
        <v>5209</v>
      </c>
      <c r="D176">
        <v>1</v>
      </c>
      <c r="E176" t="s">
        <v>2948</v>
      </c>
      <c r="F176">
        <v>11590</v>
      </c>
      <c r="G176" s="7" t="s">
        <v>1463</v>
      </c>
      <c r="H176" s="7" t="s">
        <v>1464</v>
      </c>
      <c r="I176" s="9">
        <v>33283.160000000003</v>
      </c>
      <c r="J176" s="33">
        <f t="shared" si="2"/>
        <v>208019.75000000003</v>
      </c>
    </row>
    <row r="177" spans="1:10" x14ac:dyDescent="0.25">
      <c r="A177" t="s">
        <v>5205</v>
      </c>
      <c r="B177" s="8">
        <v>42885</v>
      </c>
      <c r="C177" t="s">
        <v>5206</v>
      </c>
      <c r="D177">
        <v>1</v>
      </c>
      <c r="E177" t="s">
        <v>2948</v>
      </c>
      <c r="F177">
        <v>11588</v>
      </c>
      <c r="G177" s="7" t="s">
        <v>1463</v>
      </c>
      <c r="H177" s="7" t="s">
        <v>1464</v>
      </c>
      <c r="I177" s="9">
        <v>33283.160000000003</v>
      </c>
      <c r="J177" s="33">
        <f t="shared" si="2"/>
        <v>208019.75000000003</v>
      </c>
    </row>
    <row r="178" spans="1:10" x14ac:dyDescent="0.25">
      <c r="A178" t="s">
        <v>5191</v>
      </c>
      <c r="B178" s="8">
        <v>42885</v>
      </c>
      <c r="C178" t="s">
        <v>5192</v>
      </c>
      <c r="D178">
        <v>1</v>
      </c>
      <c r="E178" t="s">
        <v>2948</v>
      </c>
      <c r="F178">
        <v>11582</v>
      </c>
      <c r="G178" s="7" t="s">
        <v>1471</v>
      </c>
      <c r="H178" s="1" t="s">
        <v>4807</v>
      </c>
      <c r="I178" s="9">
        <v>33339.879999999997</v>
      </c>
      <c r="J178" s="33">
        <f t="shared" si="2"/>
        <v>208374.24999999997</v>
      </c>
    </row>
    <row r="179" spans="1:10" x14ac:dyDescent="0.25">
      <c r="A179" t="s">
        <v>5196</v>
      </c>
      <c r="B179" s="8">
        <v>42885</v>
      </c>
      <c r="C179" t="s">
        <v>5197</v>
      </c>
      <c r="D179">
        <v>1</v>
      </c>
      <c r="E179" t="s">
        <v>2948</v>
      </c>
      <c r="F179">
        <v>11585</v>
      </c>
      <c r="G179" s="39" t="s">
        <v>4776</v>
      </c>
      <c r="H179" s="1" t="s">
        <v>5198</v>
      </c>
      <c r="I179" s="9">
        <v>26698.14</v>
      </c>
      <c r="J179" s="33">
        <f t="shared" si="2"/>
        <v>166863.375</v>
      </c>
    </row>
    <row r="180" spans="1:10" x14ac:dyDescent="0.25">
      <c r="A180" t="s">
        <v>5200</v>
      </c>
      <c r="B180" s="8">
        <v>42885</v>
      </c>
      <c r="C180" t="s">
        <v>5201</v>
      </c>
      <c r="D180">
        <v>1</v>
      </c>
      <c r="E180" t="s">
        <v>2948</v>
      </c>
      <c r="F180">
        <v>11586</v>
      </c>
      <c r="G180" s="7" t="s">
        <v>1495</v>
      </c>
      <c r="H180" s="7" t="s">
        <v>2886</v>
      </c>
      <c r="I180" s="9">
        <v>26705.99</v>
      </c>
      <c r="J180" s="33">
        <f t="shared" si="2"/>
        <v>166912.4375</v>
      </c>
    </row>
    <row r="181" spans="1:10" x14ac:dyDescent="0.25">
      <c r="A181" t="s">
        <v>5234</v>
      </c>
      <c r="B181" s="8">
        <v>42886</v>
      </c>
      <c r="C181" t="s">
        <v>5235</v>
      </c>
      <c r="D181">
        <v>1</v>
      </c>
      <c r="E181" t="s">
        <v>2948</v>
      </c>
      <c r="F181">
        <v>11599</v>
      </c>
      <c r="G181" s="39" t="s">
        <v>1477</v>
      </c>
      <c r="H181" s="1" t="s">
        <v>5236</v>
      </c>
      <c r="I181" s="9">
        <v>36934.46</v>
      </c>
      <c r="J181" s="33">
        <f t="shared" si="2"/>
        <v>230840.375</v>
      </c>
    </row>
    <row r="182" spans="1:10" x14ac:dyDescent="0.25">
      <c r="A182" t="s">
        <v>3238</v>
      </c>
      <c r="B182" s="8">
        <v>42886</v>
      </c>
      <c r="C182" t="s">
        <v>5237</v>
      </c>
      <c r="D182">
        <v>1</v>
      </c>
      <c r="E182" t="s">
        <v>2948</v>
      </c>
      <c r="F182">
        <v>11600</v>
      </c>
      <c r="G182" s="39" t="s">
        <v>1477</v>
      </c>
      <c r="H182" s="1" t="s">
        <v>5238</v>
      </c>
      <c r="I182" s="9">
        <v>36934.46</v>
      </c>
      <c r="J182" s="33">
        <f t="shared" si="2"/>
        <v>230840.375</v>
      </c>
    </row>
    <row r="183" spans="1:10" x14ac:dyDescent="0.25">
      <c r="A183" t="s">
        <v>532</v>
      </c>
      <c r="B183" s="8">
        <v>42886</v>
      </c>
      <c r="C183" t="s">
        <v>5247</v>
      </c>
      <c r="D183">
        <v>1</v>
      </c>
      <c r="E183" t="s">
        <v>2948</v>
      </c>
      <c r="F183">
        <v>11607</v>
      </c>
      <c r="G183" s="39" t="s">
        <v>3755</v>
      </c>
      <c r="H183" s="1" t="s">
        <v>4833</v>
      </c>
      <c r="I183" s="9">
        <v>55827.55</v>
      </c>
      <c r="J183" s="33">
        <f t="shared" si="2"/>
        <v>348922.1875</v>
      </c>
    </row>
    <row r="184" spans="1:10" x14ac:dyDescent="0.25">
      <c r="A184" t="s">
        <v>2436</v>
      </c>
      <c r="B184" s="8">
        <v>42886</v>
      </c>
      <c r="C184" t="s">
        <v>5252</v>
      </c>
      <c r="D184">
        <v>1</v>
      </c>
      <c r="E184" t="s">
        <v>2948</v>
      </c>
      <c r="F184">
        <v>11609</v>
      </c>
      <c r="G184" s="39" t="s">
        <v>3755</v>
      </c>
      <c r="H184" s="1" t="s">
        <v>5253</v>
      </c>
      <c r="I184" s="9">
        <v>55827.55</v>
      </c>
      <c r="J184" s="33">
        <f t="shared" si="2"/>
        <v>348922.1875</v>
      </c>
    </row>
    <row r="185" spans="1:10" x14ac:dyDescent="0.25">
      <c r="A185" t="s">
        <v>2385</v>
      </c>
      <c r="B185" s="8">
        <v>42886</v>
      </c>
      <c r="C185" t="s">
        <v>5248</v>
      </c>
      <c r="D185">
        <v>1</v>
      </c>
      <c r="E185" t="s">
        <v>2948</v>
      </c>
      <c r="F185">
        <v>11608</v>
      </c>
      <c r="G185" s="39" t="s">
        <v>3755</v>
      </c>
      <c r="H185" s="1" t="s">
        <v>5249</v>
      </c>
      <c r="I185" s="9">
        <v>29313.919999999998</v>
      </c>
      <c r="J185" s="33">
        <f t="shared" si="2"/>
        <v>183211.99999999997</v>
      </c>
    </row>
    <row r="186" spans="1:10" x14ac:dyDescent="0.25">
      <c r="A186" t="s">
        <v>4424</v>
      </c>
      <c r="B186" s="8">
        <v>42886</v>
      </c>
      <c r="C186" t="s">
        <v>5254</v>
      </c>
      <c r="D186">
        <v>1</v>
      </c>
      <c r="E186" t="s">
        <v>2948</v>
      </c>
      <c r="F186">
        <v>11610</v>
      </c>
      <c r="G186" s="39" t="s">
        <v>3755</v>
      </c>
      <c r="H186" s="39" t="s">
        <v>3756</v>
      </c>
      <c r="I186" s="9">
        <v>57110.25</v>
      </c>
      <c r="J186" s="33">
        <f t="shared" si="2"/>
        <v>356939.0625</v>
      </c>
    </row>
    <row r="187" spans="1:10" x14ac:dyDescent="0.25">
      <c r="A187" t="s">
        <v>2083</v>
      </c>
      <c r="B187" s="8">
        <v>42886</v>
      </c>
      <c r="C187" t="s">
        <v>5232</v>
      </c>
      <c r="D187">
        <v>1</v>
      </c>
      <c r="E187" t="s">
        <v>2948</v>
      </c>
      <c r="F187">
        <v>11598</v>
      </c>
      <c r="G187" s="39" t="s">
        <v>2879</v>
      </c>
      <c r="H187" s="1" t="s">
        <v>5233</v>
      </c>
      <c r="I187" s="9">
        <v>53837.03</v>
      </c>
      <c r="J187" s="33">
        <f t="shared" si="2"/>
        <v>336481.4375</v>
      </c>
    </row>
    <row r="188" spans="1:10" x14ac:dyDescent="0.25">
      <c r="A188" t="s">
        <v>525</v>
      </c>
      <c r="B188" s="8">
        <v>42886</v>
      </c>
      <c r="C188" t="s">
        <v>5239</v>
      </c>
      <c r="D188">
        <v>1</v>
      </c>
      <c r="E188" t="s">
        <v>2948</v>
      </c>
      <c r="F188">
        <v>11601</v>
      </c>
      <c r="G188" s="7" t="s">
        <v>1463</v>
      </c>
      <c r="H188" s="7" t="s">
        <v>1464</v>
      </c>
      <c r="I188" s="9">
        <v>62657.64</v>
      </c>
      <c r="J188" s="33">
        <f t="shared" si="2"/>
        <v>391610.25</v>
      </c>
    </row>
    <row r="189" spans="1:10" x14ac:dyDescent="0.25">
      <c r="A189" t="s">
        <v>2312</v>
      </c>
      <c r="B189" s="8">
        <v>42886</v>
      </c>
      <c r="C189" t="s">
        <v>5245</v>
      </c>
      <c r="D189">
        <v>1</v>
      </c>
      <c r="E189" t="s">
        <v>2948</v>
      </c>
      <c r="F189">
        <v>11605</v>
      </c>
      <c r="G189" s="7" t="s">
        <v>1463</v>
      </c>
      <c r="H189" s="7" t="s">
        <v>1464</v>
      </c>
      <c r="I189" s="9">
        <v>68138.66</v>
      </c>
      <c r="J189" s="33">
        <f t="shared" si="2"/>
        <v>425866.625</v>
      </c>
    </row>
    <row r="190" spans="1:10" x14ac:dyDescent="0.25">
      <c r="A190" t="s">
        <v>2305</v>
      </c>
      <c r="B190" s="8">
        <v>42886</v>
      </c>
      <c r="C190" t="s">
        <v>5244</v>
      </c>
      <c r="D190">
        <v>1</v>
      </c>
      <c r="E190" t="s">
        <v>2948</v>
      </c>
      <c r="F190">
        <v>11604</v>
      </c>
      <c r="G190" s="7" t="s">
        <v>1463</v>
      </c>
      <c r="H190" s="7" t="s">
        <v>1464</v>
      </c>
      <c r="I190" s="9">
        <v>73657.789999999994</v>
      </c>
      <c r="J190" s="33">
        <f t="shared" si="2"/>
        <v>460361.18749999994</v>
      </c>
    </row>
    <row r="191" spans="1:10" x14ac:dyDescent="0.25">
      <c r="A191" t="s">
        <v>4331</v>
      </c>
      <c r="B191" s="8">
        <v>42886</v>
      </c>
      <c r="C191" t="s">
        <v>5246</v>
      </c>
      <c r="D191">
        <v>1</v>
      </c>
      <c r="E191" t="s">
        <v>2948</v>
      </c>
      <c r="F191">
        <v>11606</v>
      </c>
      <c r="G191" s="7" t="s">
        <v>1463</v>
      </c>
      <c r="H191" s="7" t="s">
        <v>1464</v>
      </c>
      <c r="I191" s="9">
        <v>33285.71</v>
      </c>
      <c r="J191" s="33">
        <f t="shared" si="2"/>
        <v>208035.6875</v>
      </c>
    </row>
    <row r="192" spans="1:10" x14ac:dyDescent="0.25">
      <c r="A192" t="s">
        <v>5240</v>
      </c>
      <c r="B192" s="8">
        <v>42886</v>
      </c>
      <c r="C192" t="s">
        <v>5241</v>
      </c>
      <c r="D192">
        <v>1</v>
      </c>
      <c r="E192" t="s">
        <v>2948</v>
      </c>
      <c r="F192">
        <v>11602</v>
      </c>
      <c r="G192" s="7" t="s">
        <v>1463</v>
      </c>
      <c r="H192" s="7" t="s">
        <v>1464</v>
      </c>
      <c r="I192" s="9">
        <v>41992.15</v>
      </c>
      <c r="J192" s="33">
        <f t="shared" si="2"/>
        <v>262450.9375</v>
      </c>
    </row>
    <row r="193" spans="1:11" x14ac:dyDescent="0.25">
      <c r="A193" t="s">
        <v>3254</v>
      </c>
      <c r="B193" s="8">
        <v>42886</v>
      </c>
      <c r="C193" t="s">
        <v>5242</v>
      </c>
      <c r="D193">
        <v>1</v>
      </c>
      <c r="E193" t="s">
        <v>2948</v>
      </c>
      <c r="F193">
        <v>11603</v>
      </c>
      <c r="G193" s="7" t="s">
        <v>1463</v>
      </c>
      <c r="H193" s="7" t="s">
        <v>1464</v>
      </c>
      <c r="I193" s="9">
        <v>36649.769999999997</v>
      </c>
      <c r="J193" s="33">
        <f t="shared" si="2"/>
        <v>229061.06249999997</v>
      </c>
    </row>
    <row r="194" spans="1:11" x14ac:dyDescent="0.25">
      <c r="A194" t="s">
        <v>5261</v>
      </c>
      <c r="B194" s="8">
        <v>42886</v>
      </c>
      <c r="C194" t="s">
        <v>5262</v>
      </c>
      <c r="D194">
        <v>1</v>
      </c>
      <c r="E194" t="s">
        <v>2948</v>
      </c>
      <c r="F194">
        <v>11611</v>
      </c>
      <c r="G194" s="7" t="s">
        <v>1463</v>
      </c>
      <c r="H194" s="7" t="s">
        <v>1464</v>
      </c>
      <c r="I194" s="9">
        <v>41992.15</v>
      </c>
      <c r="J194" s="33">
        <f t="shared" si="2"/>
        <v>262450.9375</v>
      </c>
    </row>
    <row r="195" spans="1:11" x14ac:dyDescent="0.25">
      <c r="A195" t="s">
        <v>5263</v>
      </c>
      <c r="B195" s="8">
        <v>42886</v>
      </c>
      <c r="C195" t="s">
        <v>5264</v>
      </c>
      <c r="D195">
        <v>1</v>
      </c>
      <c r="E195" t="s">
        <v>2948</v>
      </c>
      <c r="F195">
        <v>11612</v>
      </c>
      <c r="G195" s="7" t="s">
        <v>1463</v>
      </c>
      <c r="H195" s="7" t="s">
        <v>1464</v>
      </c>
      <c r="I195" s="9">
        <v>41992.15</v>
      </c>
      <c r="J195" s="33">
        <f t="shared" si="2"/>
        <v>262450.9375</v>
      </c>
    </row>
    <row r="196" spans="1:11" x14ac:dyDescent="0.25">
      <c r="A196" t="s">
        <v>540</v>
      </c>
      <c r="B196" s="8">
        <v>42886</v>
      </c>
      <c r="C196" t="s">
        <v>5265</v>
      </c>
      <c r="D196">
        <v>1</v>
      </c>
      <c r="E196" t="s">
        <v>2948</v>
      </c>
      <c r="F196">
        <v>11613</v>
      </c>
      <c r="G196" s="7" t="s">
        <v>1463</v>
      </c>
      <c r="H196" s="7" t="s">
        <v>1464</v>
      </c>
      <c r="I196" s="9">
        <v>41992.15</v>
      </c>
      <c r="J196" s="33">
        <f t="shared" si="2"/>
        <v>262450.9375</v>
      </c>
    </row>
    <row r="197" spans="1:11" x14ac:dyDescent="0.25">
      <c r="A197" t="s">
        <v>5266</v>
      </c>
      <c r="B197" s="8">
        <v>42886</v>
      </c>
      <c r="C197" t="s">
        <v>5267</v>
      </c>
      <c r="D197">
        <v>1</v>
      </c>
      <c r="E197" t="s">
        <v>2948</v>
      </c>
      <c r="F197">
        <v>11614</v>
      </c>
      <c r="G197" s="7" t="s">
        <v>1463</v>
      </c>
      <c r="H197" s="7" t="s">
        <v>1464</v>
      </c>
      <c r="I197" s="9">
        <v>41992.15</v>
      </c>
      <c r="J197" s="33">
        <f t="shared" ref="J197:J260" si="3">+I197/0.16</f>
        <v>262450.9375</v>
      </c>
    </row>
    <row r="198" spans="1:11" x14ac:dyDescent="0.25">
      <c r="A198" t="s">
        <v>5268</v>
      </c>
      <c r="B198" s="8">
        <v>42886</v>
      </c>
      <c r="C198" t="s">
        <v>5269</v>
      </c>
      <c r="D198">
        <v>1</v>
      </c>
      <c r="E198" t="s">
        <v>2948</v>
      </c>
      <c r="F198">
        <v>11615</v>
      </c>
      <c r="G198" s="7" t="s">
        <v>1463</v>
      </c>
      <c r="H198" s="7" t="s">
        <v>1464</v>
      </c>
      <c r="I198" s="9">
        <v>41992.15</v>
      </c>
      <c r="J198" s="33">
        <f t="shared" si="3"/>
        <v>262450.9375</v>
      </c>
    </row>
    <row r="199" spans="1:11" x14ac:dyDescent="0.25">
      <c r="A199" t="s">
        <v>5270</v>
      </c>
      <c r="B199" s="8">
        <v>42886</v>
      </c>
      <c r="C199" t="s">
        <v>5271</v>
      </c>
      <c r="D199">
        <v>1</v>
      </c>
      <c r="E199" t="s">
        <v>2948</v>
      </c>
      <c r="F199">
        <v>11616</v>
      </c>
      <c r="G199" s="7" t="s">
        <v>1463</v>
      </c>
      <c r="H199" s="7" t="s">
        <v>1464</v>
      </c>
      <c r="I199" s="9">
        <v>41992.15</v>
      </c>
      <c r="J199" s="33">
        <f t="shared" si="3"/>
        <v>262450.9375</v>
      </c>
    </row>
    <row r="200" spans="1:11" x14ac:dyDescent="0.25">
      <c r="A200" t="s">
        <v>5272</v>
      </c>
      <c r="B200" s="8">
        <v>42886</v>
      </c>
      <c r="C200" t="s">
        <v>5273</v>
      </c>
      <c r="D200">
        <v>1</v>
      </c>
      <c r="E200" t="s">
        <v>2948</v>
      </c>
      <c r="F200">
        <v>11617</v>
      </c>
      <c r="G200" s="7" t="s">
        <v>1463</v>
      </c>
      <c r="H200" s="7" t="s">
        <v>1464</v>
      </c>
      <c r="I200" s="9">
        <v>41992.15</v>
      </c>
      <c r="J200" s="33">
        <f t="shared" si="3"/>
        <v>262450.9375</v>
      </c>
    </row>
    <row r="201" spans="1:11" x14ac:dyDescent="0.25">
      <c r="A201" t="s">
        <v>5274</v>
      </c>
      <c r="B201" s="8">
        <v>42886</v>
      </c>
      <c r="C201" t="s">
        <v>5275</v>
      </c>
      <c r="D201">
        <v>1</v>
      </c>
      <c r="E201" t="s">
        <v>2948</v>
      </c>
      <c r="F201">
        <v>11618</v>
      </c>
      <c r="G201" s="7" t="s">
        <v>1463</v>
      </c>
      <c r="H201" s="7" t="s">
        <v>1464</v>
      </c>
      <c r="I201" s="9">
        <v>41093.29</v>
      </c>
      <c r="J201" s="33">
        <f t="shared" si="3"/>
        <v>256833.0625</v>
      </c>
    </row>
    <row r="202" spans="1:11" x14ac:dyDescent="0.25">
      <c r="A202" t="s">
        <v>5276</v>
      </c>
      <c r="B202" s="8">
        <v>42886</v>
      </c>
      <c r="C202" t="s">
        <v>5277</v>
      </c>
      <c r="D202">
        <v>1</v>
      </c>
      <c r="E202" t="s">
        <v>2948</v>
      </c>
      <c r="F202">
        <v>11619</v>
      </c>
      <c r="G202" s="7" t="s">
        <v>1463</v>
      </c>
      <c r="H202" s="7" t="s">
        <v>1464</v>
      </c>
      <c r="I202" s="9">
        <v>41992.15</v>
      </c>
      <c r="J202" s="33">
        <f t="shared" si="3"/>
        <v>262450.9375</v>
      </c>
    </row>
    <row r="203" spans="1:11" x14ac:dyDescent="0.25">
      <c r="A203" t="s">
        <v>5278</v>
      </c>
      <c r="B203" s="8">
        <v>42886</v>
      </c>
      <c r="C203" t="s">
        <v>5279</v>
      </c>
      <c r="D203">
        <v>1</v>
      </c>
      <c r="E203" t="s">
        <v>2948</v>
      </c>
      <c r="F203">
        <v>11620</v>
      </c>
      <c r="G203" s="7" t="s">
        <v>1463</v>
      </c>
      <c r="H203" s="7" t="s">
        <v>1464</v>
      </c>
      <c r="I203" s="9">
        <v>41992.15</v>
      </c>
      <c r="J203" s="33">
        <f t="shared" si="3"/>
        <v>262450.9375</v>
      </c>
      <c r="K203" s="1"/>
    </row>
    <row r="204" spans="1:11" x14ac:dyDescent="0.25">
      <c r="A204" t="s">
        <v>4866</v>
      </c>
      <c r="B204" s="8">
        <v>42864</v>
      </c>
      <c r="C204" t="s">
        <v>4867</v>
      </c>
      <c r="D204">
        <v>1</v>
      </c>
      <c r="E204" t="s">
        <v>2956</v>
      </c>
      <c r="F204" t="s">
        <v>4868</v>
      </c>
      <c r="G204" s="39" t="s">
        <v>5609</v>
      </c>
      <c r="H204" s="1" t="s">
        <v>4869</v>
      </c>
      <c r="I204" s="9">
        <v>4464.22</v>
      </c>
      <c r="J204" s="33">
        <f t="shared" si="3"/>
        <v>27901.375</v>
      </c>
      <c r="K204" s="1"/>
    </row>
    <row r="205" spans="1:11" x14ac:dyDescent="0.25">
      <c r="A205" t="s">
        <v>2388</v>
      </c>
      <c r="B205" s="8">
        <v>42886</v>
      </c>
      <c r="C205" t="s">
        <v>5250</v>
      </c>
      <c r="D205">
        <v>1</v>
      </c>
      <c r="E205" t="s">
        <v>3198</v>
      </c>
      <c r="F205">
        <v>15768</v>
      </c>
      <c r="G205" s="7" t="s">
        <v>4786</v>
      </c>
      <c r="H205" s="1" t="s">
        <v>5608</v>
      </c>
      <c r="I205" s="9">
        <v>3388.29</v>
      </c>
      <c r="J205" s="33">
        <f t="shared" si="3"/>
        <v>21176.8125</v>
      </c>
    </row>
    <row r="206" spans="1:11" x14ac:dyDescent="0.25">
      <c r="A206" t="s">
        <v>3495</v>
      </c>
      <c r="B206" s="8">
        <v>42863</v>
      </c>
      <c r="C206" t="s">
        <v>4865</v>
      </c>
      <c r="D206">
        <v>1</v>
      </c>
      <c r="E206" t="s">
        <v>3472</v>
      </c>
      <c r="F206">
        <v>18506</v>
      </c>
      <c r="G206" s="1" t="s">
        <v>1417</v>
      </c>
      <c r="H206" s="1" t="s">
        <v>1071</v>
      </c>
      <c r="I206" s="1">
        <v>890.71</v>
      </c>
      <c r="J206" s="33">
        <f t="shared" si="3"/>
        <v>5566.9375</v>
      </c>
    </row>
    <row r="207" spans="1:11" s="1" customFormat="1" x14ac:dyDescent="0.25">
      <c r="A207" s="1" t="s">
        <v>3509</v>
      </c>
      <c r="B207" s="8">
        <v>42864</v>
      </c>
      <c r="C207" s="1" t="s">
        <v>5578</v>
      </c>
      <c r="D207" s="1">
        <v>1</v>
      </c>
      <c r="E207" s="1" t="s">
        <v>3472</v>
      </c>
      <c r="F207" s="1">
        <v>18516</v>
      </c>
      <c r="G207" s="1" t="s">
        <v>1414</v>
      </c>
      <c r="H207" s="1" t="s">
        <v>5579</v>
      </c>
      <c r="I207" s="9">
        <v>4464.22</v>
      </c>
      <c r="J207" s="33">
        <f t="shared" si="3"/>
        <v>27901.375</v>
      </c>
      <c r="K207" s="9"/>
    </row>
    <row r="208" spans="1:11" x14ac:dyDescent="0.25">
      <c r="A208" t="s">
        <v>1102</v>
      </c>
      <c r="B208" s="8">
        <v>42870</v>
      </c>
      <c r="C208" t="s">
        <v>4902</v>
      </c>
      <c r="D208">
        <v>1</v>
      </c>
      <c r="E208" t="s">
        <v>3472</v>
      </c>
      <c r="F208">
        <v>18523</v>
      </c>
      <c r="G208" s="39" t="s">
        <v>7966</v>
      </c>
      <c r="H208" s="1" t="s">
        <v>1192</v>
      </c>
      <c r="I208" s="9">
        <v>21428.57</v>
      </c>
      <c r="J208" s="33">
        <f t="shared" si="3"/>
        <v>133928.5625</v>
      </c>
      <c r="K208">
        <v>14285.71</v>
      </c>
    </row>
    <row r="209" spans="1:11" x14ac:dyDescent="0.25">
      <c r="A209" t="s">
        <v>1105</v>
      </c>
      <c r="B209" s="8">
        <v>42870</v>
      </c>
      <c r="C209" t="s">
        <v>4903</v>
      </c>
      <c r="D209">
        <v>1</v>
      </c>
      <c r="E209" t="s">
        <v>3472</v>
      </c>
      <c r="F209">
        <v>18524</v>
      </c>
      <c r="G209" s="7" t="s">
        <v>1418</v>
      </c>
      <c r="H209" s="1" t="s">
        <v>1196</v>
      </c>
      <c r="I209" s="9">
        <v>21428.57</v>
      </c>
      <c r="J209" s="33">
        <f t="shared" si="3"/>
        <v>133928.5625</v>
      </c>
      <c r="K209" s="1">
        <v>14285.71</v>
      </c>
    </row>
    <row r="210" spans="1:11" x14ac:dyDescent="0.25">
      <c r="A210" t="s">
        <v>1185</v>
      </c>
      <c r="B210" s="8">
        <v>42874</v>
      </c>
      <c r="C210" t="s">
        <v>4968</v>
      </c>
      <c r="D210">
        <v>1</v>
      </c>
      <c r="E210" t="s">
        <v>3472</v>
      </c>
      <c r="F210">
        <v>18532</v>
      </c>
      <c r="G210" s="1" t="s">
        <v>1416</v>
      </c>
      <c r="H210" s="1" t="s">
        <v>1101</v>
      </c>
      <c r="I210" s="9">
        <v>1031.2</v>
      </c>
      <c r="J210" s="33">
        <f t="shared" si="3"/>
        <v>6445</v>
      </c>
    </row>
    <row r="211" spans="1:11" x14ac:dyDescent="0.25">
      <c r="A211" t="s">
        <v>3557</v>
      </c>
      <c r="B211" s="8">
        <v>42874</v>
      </c>
      <c r="C211" t="s">
        <v>4969</v>
      </c>
      <c r="D211">
        <v>1</v>
      </c>
      <c r="E211" t="s">
        <v>3472</v>
      </c>
      <c r="F211">
        <v>18533</v>
      </c>
      <c r="G211" s="1" t="s">
        <v>1416</v>
      </c>
      <c r="H211" s="1" t="s">
        <v>1101</v>
      </c>
      <c r="I211" s="9">
        <v>1619.64</v>
      </c>
      <c r="J211" s="33">
        <f t="shared" si="3"/>
        <v>10122.75</v>
      </c>
    </row>
    <row r="212" spans="1:11" x14ac:dyDescent="0.25">
      <c r="A212" t="s">
        <v>1306</v>
      </c>
      <c r="B212" s="8">
        <v>42884</v>
      </c>
      <c r="C212" t="s">
        <v>5188</v>
      </c>
      <c r="D212">
        <v>1</v>
      </c>
      <c r="E212" t="s">
        <v>3472</v>
      </c>
      <c r="F212">
        <v>18544</v>
      </c>
      <c r="G212" s="1" t="s">
        <v>1417</v>
      </c>
      <c r="H212" s="1" t="s">
        <v>1071</v>
      </c>
      <c r="I212" s="9">
        <v>2857.68</v>
      </c>
      <c r="J212" s="33">
        <f t="shared" si="3"/>
        <v>17860.5</v>
      </c>
    </row>
    <row r="213" spans="1:11" x14ac:dyDescent="0.25">
      <c r="A213" t="s">
        <v>1309</v>
      </c>
      <c r="B213" s="8">
        <v>42884</v>
      </c>
      <c r="C213" t="s">
        <v>5189</v>
      </c>
      <c r="D213">
        <v>1</v>
      </c>
      <c r="E213" t="s">
        <v>3472</v>
      </c>
      <c r="F213">
        <v>18545</v>
      </c>
      <c r="G213" s="1" t="s">
        <v>1417</v>
      </c>
      <c r="H213" s="1" t="s">
        <v>1071</v>
      </c>
      <c r="I213" s="9">
        <v>2518.7199999999998</v>
      </c>
      <c r="J213" s="33">
        <f t="shared" si="3"/>
        <v>15741.999999999998</v>
      </c>
    </row>
    <row r="214" spans="1:11" x14ac:dyDescent="0.25">
      <c r="A214" t="s">
        <v>2779</v>
      </c>
      <c r="B214" s="8">
        <v>42884</v>
      </c>
      <c r="C214" t="s">
        <v>5190</v>
      </c>
      <c r="D214">
        <v>1</v>
      </c>
      <c r="E214" t="s">
        <v>3472</v>
      </c>
      <c r="F214">
        <v>18546</v>
      </c>
      <c r="G214" s="1" t="s">
        <v>1417</v>
      </c>
      <c r="H214" s="1" t="s">
        <v>1071</v>
      </c>
      <c r="I214" s="9">
        <v>1297.74</v>
      </c>
      <c r="J214" s="33">
        <f t="shared" si="3"/>
        <v>8110.875</v>
      </c>
    </row>
    <row r="215" spans="1:11" x14ac:dyDescent="0.25">
      <c r="A215" t="s">
        <v>3332</v>
      </c>
      <c r="B215" s="8">
        <v>42886</v>
      </c>
      <c r="C215" t="s">
        <v>2235</v>
      </c>
      <c r="D215">
        <v>1</v>
      </c>
      <c r="E215" t="s">
        <v>3010</v>
      </c>
      <c r="F215">
        <v>33185</v>
      </c>
      <c r="G215" s="7" t="s">
        <v>1506</v>
      </c>
      <c r="H215" s="7" t="s">
        <v>1507</v>
      </c>
      <c r="I215" s="1">
        <v>572.25</v>
      </c>
      <c r="J215" s="33">
        <f t="shared" si="3"/>
        <v>3576.5625</v>
      </c>
    </row>
    <row r="216" spans="1:11" x14ac:dyDescent="0.25">
      <c r="A216" t="s">
        <v>5280</v>
      </c>
      <c r="B216" s="8">
        <v>42886</v>
      </c>
      <c r="C216" t="s">
        <v>723</v>
      </c>
      <c r="D216">
        <v>1</v>
      </c>
      <c r="E216" t="s">
        <v>3010</v>
      </c>
      <c r="F216">
        <v>33121</v>
      </c>
      <c r="G216" s="39" t="s">
        <v>1508</v>
      </c>
      <c r="H216" s="39" t="s">
        <v>1509</v>
      </c>
      <c r="I216" s="9">
        <v>2313.58</v>
      </c>
      <c r="J216" s="33">
        <f t="shared" si="3"/>
        <v>14459.875</v>
      </c>
      <c r="K216" s="1"/>
    </row>
    <row r="217" spans="1:11" x14ac:dyDescent="0.25">
      <c r="A217" t="s">
        <v>5281</v>
      </c>
      <c r="B217" s="8">
        <v>42886</v>
      </c>
      <c r="C217" t="s">
        <v>723</v>
      </c>
      <c r="D217">
        <v>1</v>
      </c>
      <c r="E217" t="s">
        <v>3010</v>
      </c>
      <c r="F217">
        <v>33122</v>
      </c>
      <c r="G217" s="39" t="s">
        <v>2926</v>
      </c>
      <c r="H217" s="39" t="s">
        <v>2927</v>
      </c>
      <c r="I217" s="9">
        <v>3646.98</v>
      </c>
      <c r="J217" s="33">
        <f t="shared" si="3"/>
        <v>22793.625</v>
      </c>
    </row>
    <row r="218" spans="1:11" x14ac:dyDescent="0.25">
      <c r="A218" t="s">
        <v>5282</v>
      </c>
      <c r="B218" s="8">
        <v>42886</v>
      </c>
      <c r="C218" t="s">
        <v>723</v>
      </c>
      <c r="D218">
        <v>1</v>
      </c>
      <c r="E218" t="s">
        <v>3010</v>
      </c>
      <c r="F218">
        <v>33123</v>
      </c>
      <c r="G218" s="17" t="s">
        <v>1539</v>
      </c>
      <c r="H218" s="18" t="s">
        <v>1540</v>
      </c>
      <c r="I218" s="1">
        <v>22.4</v>
      </c>
      <c r="J218" s="33">
        <f t="shared" si="3"/>
        <v>140</v>
      </c>
    </row>
    <row r="219" spans="1:11" x14ac:dyDescent="0.25">
      <c r="A219" t="s">
        <v>5544</v>
      </c>
      <c r="B219" s="8">
        <v>42886</v>
      </c>
      <c r="C219" t="s">
        <v>5545</v>
      </c>
      <c r="D219">
        <v>1</v>
      </c>
      <c r="E219" t="s">
        <v>3010</v>
      </c>
      <c r="F219">
        <v>33353</v>
      </c>
      <c r="G219" s="1" t="s">
        <v>5546</v>
      </c>
      <c r="H219" s="1" t="s">
        <v>5546</v>
      </c>
      <c r="I219" s="1">
        <v>82.93</v>
      </c>
      <c r="J219" s="33">
        <f t="shared" si="3"/>
        <v>518.3125</v>
      </c>
      <c r="K219">
        <v>21.81</v>
      </c>
    </row>
    <row r="220" spans="1:11" x14ac:dyDescent="0.25">
      <c r="A220" t="s">
        <v>5547</v>
      </c>
      <c r="B220" s="8">
        <v>42886</v>
      </c>
      <c r="C220" t="s">
        <v>5545</v>
      </c>
      <c r="D220">
        <v>1</v>
      </c>
      <c r="E220" t="s">
        <v>3010</v>
      </c>
      <c r="F220">
        <v>33354</v>
      </c>
      <c r="G220" s="1" t="s">
        <v>5546</v>
      </c>
      <c r="H220" s="1" t="s">
        <v>5546</v>
      </c>
      <c r="I220" s="1">
        <v>21.81</v>
      </c>
      <c r="J220" s="33">
        <f t="shared" si="3"/>
        <v>136.3125</v>
      </c>
      <c r="K220">
        <v>3.09</v>
      </c>
    </row>
    <row r="221" spans="1:11" x14ac:dyDescent="0.25">
      <c r="A221" t="s">
        <v>4463</v>
      </c>
      <c r="B221" s="8">
        <v>42886</v>
      </c>
      <c r="C221" t="s">
        <v>5259</v>
      </c>
      <c r="D221">
        <v>1</v>
      </c>
      <c r="E221" t="s">
        <v>3198</v>
      </c>
      <c r="F221">
        <v>15777</v>
      </c>
      <c r="G221" s="39" t="s">
        <v>1499</v>
      </c>
      <c r="H221" s="39" t="s">
        <v>1500</v>
      </c>
      <c r="I221" s="1">
        <v>163.86</v>
      </c>
      <c r="J221" s="33">
        <f t="shared" si="3"/>
        <v>1024.125</v>
      </c>
    </row>
    <row r="222" spans="1:11" x14ac:dyDescent="0.25">
      <c r="A222" t="s">
        <v>5257</v>
      </c>
      <c r="B222" s="8">
        <v>42886</v>
      </c>
      <c r="C222" t="s">
        <v>5258</v>
      </c>
      <c r="D222">
        <v>1</v>
      </c>
      <c r="E222" t="s">
        <v>3198</v>
      </c>
      <c r="F222">
        <v>15776</v>
      </c>
      <c r="G222" s="39" t="s">
        <v>1499</v>
      </c>
      <c r="H222" s="39" t="s">
        <v>1500</v>
      </c>
      <c r="I222" s="1">
        <v>110.27</v>
      </c>
      <c r="J222" s="33">
        <f t="shared" si="3"/>
        <v>689.1875</v>
      </c>
    </row>
    <row r="223" spans="1:11" x14ac:dyDescent="0.25">
      <c r="A223" t="s">
        <v>4445</v>
      </c>
      <c r="B223" s="8">
        <v>42886</v>
      </c>
      <c r="C223" t="s">
        <v>5256</v>
      </c>
      <c r="D223">
        <v>1</v>
      </c>
      <c r="E223" t="s">
        <v>3198</v>
      </c>
      <c r="F223">
        <v>15775</v>
      </c>
      <c r="G223" s="39" t="s">
        <v>1499</v>
      </c>
      <c r="H223" s="39" t="s">
        <v>1500</v>
      </c>
      <c r="I223" s="1">
        <v>571.38</v>
      </c>
      <c r="J223" s="33">
        <f t="shared" si="3"/>
        <v>3571.125</v>
      </c>
    </row>
    <row r="224" spans="1:11" x14ac:dyDescent="0.25">
      <c r="A224" t="s">
        <v>4435</v>
      </c>
      <c r="B224" s="8">
        <v>42886</v>
      </c>
      <c r="C224" t="s">
        <v>5255</v>
      </c>
      <c r="D224">
        <v>1</v>
      </c>
      <c r="E224" t="s">
        <v>3198</v>
      </c>
      <c r="F224">
        <v>15774</v>
      </c>
      <c r="G224" s="39" t="s">
        <v>1499</v>
      </c>
      <c r="H224" s="39" t="s">
        <v>1500</v>
      </c>
      <c r="I224" s="1">
        <v>254.02</v>
      </c>
      <c r="J224" s="33">
        <f t="shared" si="3"/>
        <v>1587.625</v>
      </c>
    </row>
    <row r="225" spans="1:11" x14ac:dyDescent="0.25">
      <c r="A225" t="s">
        <v>2459</v>
      </c>
      <c r="B225" s="8">
        <v>42886</v>
      </c>
      <c r="C225" t="s">
        <v>5260</v>
      </c>
      <c r="D225">
        <v>1</v>
      </c>
      <c r="E225" t="s">
        <v>3198</v>
      </c>
      <c r="F225">
        <v>15779</v>
      </c>
      <c r="G225" s="39" t="s">
        <v>1499</v>
      </c>
      <c r="H225" s="39" t="s">
        <v>1500</v>
      </c>
      <c r="I225" s="1">
        <v>75.52</v>
      </c>
      <c r="J225" s="33">
        <f t="shared" si="3"/>
        <v>471.99999999999994</v>
      </c>
    </row>
    <row r="226" spans="1:11" s="1" customFormat="1" x14ac:dyDescent="0.25">
      <c r="A226" s="1" t="s">
        <v>2285</v>
      </c>
      <c r="B226" s="8">
        <v>42886</v>
      </c>
      <c r="C226" s="1" t="s">
        <v>5243</v>
      </c>
      <c r="G226" s="1" t="s">
        <v>5380</v>
      </c>
      <c r="H226" s="1" t="s">
        <v>5588</v>
      </c>
      <c r="I226" s="1">
        <v>12.14</v>
      </c>
      <c r="J226" s="33">
        <f t="shared" si="3"/>
        <v>75.875</v>
      </c>
    </row>
    <row r="227" spans="1:11" s="1" customFormat="1" x14ac:dyDescent="0.25">
      <c r="A227" s="1" t="s">
        <v>2285</v>
      </c>
      <c r="B227" s="8">
        <v>42886</v>
      </c>
      <c r="C227" s="1" t="s">
        <v>5243</v>
      </c>
      <c r="G227" s="1" t="s">
        <v>444</v>
      </c>
      <c r="H227" s="1" t="s">
        <v>1528</v>
      </c>
      <c r="I227" s="1">
        <v>34.770000000000003</v>
      </c>
      <c r="J227" s="33">
        <f t="shared" si="3"/>
        <v>217.31250000000003</v>
      </c>
    </row>
    <row r="228" spans="1:11" s="1" customFormat="1" x14ac:dyDescent="0.25">
      <c r="A228" s="1" t="s">
        <v>2285</v>
      </c>
      <c r="B228" s="8">
        <v>42886</v>
      </c>
      <c r="C228" s="1" t="s">
        <v>5243</v>
      </c>
      <c r="G228" s="1" t="s">
        <v>1820</v>
      </c>
      <c r="H228" s="1" t="s">
        <v>2867</v>
      </c>
      <c r="I228" s="1">
        <v>20.97</v>
      </c>
      <c r="J228" s="33">
        <f t="shared" si="3"/>
        <v>131.0625</v>
      </c>
    </row>
    <row r="229" spans="1:11" s="1" customFormat="1" x14ac:dyDescent="0.25">
      <c r="A229" s="1" t="s">
        <v>2285</v>
      </c>
      <c r="B229" s="8">
        <v>42886</v>
      </c>
      <c r="C229" s="1" t="s">
        <v>5243</v>
      </c>
      <c r="G229" s="1" t="s">
        <v>4748</v>
      </c>
      <c r="H229" s="1" t="s">
        <v>1538</v>
      </c>
      <c r="I229" s="1">
        <v>67.31</v>
      </c>
      <c r="J229" s="33">
        <f t="shared" si="3"/>
        <v>420.6875</v>
      </c>
    </row>
    <row r="230" spans="1:11" s="1" customFormat="1" x14ac:dyDescent="0.25">
      <c r="A230" s="1" t="s">
        <v>2285</v>
      </c>
      <c r="B230" s="8">
        <v>42886</v>
      </c>
      <c r="C230" s="1" t="s">
        <v>5243</v>
      </c>
      <c r="G230" s="1" t="s">
        <v>5589</v>
      </c>
      <c r="H230" s="1" t="s">
        <v>5590</v>
      </c>
      <c r="I230" s="1">
        <v>57.93</v>
      </c>
      <c r="J230" s="33">
        <f t="shared" si="3"/>
        <v>362.0625</v>
      </c>
    </row>
    <row r="231" spans="1:11" s="1" customFormat="1" x14ac:dyDescent="0.25">
      <c r="A231" s="1" t="s">
        <v>2285</v>
      </c>
      <c r="B231" s="8">
        <v>42886</v>
      </c>
      <c r="C231" s="1" t="s">
        <v>5243</v>
      </c>
      <c r="G231" s="1" t="s">
        <v>5591</v>
      </c>
      <c r="H231" s="1" t="s">
        <v>5592</v>
      </c>
      <c r="I231" s="1">
        <v>9.57</v>
      </c>
      <c r="J231" s="33">
        <f t="shared" si="3"/>
        <v>59.8125</v>
      </c>
    </row>
    <row r="232" spans="1:11" s="1" customFormat="1" x14ac:dyDescent="0.25">
      <c r="A232" s="1" t="s">
        <v>2285</v>
      </c>
      <c r="B232" s="8">
        <v>42886</v>
      </c>
      <c r="C232" s="1" t="s">
        <v>5243</v>
      </c>
      <c r="G232" s="1" t="s">
        <v>2412</v>
      </c>
      <c r="H232" s="1" t="s">
        <v>5593</v>
      </c>
      <c r="I232" s="1">
        <v>32.409999999999997</v>
      </c>
      <c r="J232" s="33">
        <f t="shared" si="3"/>
        <v>202.56249999999997</v>
      </c>
    </row>
    <row r="233" spans="1:11" s="1" customFormat="1" x14ac:dyDescent="0.25">
      <c r="A233" s="1" t="s">
        <v>2285</v>
      </c>
      <c r="B233" s="8">
        <v>42886</v>
      </c>
      <c r="C233" s="1" t="s">
        <v>5243</v>
      </c>
      <c r="G233" s="39" t="s">
        <v>5594</v>
      </c>
      <c r="H233" s="39" t="s">
        <v>5595</v>
      </c>
      <c r="I233" s="42">
        <v>60.27</v>
      </c>
      <c r="J233" s="33">
        <f t="shared" si="3"/>
        <v>376.6875</v>
      </c>
    </row>
    <row r="234" spans="1:11" x14ac:dyDescent="0.25">
      <c r="A234" t="s">
        <v>5349</v>
      </c>
      <c r="B234" s="8">
        <v>42886</v>
      </c>
      <c r="C234" t="s">
        <v>5350</v>
      </c>
      <c r="D234">
        <v>1</v>
      </c>
      <c r="E234" t="s">
        <v>3010</v>
      </c>
      <c r="F234">
        <v>33169</v>
      </c>
      <c r="G234" s="1" t="s">
        <v>790</v>
      </c>
      <c r="H234" s="1" t="s">
        <v>790</v>
      </c>
      <c r="I234" s="1">
        <v>58</v>
      </c>
      <c r="J234" s="33">
        <f t="shared" si="3"/>
        <v>362.5</v>
      </c>
      <c r="K234">
        <v>14.5</v>
      </c>
    </row>
    <row r="235" spans="1:11" x14ac:dyDescent="0.25">
      <c r="A235" t="s">
        <v>5283</v>
      </c>
      <c r="B235" s="8">
        <v>42886</v>
      </c>
      <c r="C235" t="s">
        <v>5284</v>
      </c>
      <c r="D235">
        <v>1</v>
      </c>
      <c r="E235" t="s">
        <v>3010</v>
      </c>
      <c r="F235">
        <v>33127</v>
      </c>
      <c r="G235" s="1" t="s">
        <v>753</v>
      </c>
      <c r="H235" s="1" t="s">
        <v>753</v>
      </c>
      <c r="I235" s="1">
        <v>13.27</v>
      </c>
      <c r="J235" s="33">
        <f t="shared" si="3"/>
        <v>82.9375</v>
      </c>
    </row>
    <row r="236" spans="1:11" x14ac:dyDescent="0.25">
      <c r="A236" t="s">
        <v>5285</v>
      </c>
      <c r="B236" s="8">
        <v>42886</v>
      </c>
      <c r="C236" t="s">
        <v>5286</v>
      </c>
      <c r="D236">
        <v>1</v>
      </c>
      <c r="E236" t="s">
        <v>3010</v>
      </c>
      <c r="F236">
        <v>33128</v>
      </c>
      <c r="G236" s="1" t="s">
        <v>763</v>
      </c>
      <c r="H236" s="1" t="s">
        <v>763</v>
      </c>
      <c r="I236" s="1">
        <v>48.28</v>
      </c>
      <c r="J236" s="33">
        <f t="shared" si="3"/>
        <v>301.75</v>
      </c>
    </row>
    <row r="237" spans="1:11" x14ac:dyDescent="0.25">
      <c r="A237" t="s">
        <v>3289</v>
      </c>
      <c r="B237" s="8">
        <v>42886</v>
      </c>
      <c r="C237" t="s">
        <v>5287</v>
      </c>
      <c r="D237">
        <v>1</v>
      </c>
      <c r="E237" t="s">
        <v>3010</v>
      </c>
      <c r="F237">
        <v>33130</v>
      </c>
      <c r="G237" s="1" t="s">
        <v>5288</v>
      </c>
      <c r="H237" s="1" t="s">
        <v>5288</v>
      </c>
      <c r="I237" s="1">
        <v>40</v>
      </c>
      <c r="J237" s="33">
        <f t="shared" si="3"/>
        <v>250</v>
      </c>
    </row>
    <row r="238" spans="1:11" x14ac:dyDescent="0.25">
      <c r="A238" t="s">
        <v>5323</v>
      </c>
      <c r="B238" s="8">
        <v>42886</v>
      </c>
      <c r="C238" t="s">
        <v>5324</v>
      </c>
      <c r="D238">
        <v>1</v>
      </c>
      <c r="E238" t="s">
        <v>3010</v>
      </c>
      <c r="F238">
        <v>33153</v>
      </c>
      <c r="G238" s="1" t="s">
        <v>5325</v>
      </c>
      <c r="H238" s="1" t="s">
        <v>5325</v>
      </c>
      <c r="I238" s="1">
        <v>75.040000000000006</v>
      </c>
      <c r="J238" s="33">
        <f t="shared" si="3"/>
        <v>469.00000000000006</v>
      </c>
    </row>
    <row r="239" spans="1:11" x14ac:dyDescent="0.25">
      <c r="A239" t="s">
        <v>3291</v>
      </c>
      <c r="B239" s="8">
        <v>42886</v>
      </c>
      <c r="C239" t="s">
        <v>5289</v>
      </c>
      <c r="D239">
        <v>1</v>
      </c>
      <c r="E239" t="s">
        <v>3010</v>
      </c>
      <c r="F239">
        <v>33131</v>
      </c>
      <c r="G239" s="1" t="s">
        <v>352</v>
      </c>
      <c r="H239" s="1" t="s">
        <v>352</v>
      </c>
      <c r="I239" s="1">
        <v>19.12</v>
      </c>
      <c r="J239" s="33">
        <f t="shared" si="3"/>
        <v>119.5</v>
      </c>
    </row>
    <row r="240" spans="1:11" x14ac:dyDescent="0.25">
      <c r="A240" t="s">
        <v>3293</v>
      </c>
      <c r="B240" s="8">
        <v>42886</v>
      </c>
      <c r="C240" t="s">
        <v>5290</v>
      </c>
      <c r="D240">
        <v>1</v>
      </c>
      <c r="E240" t="s">
        <v>3010</v>
      </c>
      <c r="F240">
        <v>33132</v>
      </c>
      <c r="G240" s="1" t="s">
        <v>763</v>
      </c>
      <c r="H240" s="1" t="s">
        <v>763</v>
      </c>
      <c r="I240" s="1">
        <v>16.55</v>
      </c>
      <c r="J240" s="33">
        <f t="shared" si="3"/>
        <v>103.4375</v>
      </c>
      <c r="K240" s="1"/>
    </row>
    <row r="241" spans="1:10" x14ac:dyDescent="0.25">
      <c r="A241" t="s">
        <v>5291</v>
      </c>
      <c r="B241" s="8">
        <v>42886</v>
      </c>
      <c r="C241" t="s">
        <v>5292</v>
      </c>
      <c r="D241">
        <v>1</v>
      </c>
      <c r="E241" t="s">
        <v>3010</v>
      </c>
      <c r="F241">
        <v>33134</v>
      </c>
      <c r="G241" s="1" t="s">
        <v>403</v>
      </c>
      <c r="H241" s="1" t="s">
        <v>403</v>
      </c>
      <c r="I241" s="1">
        <v>46.59</v>
      </c>
      <c r="J241" s="33">
        <f t="shared" si="3"/>
        <v>291.1875</v>
      </c>
    </row>
    <row r="242" spans="1:10" x14ac:dyDescent="0.25">
      <c r="A242" t="s">
        <v>5293</v>
      </c>
      <c r="B242" s="8">
        <v>42886</v>
      </c>
      <c r="C242" t="s">
        <v>5294</v>
      </c>
      <c r="D242">
        <v>1</v>
      </c>
      <c r="E242" t="s">
        <v>3010</v>
      </c>
      <c r="F242">
        <v>33135</v>
      </c>
      <c r="G242" s="39" t="s">
        <v>329</v>
      </c>
      <c r="H242" s="39" t="s">
        <v>329</v>
      </c>
      <c r="I242" s="1">
        <v>59.59</v>
      </c>
      <c r="J242" s="33">
        <f t="shared" si="3"/>
        <v>372.4375</v>
      </c>
    </row>
    <row r="243" spans="1:10" x14ac:dyDescent="0.25">
      <c r="A243" t="s">
        <v>5296</v>
      </c>
      <c r="B243" s="8">
        <v>42886</v>
      </c>
      <c r="C243" t="s">
        <v>5297</v>
      </c>
      <c r="D243">
        <v>1</v>
      </c>
      <c r="E243" t="s">
        <v>3010</v>
      </c>
      <c r="F243">
        <v>33136</v>
      </c>
      <c r="G243" s="1" t="s">
        <v>794</v>
      </c>
      <c r="H243" s="1" t="s">
        <v>794</v>
      </c>
      <c r="I243" s="1">
        <v>18.760000000000002</v>
      </c>
      <c r="J243" s="33">
        <f t="shared" si="3"/>
        <v>117.25000000000001</v>
      </c>
    </row>
    <row r="244" spans="1:10" x14ac:dyDescent="0.25">
      <c r="A244" t="s">
        <v>5298</v>
      </c>
      <c r="B244" s="8">
        <v>42886</v>
      </c>
      <c r="C244" t="s">
        <v>5299</v>
      </c>
      <c r="D244">
        <v>1</v>
      </c>
      <c r="E244" t="s">
        <v>3010</v>
      </c>
      <c r="F244">
        <v>33137</v>
      </c>
      <c r="G244" s="1" t="s">
        <v>2868</v>
      </c>
      <c r="H244" s="1" t="s">
        <v>2868</v>
      </c>
      <c r="I244" s="1">
        <v>120</v>
      </c>
      <c r="J244" s="33">
        <f t="shared" si="3"/>
        <v>750</v>
      </c>
    </row>
    <row r="245" spans="1:10" x14ac:dyDescent="0.25">
      <c r="A245" t="s">
        <v>5300</v>
      </c>
      <c r="B245" s="8">
        <v>42886</v>
      </c>
      <c r="C245" t="s">
        <v>5301</v>
      </c>
      <c r="D245">
        <v>1</v>
      </c>
      <c r="E245" t="s">
        <v>3010</v>
      </c>
      <c r="F245">
        <v>33138</v>
      </c>
      <c r="G245" s="1" t="s">
        <v>426</v>
      </c>
      <c r="H245" s="1" t="s">
        <v>426</v>
      </c>
      <c r="I245" s="1">
        <v>112.96</v>
      </c>
      <c r="J245" s="33">
        <f t="shared" si="3"/>
        <v>706</v>
      </c>
    </row>
    <row r="246" spans="1:10" x14ac:dyDescent="0.25">
      <c r="A246" t="s">
        <v>561</v>
      </c>
      <c r="B246" s="8">
        <v>42886</v>
      </c>
      <c r="C246" t="s">
        <v>5302</v>
      </c>
      <c r="D246">
        <v>1</v>
      </c>
      <c r="E246" t="s">
        <v>3010</v>
      </c>
      <c r="F246">
        <v>33139</v>
      </c>
      <c r="G246" s="1" t="s">
        <v>426</v>
      </c>
      <c r="H246" s="1" t="s">
        <v>426</v>
      </c>
      <c r="I246" s="1">
        <v>272.86</v>
      </c>
      <c r="J246" s="33">
        <f t="shared" si="3"/>
        <v>1705.375</v>
      </c>
    </row>
    <row r="247" spans="1:10" x14ac:dyDescent="0.25">
      <c r="A247" t="s">
        <v>5303</v>
      </c>
      <c r="B247" s="8">
        <v>42886</v>
      </c>
      <c r="C247" t="s">
        <v>5304</v>
      </c>
      <c r="D247">
        <v>1</v>
      </c>
      <c r="E247" t="s">
        <v>3010</v>
      </c>
      <c r="F247">
        <v>33141</v>
      </c>
      <c r="G247" s="1" t="s">
        <v>743</v>
      </c>
      <c r="H247" s="1" t="s">
        <v>743</v>
      </c>
      <c r="I247" s="1">
        <v>56</v>
      </c>
      <c r="J247" s="33">
        <f t="shared" si="3"/>
        <v>350</v>
      </c>
    </row>
    <row r="248" spans="1:10" x14ac:dyDescent="0.25">
      <c r="A248" t="s">
        <v>5305</v>
      </c>
      <c r="B248" s="8">
        <v>42886</v>
      </c>
      <c r="C248" t="s">
        <v>5306</v>
      </c>
      <c r="D248">
        <v>1</v>
      </c>
      <c r="E248" t="s">
        <v>3010</v>
      </c>
      <c r="F248">
        <v>33142</v>
      </c>
      <c r="G248" s="1" t="s">
        <v>411</v>
      </c>
      <c r="H248" s="1" t="s">
        <v>411</v>
      </c>
      <c r="I248" s="1">
        <v>79.88</v>
      </c>
      <c r="J248" s="33">
        <f t="shared" si="3"/>
        <v>499.24999999999994</v>
      </c>
    </row>
    <row r="249" spans="1:10" x14ac:dyDescent="0.25">
      <c r="A249" t="s">
        <v>5307</v>
      </c>
      <c r="B249" s="8">
        <v>42886</v>
      </c>
      <c r="C249" t="s">
        <v>5308</v>
      </c>
      <c r="D249">
        <v>1</v>
      </c>
      <c r="E249" t="s">
        <v>3010</v>
      </c>
      <c r="F249">
        <v>33144</v>
      </c>
      <c r="G249" s="1" t="s">
        <v>403</v>
      </c>
      <c r="H249" s="1" t="s">
        <v>403</v>
      </c>
      <c r="I249" s="1">
        <v>89.06</v>
      </c>
      <c r="J249" s="33">
        <f t="shared" si="3"/>
        <v>556.625</v>
      </c>
    </row>
    <row r="250" spans="1:10" x14ac:dyDescent="0.25">
      <c r="A250" t="s">
        <v>5309</v>
      </c>
      <c r="B250" s="8">
        <v>42886</v>
      </c>
      <c r="C250" t="s">
        <v>5310</v>
      </c>
      <c r="D250">
        <v>1</v>
      </c>
      <c r="E250" t="s">
        <v>3010</v>
      </c>
      <c r="F250">
        <v>33145</v>
      </c>
      <c r="G250" s="1" t="s">
        <v>2254</v>
      </c>
      <c r="H250" s="1" t="s">
        <v>2254</v>
      </c>
      <c r="I250" s="1">
        <v>8.3800000000000008</v>
      </c>
      <c r="J250" s="33">
        <f t="shared" si="3"/>
        <v>52.375000000000007</v>
      </c>
    </row>
    <row r="251" spans="1:10" x14ac:dyDescent="0.25">
      <c r="A251" t="s">
        <v>5311</v>
      </c>
      <c r="B251" s="8">
        <v>42886</v>
      </c>
      <c r="C251" t="s">
        <v>5312</v>
      </c>
      <c r="D251">
        <v>1</v>
      </c>
      <c r="E251" t="s">
        <v>3010</v>
      </c>
      <c r="F251">
        <v>33146</v>
      </c>
      <c r="G251" s="1" t="s">
        <v>426</v>
      </c>
      <c r="H251" s="1" t="s">
        <v>426</v>
      </c>
      <c r="I251" s="1">
        <v>47.79</v>
      </c>
      <c r="J251" s="33">
        <f t="shared" si="3"/>
        <v>298.6875</v>
      </c>
    </row>
    <row r="252" spans="1:10" x14ac:dyDescent="0.25">
      <c r="A252" t="s">
        <v>5313</v>
      </c>
      <c r="B252" s="8">
        <v>42886</v>
      </c>
      <c r="C252" t="s">
        <v>5314</v>
      </c>
      <c r="D252">
        <v>1</v>
      </c>
      <c r="E252" t="s">
        <v>3010</v>
      </c>
      <c r="F252">
        <v>33147</v>
      </c>
      <c r="G252" s="1" t="s">
        <v>5315</v>
      </c>
      <c r="H252" s="1" t="s">
        <v>5315</v>
      </c>
      <c r="I252" s="1">
        <v>7.24</v>
      </c>
      <c r="J252" s="33">
        <f t="shared" si="3"/>
        <v>45.25</v>
      </c>
    </row>
    <row r="253" spans="1:10" x14ac:dyDescent="0.25">
      <c r="A253" t="s">
        <v>5316</v>
      </c>
      <c r="B253" s="8">
        <v>42886</v>
      </c>
      <c r="C253" t="s">
        <v>5317</v>
      </c>
      <c r="D253">
        <v>1</v>
      </c>
      <c r="E253" t="s">
        <v>3010</v>
      </c>
      <c r="F253">
        <v>33150</v>
      </c>
      <c r="G253" s="1" t="s">
        <v>5318</v>
      </c>
      <c r="H253" s="1" t="s">
        <v>5318</v>
      </c>
      <c r="I253" s="1">
        <v>17.93</v>
      </c>
      <c r="J253" s="33">
        <f t="shared" si="3"/>
        <v>112.0625</v>
      </c>
    </row>
    <row r="254" spans="1:10" x14ac:dyDescent="0.25">
      <c r="A254" t="s">
        <v>5319</v>
      </c>
      <c r="B254" s="8">
        <v>42886</v>
      </c>
      <c r="C254" t="s">
        <v>5320</v>
      </c>
      <c r="D254">
        <v>1</v>
      </c>
      <c r="E254" t="s">
        <v>3010</v>
      </c>
      <c r="F254">
        <v>33151</v>
      </c>
      <c r="G254" s="1" t="s">
        <v>356</v>
      </c>
      <c r="H254" s="1" t="s">
        <v>356</v>
      </c>
      <c r="I254" s="1">
        <v>4.6900000000000004</v>
      </c>
      <c r="J254" s="33">
        <f t="shared" si="3"/>
        <v>29.312500000000004</v>
      </c>
    </row>
    <row r="255" spans="1:10" x14ac:dyDescent="0.25">
      <c r="A255" t="s">
        <v>5321</v>
      </c>
      <c r="B255" s="8">
        <v>42886</v>
      </c>
      <c r="C255" t="s">
        <v>5322</v>
      </c>
      <c r="D255">
        <v>1</v>
      </c>
      <c r="E255" t="s">
        <v>3010</v>
      </c>
      <c r="F255">
        <v>33152</v>
      </c>
      <c r="G255" s="1" t="s">
        <v>426</v>
      </c>
      <c r="H255" s="1" t="s">
        <v>426</v>
      </c>
      <c r="I255" s="1">
        <v>73.790000000000006</v>
      </c>
      <c r="J255" s="33">
        <f t="shared" si="3"/>
        <v>461.18750000000006</v>
      </c>
    </row>
    <row r="256" spans="1:10" x14ac:dyDescent="0.25">
      <c r="A256" t="s">
        <v>5326</v>
      </c>
      <c r="B256" s="8">
        <v>42886</v>
      </c>
      <c r="C256" t="s">
        <v>5327</v>
      </c>
      <c r="D256">
        <v>1</v>
      </c>
      <c r="E256" t="s">
        <v>3010</v>
      </c>
      <c r="F256">
        <v>33154</v>
      </c>
      <c r="G256" s="1" t="s">
        <v>5328</v>
      </c>
      <c r="H256" s="1" t="s">
        <v>5328</v>
      </c>
      <c r="I256" s="1">
        <v>21.6</v>
      </c>
      <c r="J256" s="33">
        <f t="shared" si="3"/>
        <v>135</v>
      </c>
    </row>
    <row r="257" spans="1:11" x14ac:dyDescent="0.25">
      <c r="A257" t="s">
        <v>5351</v>
      </c>
      <c r="B257" s="8">
        <v>42886</v>
      </c>
      <c r="C257" t="s">
        <v>5352</v>
      </c>
      <c r="D257">
        <v>1</v>
      </c>
      <c r="E257" t="s">
        <v>3010</v>
      </c>
      <c r="F257">
        <v>33170</v>
      </c>
      <c r="G257" s="1" t="s">
        <v>426</v>
      </c>
      <c r="H257" s="1" t="s">
        <v>426</v>
      </c>
      <c r="I257" s="1">
        <v>115.04</v>
      </c>
      <c r="J257" s="33">
        <f t="shared" si="3"/>
        <v>719</v>
      </c>
    </row>
    <row r="258" spans="1:11" x14ac:dyDescent="0.25">
      <c r="A258" t="s">
        <v>5415</v>
      </c>
      <c r="B258" s="8">
        <v>42886</v>
      </c>
      <c r="C258" s="1" t="s">
        <v>5416</v>
      </c>
      <c r="D258">
        <v>1</v>
      </c>
      <c r="E258" t="s">
        <v>3010</v>
      </c>
      <c r="F258">
        <v>33253</v>
      </c>
      <c r="G258" s="1" t="s">
        <v>3304</v>
      </c>
      <c r="H258" s="1" t="s">
        <v>3304</v>
      </c>
      <c r="I258" s="1">
        <v>11.17</v>
      </c>
      <c r="J258" s="33">
        <f t="shared" si="3"/>
        <v>69.8125</v>
      </c>
    </row>
    <row r="259" spans="1:11" x14ac:dyDescent="0.25">
      <c r="A259" t="s">
        <v>5329</v>
      </c>
      <c r="B259" s="8">
        <v>42886</v>
      </c>
      <c r="C259" s="1" t="s">
        <v>5330</v>
      </c>
      <c r="D259">
        <v>1</v>
      </c>
      <c r="E259" t="s">
        <v>3010</v>
      </c>
      <c r="F259">
        <v>33157</v>
      </c>
      <c r="G259" s="1" t="s">
        <v>329</v>
      </c>
      <c r="H259" s="1" t="s">
        <v>329</v>
      </c>
      <c r="I259" s="1">
        <v>59.59</v>
      </c>
      <c r="J259" s="33">
        <f t="shared" si="3"/>
        <v>372.4375</v>
      </c>
    </row>
    <row r="260" spans="1:11" x14ac:dyDescent="0.25">
      <c r="A260" t="s">
        <v>5331</v>
      </c>
      <c r="B260" s="8">
        <v>42886</v>
      </c>
      <c r="C260" s="1" t="s">
        <v>5332</v>
      </c>
      <c r="D260">
        <v>1</v>
      </c>
      <c r="E260" t="s">
        <v>3010</v>
      </c>
      <c r="F260">
        <v>33158</v>
      </c>
      <c r="G260" s="39" t="s">
        <v>329</v>
      </c>
      <c r="H260" s="39" t="s">
        <v>329</v>
      </c>
      <c r="I260" s="1">
        <v>68.959999999999994</v>
      </c>
      <c r="J260" s="33">
        <f t="shared" si="3"/>
        <v>430.99999999999994</v>
      </c>
    </row>
    <row r="261" spans="1:11" x14ac:dyDescent="0.25">
      <c r="A261" t="s">
        <v>5334</v>
      </c>
      <c r="B261" s="8">
        <v>42886</v>
      </c>
      <c r="C261" t="s">
        <v>5335</v>
      </c>
      <c r="D261">
        <v>1</v>
      </c>
      <c r="E261" t="s">
        <v>3010</v>
      </c>
      <c r="F261">
        <v>33160</v>
      </c>
      <c r="G261" s="1" t="s">
        <v>753</v>
      </c>
      <c r="H261" s="1" t="s">
        <v>753</v>
      </c>
      <c r="I261" s="1">
        <v>27.15</v>
      </c>
      <c r="J261" s="33">
        <f t="shared" ref="J261:J324" si="4">+I261/0.16</f>
        <v>169.6875</v>
      </c>
    </row>
    <row r="262" spans="1:11" x14ac:dyDescent="0.25">
      <c r="A262" t="s">
        <v>5336</v>
      </c>
      <c r="B262" s="8">
        <v>42886</v>
      </c>
      <c r="C262" t="s">
        <v>5337</v>
      </c>
      <c r="D262">
        <v>1</v>
      </c>
      <c r="E262" t="s">
        <v>3010</v>
      </c>
      <c r="F262">
        <v>33161</v>
      </c>
      <c r="G262" s="1" t="s">
        <v>305</v>
      </c>
      <c r="H262" s="1" t="s">
        <v>305</v>
      </c>
      <c r="I262" s="1">
        <v>19.2</v>
      </c>
      <c r="J262" s="33">
        <f t="shared" si="4"/>
        <v>120</v>
      </c>
    </row>
    <row r="263" spans="1:11" x14ac:dyDescent="0.25">
      <c r="A263" t="s">
        <v>5338</v>
      </c>
      <c r="B263" s="8">
        <v>42886</v>
      </c>
      <c r="C263" t="s">
        <v>5339</v>
      </c>
      <c r="D263">
        <v>1</v>
      </c>
      <c r="E263" t="s">
        <v>3010</v>
      </c>
      <c r="F263">
        <v>33162</v>
      </c>
      <c r="G263" s="1" t="s">
        <v>333</v>
      </c>
      <c r="H263" s="1" t="s">
        <v>333</v>
      </c>
      <c r="I263" s="1">
        <v>81.31</v>
      </c>
      <c r="J263" s="33">
        <f t="shared" si="4"/>
        <v>508.1875</v>
      </c>
    </row>
    <row r="264" spans="1:11" x14ac:dyDescent="0.25">
      <c r="A264" t="s">
        <v>5340</v>
      </c>
      <c r="B264" s="8">
        <v>42886</v>
      </c>
      <c r="C264" t="s">
        <v>5341</v>
      </c>
      <c r="D264">
        <v>1</v>
      </c>
      <c r="E264" t="s">
        <v>3010</v>
      </c>
      <c r="F264">
        <v>33163</v>
      </c>
      <c r="G264" s="1" t="s">
        <v>5342</v>
      </c>
      <c r="H264" s="1" t="s">
        <v>5342</v>
      </c>
      <c r="I264" s="1">
        <v>193.6</v>
      </c>
      <c r="J264" s="33">
        <f t="shared" si="4"/>
        <v>1210</v>
      </c>
    </row>
    <row r="265" spans="1:11" x14ac:dyDescent="0.25">
      <c r="A265" t="s">
        <v>5343</v>
      </c>
      <c r="B265" s="8">
        <v>42886</v>
      </c>
      <c r="C265" t="s">
        <v>5344</v>
      </c>
      <c r="D265">
        <v>1</v>
      </c>
      <c r="E265" t="s">
        <v>3010</v>
      </c>
      <c r="F265">
        <v>33165</v>
      </c>
      <c r="G265" s="1" t="s">
        <v>777</v>
      </c>
      <c r="H265" s="1" t="s">
        <v>777</v>
      </c>
      <c r="I265" s="1">
        <v>19.170000000000002</v>
      </c>
      <c r="J265" s="33">
        <f t="shared" si="4"/>
        <v>119.81250000000001</v>
      </c>
    </row>
    <row r="266" spans="1:11" x14ac:dyDescent="0.25">
      <c r="A266" t="s">
        <v>5345</v>
      </c>
      <c r="B266" s="8">
        <v>42886</v>
      </c>
      <c r="C266" t="s">
        <v>5346</v>
      </c>
      <c r="D266">
        <v>1</v>
      </c>
      <c r="E266" t="s">
        <v>3010</v>
      </c>
      <c r="F266">
        <v>33166</v>
      </c>
      <c r="G266" s="1" t="s">
        <v>352</v>
      </c>
      <c r="H266" s="1" t="s">
        <v>352</v>
      </c>
      <c r="I266" s="1">
        <v>48.04</v>
      </c>
      <c r="J266" s="33">
        <f t="shared" si="4"/>
        <v>300.25</v>
      </c>
      <c r="K266" s="1"/>
    </row>
    <row r="267" spans="1:11" x14ac:dyDescent="0.25">
      <c r="A267" t="s">
        <v>5220</v>
      </c>
      <c r="B267" s="8">
        <v>42885</v>
      </c>
      <c r="C267" t="s">
        <v>5221</v>
      </c>
      <c r="D267">
        <v>1</v>
      </c>
      <c r="E267" t="s">
        <v>3010</v>
      </c>
      <c r="F267">
        <v>33167</v>
      </c>
      <c r="G267" s="1" t="s">
        <v>321</v>
      </c>
      <c r="H267" s="1" t="s">
        <v>321</v>
      </c>
      <c r="I267" s="1">
        <v>19.309999999999999</v>
      </c>
      <c r="J267" s="33">
        <f t="shared" si="4"/>
        <v>120.68749999999999</v>
      </c>
    </row>
    <row r="268" spans="1:11" x14ac:dyDescent="0.25">
      <c r="A268" t="s">
        <v>5347</v>
      </c>
      <c r="B268" s="8">
        <v>42886</v>
      </c>
      <c r="C268" t="s">
        <v>5348</v>
      </c>
      <c r="D268">
        <v>1</v>
      </c>
      <c r="E268" t="s">
        <v>3010</v>
      </c>
      <c r="F268">
        <v>33168</v>
      </c>
      <c r="G268" s="1" t="s">
        <v>5328</v>
      </c>
      <c r="H268" s="1" t="s">
        <v>5328</v>
      </c>
      <c r="I268" s="1">
        <v>21.06</v>
      </c>
      <c r="J268" s="33">
        <f t="shared" si="4"/>
        <v>131.625</v>
      </c>
    </row>
    <row r="269" spans="1:11" x14ac:dyDescent="0.25">
      <c r="A269" t="s">
        <v>3387</v>
      </c>
      <c r="B269" s="8">
        <v>42886</v>
      </c>
      <c r="C269" t="s">
        <v>5356</v>
      </c>
      <c r="D269">
        <v>1</v>
      </c>
      <c r="E269" t="s">
        <v>3010</v>
      </c>
      <c r="F269">
        <v>33197</v>
      </c>
      <c r="G269" s="1" t="s">
        <v>426</v>
      </c>
      <c r="H269" s="1" t="s">
        <v>426</v>
      </c>
      <c r="I269" s="1">
        <v>132.86000000000001</v>
      </c>
      <c r="J269" s="33">
        <f t="shared" si="4"/>
        <v>830.37500000000011</v>
      </c>
    </row>
    <row r="270" spans="1:11" x14ac:dyDescent="0.25">
      <c r="A270" t="s">
        <v>3389</v>
      </c>
      <c r="B270" s="8">
        <v>42886</v>
      </c>
      <c r="C270" t="s">
        <v>5357</v>
      </c>
      <c r="D270">
        <v>1</v>
      </c>
      <c r="E270" t="s">
        <v>3010</v>
      </c>
      <c r="F270">
        <v>33198</v>
      </c>
      <c r="G270" s="1" t="s">
        <v>5358</v>
      </c>
      <c r="H270" s="1" t="s">
        <v>5358</v>
      </c>
      <c r="I270" s="1">
        <v>5.23</v>
      </c>
      <c r="J270" s="33">
        <f t="shared" si="4"/>
        <v>32.6875</v>
      </c>
    </row>
    <row r="271" spans="1:11" x14ac:dyDescent="0.25">
      <c r="A271" t="s">
        <v>3391</v>
      </c>
      <c r="B271" s="8">
        <v>42886</v>
      </c>
      <c r="C271" t="s">
        <v>5359</v>
      </c>
      <c r="D271">
        <v>1</v>
      </c>
      <c r="E271" t="s">
        <v>3010</v>
      </c>
      <c r="F271">
        <v>33199</v>
      </c>
      <c r="G271" s="1" t="s">
        <v>763</v>
      </c>
      <c r="H271" s="1" t="s">
        <v>763</v>
      </c>
      <c r="I271" s="1">
        <v>17.38</v>
      </c>
      <c r="J271" s="33">
        <f t="shared" si="4"/>
        <v>108.62499999999999</v>
      </c>
    </row>
    <row r="272" spans="1:11" x14ac:dyDescent="0.25">
      <c r="A272" t="s">
        <v>5360</v>
      </c>
      <c r="B272" s="8">
        <v>42886</v>
      </c>
      <c r="C272" t="s">
        <v>5361</v>
      </c>
      <c r="D272">
        <v>1</v>
      </c>
      <c r="E272" t="s">
        <v>3010</v>
      </c>
      <c r="F272">
        <v>33200</v>
      </c>
      <c r="G272" s="1" t="s">
        <v>5362</v>
      </c>
      <c r="H272" s="1" t="s">
        <v>5362</v>
      </c>
      <c r="I272" s="1">
        <v>16</v>
      </c>
      <c r="J272" s="33">
        <f t="shared" si="4"/>
        <v>100</v>
      </c>
    </row>
    <row r="273" spans="1:11" x14ac:dyDescent="0.25">
      <c r="A273" t="s">
        <v>3394</v>
      </c>
      <c r="B273" s="8">
        <v>42886</v>
      </c>
      <c r="C273" t="s">
        <v>5363</v>
      </c>
      <c r="D273">
        <v>1</v>
      </c>
      <c r="E273" t="s">
        <v>3010</v>
      </c>
      <c r="F273">
        <v>33202</v>
      </c>
      <c r="G273" s="1" t="s">
        <v>430</v>
      </c>
      <c r="H273" s="1" t="s">
        <v>430</v>
      </c>
      <c r="I273" s="1">
        <v>38.14</v>
      </c>
      <c r="J273" s="33">
        <f t="shared" si="4"/>
        <v>238.375</v>
      </c>
    </row>
    <row r="274" spans="1:11" x14ac:dyDescent="0.25">
      <c r="A274" t="s">
        <v>3400</v>
      </c>
      <c r="B274" s="8">
        <v>42886</v>
      </c>
      <c r="C274" t="s">
        <v>5364</v>
      </c>
      <c r="D274">
        <v>1</v>
      </c>
      <c r="E274" t="s">
        <v>3010</v>
      </c>
      <c r="F274">
        <v>33205</v>
      </c>
      <c r="G274" s="1" t="s">
        <v>329</v>
      </c>
      <c r="H274" s="1" t="s">
        <v>329</v>
      </c>
      <c r="I274" s="1">
        <v>59.59</v>
      </c>
      <c r="J274" s="33">
        <f t="shared" si="4"/>
        <v>372.4375</v>
      </c>
    </row>
    <row r="275" spans="1:11" x14ac:dyDescent="0.25">
      <c r="A275" t="s">
        <v>3402</v>
      </c>
      <c r="B275" s="8">
        <v>42886</v>
      </c>
      <c r="C275" t="s">
        <v>5365</v>
      </c>
      <c r="D275">
        <v>1</v>
      </c>
      <c r="E275" t="s">
        <v>3010</v>
      </c>
      <c r="F275">
        <v>33206</v>
      </c>
      <c r="G275" s="1" t="s">
        <v>321</v>
      </c>
      <c r="H275" s="1" t="s">
        <v>321</v>
      </c>
      <c r="I275" s="1">
        <v>24.83</v>
      </c>
      <c r="J275" s="33">
        <f t="shared" si="4"/>
        <v>155.1875</v>
      </c>
    </row>
    <row r="276" spans="1:11" x14ac:dyDescent="0.25">
      <c r="A276" t="s">
        <v>567</v>
      </c>
      <c r="B276" s="8">
        <v>42886</v>
      </c>
      <c r="C276" t="s">
        <v>5366</v>
      </c>
      <c r="D276">
        <v>1</v>
      </c>
      <c r="E276" t="s">
        <v>3010</v>
      </c>
      <c r="F276">
        <v>33207</v>
      </c>
      <c r="G276" s="1" t="s">
        <v>352</v>
      </c>
      <c r="H276" s="1" t="s">
        <v>352</v>
      </c>
      <c r="I276" s="1">
        <v>10.96</v>
      </c>
      <c r="J276" s="33">
        <f t="shared" si="4"/>
        <v>68.5</v>
      </c>
    </row>
    <row r="277" spans="1:11" x14ac:dyDescent="0.25">
      <c r="A277" t="s">
        <v>3405</v>
      </c>
      <c r="B277" s="8">
        <v>42886</v>
      </c>
      <c r="C277" t="s">
        <v>5367</v>
      </c>
      <c r="D277">
        <v>1</v>
      </c>
      <c r="E277" t="s">
        <v>3010</v>
      </c>
      <c r="F277">
        <v>33208</v>
      </c>
      <c r="G277" s="1" t="s">
        <v>333</v>
      </c>
      <c r="H277" s="1" t="s">
        <v>333</v>
      </c>
      <c r="I277" s="1">
        <v>12.42</v>
      </c>
      <c r="J277" s="33">
        <f t="shared" si="4"/>
        <v>77.625</v>
      </c>
    </row>
    <row r="278" spans="1:11" x14ac:dyDescent="0.25">
      <c r="A278" t="s">
        <v>5368</v>
      </c>
      <c r="B278" s="8">
        <v>42886</v>
      </c>
      <c r="C278" t="s">
        <v>5369</v>
      </c>
      <c r="D278">
        <v>1</v>
      </c>
      <c r="E278" t="s">
        <v>3010</v>
      </c>
      <c r="F278">
        <v>33210</v>
      </c>
      <c r="G278" s="1" t="s">
        <v>305</v>
      </c>
      <c r="H278" s="1" t="s">
        <v>305</v>
      </c>
      <c r="I278" s="1">
        <v>25.6</v>
      </c>
      <c r="J278" s="33">
        <f t="shared" si="4"/>
        <v>160</v>
      </c>
    </row>
    <row r="279" spans="1:11" x14ac:dyDescent="0.25">
      <c r="A279" t="s">
        <v>569</v>
      </c>
      <c r="B279" s="8">
        <v>42886</v>
      </c>
      <c r="C279" t="s">
        <v>5370</v>
      </c>
      <c r="D279">
        <v>1</v>
      </c>
      <c r="E279" t="s">
        <v>3010</v>
      </c>
      <c r="F279">
        <v>33211</v>
      </c>
      <c r="G279" s="1" t="s">
        <v>5371</v>
      </c>
      <c r="H279" s="1" t="s">
        <v>5371</v>
      </c>
      <c r="I279" s="1">
        <v>24.61</v>
      </c>
      <c r="J279" s="33">
        <f t="shared" si="4"/>
        <v>153.8125</v>
      </c>
    </row>
    <row r="280" spans="1:11" x14ac:dyDescent="0.25">
      <c r="A280" t="s">
        <v>3408</v>
      </c>
      <c r="B280" s="8">
        <v>42886</v>
      </c>
      <c r="C280" t="s">
        <v>5372</v>
      </c>
      <c r="D280">
        <v>1</v>
      </c>
      <c r="E280" t="s">
        <v>3010</v>
      </c>
      <c r="F280">
        <v>33212</v>
      </c>
      <c r="G280" s="1" t="s">
        <v>415</v>
      </c>
      <c r="H280" s="1" t="s">
        <v>415</v>
      </c>
      <c r="I280" s="1">
        <v>3.04</v>
      </c>
      <c r="J280" s="33">
        <f t="shared" si="4"/>
        <v>19</v>
      </c>
    </row>
    <row r="281" spans="1:11" x14ac:dyDescent="0.25">
      <c r="A281" t="s">
        <v>3410</v>
      </c>
      <c r="B281" s="8">
        <v>42886</v>
      </c>
      <c r="C281" t="s">
        <v>5373</v>
      </c>
      <c r="D281">
        <v>1</v>
      </c>
      <c r="E281" t="s">
        <v>3010</v>
      </c>
      <c r="F281">
        <v>33213</v>
      </c>
      <c r="G281" s="1" t="s">
        <v>407</v>
      </c>
      <c r="H281" s="1" t="s">
        <v>407</v>
      </c>
      <c r="I281" s="1">
        <v>57.66</v>
      </c>
      <c r="J281" s="33">
        <f t="shared" si="4"/>
        <v>360.37499999999994</v>
      </c>
    </row>
    <row r="282" spans="1:11" x14ac:dyDescent="0.25">
      <c r="A282" t="s">
        <v>3412</v>
      </c>
      <c r="B282" s="8">
        <v>42886</v>
      </c>
      <c r="C282" t="s">
        <v>5374</v>
      </c>
      <c r="D282">
        <v>1</v>
      </c>
      <c r="E282" t="s">
        <v>3010</v>
      </c>
      <c r="F282">
        <v>33214</v>
      </c>
      <c r="G282" s="1" t="s">
        <v>5375</v>
      </c>
      <c r="H282" s="1" t="s">
        <v>5375</v>
      </c>
      <c r="I282" s="1">
        <v>23.46</v>
      </c>
      <c r="J282" s="33">
        <f t="shared" si="4"/>
        <v>146.625</v>
      </c>
    </row>
    <row r="283" spans="1:11" x14ac:dyDescent="0.25">
      <c r="A283" t="s">
        <v>3414</v>
      </c>
      <c r="B283" s="8">
        <v>42886</v>
      </c>
      <c r="C283" t="s">
        <v>5376</v>
      </c>
      <c r="D283">
        <v>1</v>
      </c>
      <c r="E283" t="s">
        <v>3010</v>
      </c>
      <c r="F283">
        <v>33215</v>
      </c>
      <c r="G283" s="1" t="s">
        <v>5377</v>
      </c>
      <c r="H283" s="1" t="s">
        <v>5377</v>
      </c>
      <c r="I283" s="1">
        <v>21.1</v>
      </c>
      <c r="J283" s="33">
        <f t="shared" si="4"/>
        <v>131.875</v>
      </c>
    </row>
    <row r="284" spans="1:11" x14ac:dyDescent="0.25">
      <c r="A284" t="s">
        <v>3417</v>
      </c>
      <c r="B284" s="8">
        <v>42886</v>
      </c>
      <c r="C284" t="s">
        <v>5378</v>
      </c>
      <c r="D284">
        <v>1</v>
      </c>
      <c r="E284" t="s">
        <v>3010</v>
      </c>
      <c r="F284">
        <v>33216</v>
      </c>
      <c r="G284" s="1" t="s">
        <v>444</v>
      </c>
      <c r="H284" s="1" t="s">
        <v>444</v>
      </c>
      <c r="I284" s="1">
        <v>16.559999999999999</v>
      </c>
      <c r="J284" s="33">
        <f t="shared" si="4"/>
        <v>103.49999999999999</v>
      </c>
    </row>
    <row r="285" spans="1:11" x14ac:dyDescent="0.25">
      <c r="A285" t="s">
        <v>571</v>
      </c>
      <c r="B285" s="8">
        <v>42886</v>
      </c>
      <c r="C285" t="s">
        <v>5379</v>
      </c>
      <c r="D285">
        <v>1</v>
      </c>
      <c r="E285" t="s">
        <v>3010</v>
      </c>
      <c r="F285">
        <v>33217</v>
      </c>
      <c r="G285" s="1" t="s">
        <v>5380</v>
      </c>
      <c r="H285" s="1" t="s">
        <v>5380</v>
      </c>
      <c r="I285" s="1">
        <v>12.14</v>
      </c>
      <c r="J285" s="33">
        <f t="shared" si="4"/>
        <v>75.875</v>
      </c>
    </row>
    <row r="286" spans="1:11" x14ac:dyDescent="0.25">
      <c r="A286" t="s">
        <v>5381</v>
      </c>
      <c r="B286" s="8">
        <v>42886</v>
      </c>
      <c r="C286" t="s">
        <v>5382</v>
      </c>
      <c r="D286">
        <v>1</v>
      </c>
      <c r="E286" t="s">
        <v>3010</v>
      </c>
      <c r="F286">
        <v>33218</v>
      </c>
      <c r="G286" s="1" t="s">
        <v>2254</v>
      </c>
      <c r="H286" s="1" t="s">
        <v>2254</v>
      </c>
      <c r="I286" s="1">
        <v>21</v>
      </c>
      <c r="J286" s="33">
        <f t="shared" si="4"/>
        <v>131.25</v>
      </c>
      <c r="K286" s="1"/>
    </row>
    <row r="287" spans="1:11" x14ac:dyDescent="0.25">
      <c r="A287" t="s">
        <v>5383</v>
      </c>
      <c r="B287" s="8">
        <v>42886</v>
      </c>
      <c r="C287" t="s">
        <v>5384</v>
      </c>
      <c r="D287">
        <v>1</v>
      </c>
      <c r="E287" t="s">
        <v>3010</v>
      </c>
      <c r="F287">
        <v>33219</v>
      </c>
      <c r="G287" s="1" t="s">
        <v>329</v>
      </c>
      <c r="H287" s="1" t="s">
        <v>329</v>
      </c>
      <c r="I287" s="1">
        <v>87.16</v>
      </c>
      <c r="J287" s="33">
        <f t="shared" si="4"/>
        <v>544.75</v>
      </c>
    </row>
    <row r="288" spans="1:11" x14ac:dyDescent="0.25">
      <c r="A288" t="s">
        <v>5385</v>
      </c>
      <c r="B288" s="8">
        <v>42886</v>
      </c>
      <c r="C288" t="s">
        <v>5386</v>
      </c>
      <c r="D288">
        <v>1</v>
      </c>
      <c r="E288" t="s">
        <v>3010</v>
      </c>
      <c r="F288">
        <v>33220</v>
      </c>
      <c r="G288" s="1" t="s">
        <v>356</v>
      </c>
      <c r="H288" s="1" t="s">
        <v>356</v>
      </c>
      <c r="I288" s="1">
        <v>27.17</v>
      </c>
      <c r="J288" s="33">
        <f t="shared" si="4"/>
        <v>169.8125</v>
      </c>
    </row>
    <row r="289" spans="1:10" x14ac:dyDescent="0.25">
      <c r="A289" t="s">
        <v>5387</v>
      </c>
      <c r="B289" s="8">
        <v>42886</v>
      </c>
      <c r="C289" t="s">
        <v>5388</v>
      </c>
      <c r="D289">
        <v>1</v>
      </c>
      <c r="E289" t="s">
        <v>3010</v>
      </c>
      <c r="F289">
        <v>33222</v>
      </c>
      <c r="G289" s="1" t="s">
        <v>356</v>
      </c>
      <c r="H289" s="1" t="s">
        <v>356</v>
      </c>
      <c r="I289" s="1">
        <v>85.66</v>
      </c>
      <c r="J289" s="33">
        <f t="shared" si="4"/>
        <v>535.375</v>
      </c>
    </row>
    <row r="290" spans="1:10" x14ac:dyDescent="0.25">
      <c r="A290" t="s">
        <v>3420</v>
      </c>
      <c r="B290" s="8">
        <v>42886</v>
      </c>
      <c r="C290" t="s">
        <v>5389</v>
      </c>
      <c r="D290">
        <v>1</v>
      </c>
      <c r="E290" t="s">
        <v>3010</v>
      </c>
      <c r="F290">
        <v>33223</v>
      </c>
      <c r="G290" s="1" t="s">
        <v>411</v>
      </c>
      <c r="H290" s="1" t="s">
        <v>411</v>
      </c>
      <c r="I290" s="1">
        <v>72.97</v>
      </c>
      <c r="J290" s="33">
        <f t="shared" si="4"/>
        <v>456.0625</v>
      </c>
    </row>
    <row r="291" spans="1:10" x14ac:dyDescent="0.25">
      <c r="A291" t="s">
        <v>573</v>
      </c>
      <c r="B291" s="8">
        <v>42886</v>
      </c>
      <c r="C291" t="s">
        <v>5390</v>
      </c>
      <c r="D291">
        <v>1</v>
      </c>
      <c r="E291" t="s">
        <v>3010</v>
      </c>
      <c r="F291">
        <v>33224</v>
      </c>
      <c r="G291" s="1" t="s">
        <v>2439</v>
      </c>
      <c r="H291" s="1" t="s">
        <v>2439</v>
      </c>
      <c r="I291" s="1">
        <v>17.45</v>
      </c>
      <c r="J291" s="33">
        <f t="shared" si="4"/>
        <v>109.0625</v>
      </c>
    </row>
    <row r="292" spans="1:10" x14ac:dyDescent="0.25">
      <c r="A292" t="s">
        <v>3423</v>
      </c>
      <c r="B292" s="8">
        <v>42886</v>
      </c>
      <c r="C292" t="s">
        <v>5391</v>
      </c>
      <c r="D292">
        <v>1</v>
      </c>
      <c r="E292" t="s">
        <v>3010</v>
      </c>
      <c r="F292">
        <v>33225</v>
      </c>
      <c r="G292" s="1" t="s">
        <v>739</v>
      </c>
      <c r="H292" s="1" t="s">
        <v>739</v>
      </c>
      <c r="I292" s="1">
        <v>20</v>
      </c>
      <c r="J292" s="33">
        <f t="shared" si="4"/>
        <v>125</v>
      </c>
    </row>
    <row r="293" spans="1:10" x14ac:dyDescent="0.25">
      <c r="A293" t="s">
        <v>3425</v>
      </c>
      <c r="B293" s="8">
        <v>42886</v>
      </c>
      <c r="C293" t="s">
        <v>5392</v>
      </c>
      <c r="D293">
        <v>1</v>
      </c>
      <c r="E293" t="s">
        <v>3010</v>
      </c>
      <c r="F293">
        <v>33226</v>
      </c>
      <c r="G293" s="1" t="s">
        <v>309</v>
      </c>
      <c r="H293" s="1" t="s">
        <v>309</v>
      </c>
      <c r="I293" s="1">
        <v>41.34</v>
      </c>
      <c r="J293" s="33">
        <f t="shared" si="4"/>
        <v>258.375</v>
      </c>
    </row>
    <row r="294" spans="1:10" x14ac:dyDescent="0.25">
      <c r="A294" t="s">
        <v>576</v>
      </c>
      <c r="B294" s="8">
        <v>42886</v>
      </c>
      <c r="C294" t="s">
        <v>5393</v>
      </c>
      <c r="D294">
        <v>1</v>
      </c>
      <c r="E294" t="s">
        <v>3010</v>
      </c>
      <c r="F294">
        <v>33227</v>
      </c>
      <c r="G294" s="1" t="s">
        <v>5394</v>
      </c>
      <c r="H294" s="1" t="s">
        <v>5394</v>
      </c>
      <c r="I294" s="1">
        <v>12.24</v>
      </c>
      <c r="J294" s="33">
        <f t="shared" si="4"/>
        <v>76.5</v>
      </c>
    </row>
    <row r="295" spans="1:10" x14ac:dyDescent="0.25">
      <c r="A295" t="s">
        <v>5395</v>
      </c>
      <c r="B295" s="8">
        <v>42886</v>
      </c>
      <c r="C295" t="s">
        <v>5396</v>
      </c>
      <c r="D295">
        <v>1</v>
      </c>
      <c r="E295" t="s">
        <v>3010</v>
      </c>
      <c r="F295">
        <v>33228</v>
      </c>
      <c r="G295" s="1" t="s">
        <v>5397</v>
      </c>
      <c r="H295" s="1" t="s">
        <v>5397</v>
      </c>
      <c r="I295" s="1">
        <v>12.4</v>
      </c>
      <c r="J295" s="33">
        <f t="shared" si="4"/>
        <v>77.5</v>
      </c>
    </row>
    <row r="296" spans="1:10" x14ac:dyDescent="0.25">
      <c r="A296" t="s">
        <v>5398</v>
      </c>
      <c r="B296" s="8">
        <v>42886</v>
      </c>
      <c r="C296" t="s">
        <v>5399</v>
      </c>
      <c r="D296">
        <v>1</v>
      </c>
      <c r="E296" t="s">
        <v>3010</v>
      </c>
      <c r="F296">
        <v>33230</v>
      </c>
      <c r="G296" s="1" t="s">
        <v>763</v>
      </c>
      <c r="H296" s="1" t="s">
        <v>763</v>
      </c>
      <c r="I296" s="1">
        <v>6.76</v>
      </c>
      <c r="J296" s="33">
        <f t="shared" si="4"/>
        <v>42.25</v>
      </c>
    </row>
    <row r="297" spans="1:10" x14ac:dyDescent="0.25">
      <c r="A297" t="s">
        <v>3427</v>
      </c>
      <c r="B297" s="8">
        <v>42886</v>
      </c>
      <c r="C297" t="s">
        <v>5400</v>
      </c>
      <c r="D297">
        <v>1</v>
      </c>
      <c r="E297" t="s">
        <v>3010</v>
      </c>
      <c r="F297">
        <v>33231</v>
      </c>
      <c r="G297" s="1" t="s">
        <v>743</v>
      </c>
      <c r="H297" s="1" t="s">
        <v>743</v>
      </c>
      <c r="I297" s="1">
        <v>56</v>
      </c>
      <c r="J297" s="33">
        <f t="shared" si="4"/>
        <v>350</v>
      </c>
    </row>
    <row r="298" spans="1:10" x14ac:dyDescent="0.25">
      <c r="A298" t="s">
        <v>3430</v>
      </c>
      <c r="B298" s="8">
        <v>42886</v>
      </c>
      <c r="C298" t="s">
        <v>5401</v>
      </c>
      <c r="D298">
        <v>1</v>
      </c>
      <c r="E298" t="s">
        <v>3010</v>
      </c>
      <c r="F298">
        <v>33232</v>
      </c>
      <c r="G298" s="1" t="s">
        <v>352</v>
      </c>
      <c r="H298" s="1" t="s">
        <v>352</v>
      </c>
      <c r="I298" s="1">
        <v>31.36</v>
      </c>
      <c r="J298" s="33">
        <f t="shared" si="4"/>
        <v>196</v>
      </c>
    </row>
    <row r="299" spans="1:10" x14ac:dyDescent="0.25">
      <c r="A299" t="s">
        <v>3433</v>
      </c>
      <c r="B299" s="8">
        <v>42886</v>
      </c>
      <c r="C299" t="s">
        <v>5402</v>
      </c>
      <c r="D299">
        <v>1</v>
      </c>
      <c r="E299" t="s">
        <v>3010</v>
      </c>
      <c r="F299">
        <v>33233</v>
      </c>
      <c r="G299" s="1" t="s">
        <v>2854</v>
      </c>
      <c r="H299" s="1" t="s">
        <v>2854</v>
      </c>
      <c r="I299" s="1">
        <v>37.729999999999997</v>
      </c>
      <c r="J299" s="33">
        <f t="shared" si="4"/>
        <v>235.81249999999997</v>
      </c>
    </row>
    <row r="300" spans="1:10" x14ac:dyDescent="0.25">
      <c r="A300" t="s">
        <v>3435</v>
      </c>
      <c r="B300" s="8">
        <v>42886</v>
      </c>
      <c r="C300" t="s">
        <v>5403</v>
      </c>
      <c r="D300">
        <v>1</v>
      </c>
      <c r="E300" t="s">
        <v>3010</v>
      </c>
      <c r="F300">
        <v>33234</v>
      </c>
      <c r="G300" s="1" t="s">
        <v>370</v>
      </c>
      <c r="H300" s="1" t="s">
        <v>370</v>
      </c>
      <c r="I300" s="1">
        <v>211.31</v>
      </c>
      <c r="J300" s="33">
        <f t="shared" si="4"/>
        <v>1320.6875</v>
      </c>
    </row>
    <row r="301" spans="1:10" x14ac:dyDescent="0.25">
      <c r="A301" t="s">
        <v>3437</v>
      </c>
      <c r="B301" s="8">
        <v>42886</v>
      </c>
      <c r="C301" t="s">
        <v>5404</v>
      </c>
      <c r="D301">
        <v>1</v>
      </c>
      <c r="E301" t="s">
        <v>3010</v>
      </c>
      <c r="F301">
        <v>33235</v>
      </c>
      <c r="G301" s="1" t="s">
        <v>794</v>
      </c>
      <c r="H301" s="1" t="s">
        <v>794</v>
      </c>
      <c r="I301" s="1">
        <v>9.3800000000000008</v>
      </c>
      <c r="J301" s="33">
        <f t="shared" si="4"/>
        <v>58.625000000000007</v>
      </c>
    </row>
    <row r="302" spans="1:10" x14ac:dyDescent="0.25">
      <c r="A302" t="s">
        <v>3439</v>
      </c>
      <c r="B302" s="8">
        <v>42886</v>
      </c>
      <c r="C302" t="s">
        <v>5404</v>
      </c>
      <c r="D302">
        <v>1</v>
      </c>
      <c r="E302" t="s">
        <v>3010</v>
      </c>
      <c r="F302">
        <v>33236</v>
      </c>
      <c r="G302" s="1" t="s">
        <v>794</v>
      </c>
      <c r="H302" s="1" t="s">
        <v>794</v>
      </c>
      <c r="I302" s="1">
        <v>9.3800000000000008</v>
      </c>
      <c r="J302" s="33">
        <f t="shared" si="4"/>
        <v>58.625000000000007</v>
      </c>
    </row>
    <row r="303" spans="1:10" x14ac:dyDescent="0.25">
      <c r="A303" t="s">
        <v>3442</v>
      </c>
      <c r="B303" s="8">
        <v>42886</v>
      </c>
      <c r="C303" t="s">
        <v>5405</v>
      </c>
      <c r="D303">
        <v>1</v>
      </c>
      <c r="E303" t="s">
        <v>3010</v>
      </c>
      <c r="F303">
        <v>33237</v>
      </c>
      <c r="G303" s="1" t="s">
        <v>794</v>
      </c>
      <c r="H303" s="1" t="s">
        <v>794</v>
      </c>
      <c r="I303" s="1">
        <v>9.3800000000000008</v>
      </c>
      <c r="J303" s="33">
        <f t="shared" si="4"/>
        <v>58.625000000000007</v>
      </c>
    </row>
    <row r="304" spans="1:10" x14ac:dyDescent="0.25">
      <c r="A304" t="s">
        <v>3444</v>
      </c>
      <c r="B304" s="8">
        <v>42886</v>
      </c>
      <c r="C304" t="s">
        <v>5406</v>
      </c>
      <c r="D304">
        <v>1</v>
      </c>
      <c r="E304" t="s">
        <v>3010</v>
      </c>
      <c r="F304">
        <v>33238</v>
      </c>
      <c r="G304" s="1" t="s">
        <v>411</v>
      </c>
      <c r="H304" s="1" t="s">
        <v>411</v>
      </c>
      <c r="I304" s="1">
        <v>21.22</v>
      </c>
      <c r="J304" s="33">
        <f t="shared" si="4"/>
        <v>132.625</v>
      </c>
    </row>
    <row r="305" spans="1:11" x14ac:dyDescent="0.25">
      <c r="A305" t="s">
        <v>3446</v>
      </c>
      <c r="B305" s="8">
        <v>42886</v>
      </c>
      <c r="C305" t="s">
        <v>5407</v>
      </c>
      <c r="D305">
        <v>1</v>
      </c>
      <c r="E305" t="s">
        <v>3010</v>
      </c>
      <c r="F305">
        <v>33239</v>
      </c>
      <c r="G305" s="1" t="s">
        <v>426</v>
      </c>
      <c r="H305" s="1" t="s">
        <v>426</v>
      </c>
      <c r="I305" s="1">
        <v>113.59</v>
      </c>
      <c r="J305" s="33">
        <f t="shared" si="4"/>
        <v>709.9375</v>
      </c>
    </row>
    <row r="306" spans="1:11" x14ac:dyDescent="0.25">
      <c r="A306" t="s">
        <v>3448</v>
      </c>
      <c r="B306" s="8">
        <v>42886</v>
      </c>
      <c r="C306" t="s">
        <v>5408</v>
      </c>
      <c r="D306">
        <v>1</v>
      </c>
      <c r="E306" t="s">
        <v>3010</v>
      </c>
      <c r="F306">
        <v>33240</v>
      </c>
      <c r="G306" s="1" t="s">
        <v>329</v>
      </c>
      <c r="H306" s="1" t="s">
        <v>329</v>
      </c>
      <c r="I306" s="1">
        <v>59.59</v>
      </c>
      <c r="J306" s="33">
        <f t="shared" si="4"/>
        <v>372.4375</v>
      </c>
    </row>
    <row r="307" spans="1:11" x14ac:dyDescent="0.25">
      <c r="A307" t="s">
        <v>3450</v>
      </c>
      <c r="B307" s="8">
        <v>42886</v>
      </c>
      <c r="C307" t="s">
        <v>5409</v>
      </c>
      <c r="D307">
        <v>1</v>
      </c>
      <c r="E307" t="s">
        <v>3010</v>
      </c>
      <c r="F307">
        <v>33242</v>
      </c>
      <c r="G307" s="1" t="s">
        <v>1503</v>
      </c>
      <c r="H307" s="1" t="s">
        <v>1503</v>
      </c>
      <c r="I307" s="1">
        <v>26.93</v>
      </c>
      <c r="J307" s="33">
        <f t="shared" si="4"/>
        <v>168.3125</v>
      </c>
    </row>
    <row r="308" spans="1:11" x14ac:dyDescent="0.25">
      <c r="A308" t="s">
        <v>3452</v>
      </c>
      <c r="B308" s="8">
        <v>42886</v>
      </c>
      <c r="C308" t="s">
        <v>5410</v>
      </c>
      <c r="D308">
        <v>1</v>
      </c>
      <c r="E308" t="s">
        <v>3010</v>
      </c>
      <c r="F308">
        <v>33243</v>
      </c>
      <c r="G308" s="1" t="s">
        <v>356</v>
      </c>
      <c r="H308" s="1" t="s">
        <v>356</v>
      </c>
      <c r="I308" s="1">
        <v>33.590000000000003</v>
      </c>
      <c r="J308" s="33">
        <f t="shared" si="4"/>
        <v>209.93750000000003</v>
      </c>
    </row>
    <row r="309" spans="1:11" x14ac:dyDescent="0.25">
      <c r="A309" t="s">
        <v>3454</v>
      </c>
      <c r="B309" s="8">
        <v>42886</v>
      </c>
      <c r="C309" t="s">
        <v>5411</v>
      </c>
      <c r="D309">
        <v>1</v>
      </c>
      <c r="E309" t="s">
        <v>3010</v>
      </c>
      <c r="F309">
        <v>33244</v>
      </c>
      <c r="G309" s="1" t="s">
        <v>2423</v>
      </c>
      <c r="H309" s="1" t="s">
        <v>2423</v>
      </c>
      <c r="I309" s="1">
        <v>13.46</v>
      </c>
      <c r="J309" s="33">
        <f t="shared" si="4"/>
        <v>84.125</v>
      </c>
    </row>
    <row r="310" spans="1:11" x14ac:dyDescent="0.25">
      <c r="A310" t="s">
        <v>3460</v>
      </c>
      <c r="B310" s="8">
        <v>42886</v>
      </c>
      <c r="C310" t="s">
        <v>5412</v>
      </c>
      <c r="D310">
        <v>1</v>
      </c>
      <c r="E310" t="s">
        <v>3010</v>
      </c>
      <c r="F310">
        <v>33247</v>
      </c>
      <c r="G310" s="1" t="s">
        <v>2898</v>
      </c>
      <c r="H310" s="1" t="s">
        <v>2898</v>
      </c>
      <c r="I310" s="1">
        <v>13.94</v>
      </c>
      <c r="J310" s="33">
        <f t="shared" si="4"/>
        <v>87.125</v>
      </c>
    </row>
    <row r="311" spans="1:11" x14ac:dyDescent="0.25">
      <c r="A311" t="s">
        <v>3462</v>
      </c>
      <c r="B311" s="8">
        <v>42886</v>
      </c>
      <c r="C311" t="s">
        <v>5413</v>
      </c>
      <c r="D311">
        <v>1</v>
      </c>
      <c r="E311" t="s">
        <v>3010</v>
      </c>
      <c r="F311">
        <v>33248</v>
      </c>
      <c r="G311" s="1" t="s">
        <v>2898</v>
      </c>
      <c r="H311" s="1" t="s">
        <v>2898</v>
      </c>
      <c r="I311" s="1">
        <v>83.32</v>
      </c>
      <c r="J311" s="33">
        <f t="shared" si="4"/>
        <v>520.75</v>
      </c>
    </row>
    <row r="312" spans="1:11" x14ac:dyDescent="0.25">
      <c r="A312" t="s">
        <v>3464</v>
      </c>
      <c r="B312" s="8">
        <v>42886</v>
      </c>
      <c r="C312" t="s">
        <v>5414</v>
      </c>
      <c r="D312">
        <v>1</v>
      </c>
      <c r="E312" t="s">
        <v>3010</v>
      </c>
      <c r="F312">
        <v>33249</v>
      </c>
      <c r="G312" s="1" t="s">
        <v>426</v>
      </c>
      <c r="H312" s="1" t="s">
        <v>426</v>
      </c>
      <c r="I312" s="1">
        <v>72.83</v>
      </c>
      <c r="J312" s="33">
        <f t="shared" si="4"/>
        <v>455.1875</v>
      </c>
    </row>
    <row r="313" spans="1:11" x14ac:dyDescent="0.25">
      <c r="A313" t="s">
        <v>5417</v>
      </c>
      <c r="B313" s="8">
        <v>42886</v>
      </c>
      <c r="C313" t="s">
        <v>5418</v>
      </c>
      <c r="D313">
        <v>1</v>
      </c>
      <c r="E313" t="s">
        <v>3010</v>
      </c>
      <c r="F313">
        <v>33254</v>
      </c>
      <c r="G313" s="1" t="s">
        <v>5419</v>
      </c>
      <c r="H313" s="1" t="s">
        <v>5419</v>
      </c>
      <c r="I313" s="1">
        <v>80</v>
      </c>
      <c r="J313" s="33">
        <f t="shared" si="4"/>
        <v>500</v>
      </c>
    </row>
    <row r="314" spans="1:11" x14ac:dyDescent="0.25">
      <c r="A314" t="s">
        <v>5420</v>
      </c>
      <c r="B314" s="8">
        <v>42886</v>
      </c>
      <c r="C314" t="s">
        <v>5421</v>
      </c>
      <c r="D314">
        <v>1</v>
      </c>
      <c r="E314" t="s">
        <v>3010</v>
      </c>
      <c r="F314">
        <v>33255</v>
      </c>
      <c r="G314" s="1" t="s">
        <v>5419</v>
      </c>
      <c r="H314" s="1" t="s">
        <v>5419</v>
      </c>
      <c r="I314" s="1">
        <v>80</v>
      </c>
      <c r="J314" s="33">
        <f t="shared" si="4"/>
        <v>500</v>
      </c>
    </row>
    <row r="315" spans="1:11" x14ac:dyDescent="0.25">
      <c r="A315" t="s">
        <v>5422</v>
      </c>
      <c r="B315" s="8">
        <v>42886</v>
      </c>
      <c r="C315" t="s">
        <v>5423</v>
      </c>
      <c r="D315">
        <v>1</v>
      </c>
      <c r="E315" t="s">
        <v>3010</v>
      </c>
      <c r="F315">
        <v>33256</v>
      </c>
      <c r="G315" s="1" t="s">
        <v>5424</v>
      </c>
      <c r="H315" s="1" t="s">
        <v>5424</v>
      </c>
      <c r="I315" s="1">
        <v>56</v>
      </c>
      <c r="J315" s="33">
        <f t="shared" si="4"/>
        <v>350</v>
      </c>
      <c r="K315">
        <v>14</v>
      </c>
    </row>
    <row r="316" spans="1:11" x14ac:dyDescent="0.25">
      <c r="A316" t="s">
        <v>582</v>
      </c>
      <c r="B316" s="8">
        <v>42886</v>
      </c>
      <c r="C316" t="s">
        <v>5425</v>
      </c>
      <c r="D316">
        <v>1</v>
      </c>
      <c r="E316" t="s">
        <v>3010</v>
      </c>
      <c r="F316">
        <v>33257</v>
      </c>
      <c r="G316" s="1" t="s">
        <v>5426</v>
      </c>
      <c r="H316" s="1" t="s">
        <v>5426</v>
      </c>
      <c r="I316" s="1">
        <v>139.22999999999999</v>
      </c>
      <c r="J316" s="33">
        <f t="shared" si="4"/>
        <v>870.18749999999989</v>
      </c>
    </row>
    <row r="317" spans="1:11" x14ac:dyDescent="0.25">
      <c r="A317" t="s">
        <v>5427</v>
      </c>
      <c r="B317" s="8">
        <v>42886</v>
      </c>
      <c r="C317" t="s">
        <v>5428</v>
      </c>
      <c r="D317">
        <v>1</v>
      </c>
      <c r="E317" t="s">
        <v>3010</v>
      </c>
      <c r="F317">
        <v>33259</v>
      </c>
      <c r="G317" s="1" t="s">
        <v>5429</v>
      </c>
      <c r="H317" s="1" t="s">
        <v>5429</v>
      </c>
      <c r="I317" s="1">
        <v>42.84</v>
      </c>
      <c r="J317" s="33">
        <f t="shared" si="4"/>
        <v>267.75</v>
      </c>
    </row>
    <row r="318" spans="1:11" x14ac:dyDescent="0.25">
      <c r="A318" t="s">
        <v>5430</v>
      </c>
      <c r="B318" s="8">
        <v>42886</v>
      </c>
      <c r="C318" t="s">
        <v>5431</v>
      </c>
      <c r="D318">
        <v>1</v>
      </c>
      <c r="E318" t="s">
        <v>3010</v>
      </c>
      <c r="F318">
        <v>33260</v>
      </c>
      <c r="G318" s="1" t="s">
        <v>5419</v>
      </c>
      <c r="H318" s="1" t="s">
        <v>5419</v>
      </c>
      <c r="I318" s="1">
        <v>64</v>
      </c>
      <c r="J318" s="33">
        <f t="shared" si="4"/>
        <v>400</v>
      </c>
    </row>
    <row r="319" spans="1:11" x14ac:dyDescent="0.25">
      <c r="A319" t="s">
        <v>5432</v>
      </c>
      <c r="B319" s="8">
        <v>42886</v>
      </c>
      <c r="C319" t="s">
        <v>5433</v>
      </c>
      <c r="D319">
        <v>1</v>
      </c>
      <c r="E319" t="s">
        <v>3010</v>
      </c>
      <c r="F319">
        <v>33261</v>
      </c>
      <c r="G319" s="1" t="s">
        <v>5611</v>
      </c>
      <c r="H319" s="1" t="s">
        <v>5434</v>
      </c>
      <c r="I319" s="1">
        <v>56</v>
      </c>
      <c r="J319" s="33">
        <f t="shared" si="4"/>
        <v>350</v>
      </c>
    </row>
    <row r="320" spans="1:11" x14ac:dyDescent="0.25">
      <c r="A320" t="s">
        <v>5435</v>
      </c>
      <c r="B320" s="8">
        <v>42886</v>
      </c>
      <c r="C320" t="s">
        <v>5436</v>
      </c>
      <c r="D320">
        <v>1</v>
      </c>
      <c r="E320" t="s">
        <v>3010</v>
      </c>
      <c r="F320">
        <v>33262</v>
      </c>
      <c r="G320" s="1" t="s">
        <v>1503</v>
      </c>
      <c r="H320" s="1" t="s">
        <v>1503</v>
      </c>
      <c r="I320" s="1">
        <v>26.93</v>
      </c>
      <c r="J320" s="33">
        <f t="shared" si="4"/>
        <v>168.3125</v>
      </c>
    </row>
    <row r="321" spans="1:11" x14ac:dyDescent="0.25">
      <c r="A321" t="s">
        <v>5437</v>
      </c>
      <c r="B321" s="8">
        <v>42886</v>
      </c>
      <c r="C321" t="s">
        <v>5438</v>
      </c>
      <c r="D321">
        <v>1</v>
      </c>
      <c r="E321" t="s">
        <v>3010</v>
      </c>
      <c r="F321">
        <v>33263</v>
      </c>
      <c r="G321" s="1" t="s">
        <v>5439</v>
      </c>
      <c r="H321" s="1" t="s">
        <v>5439</v>
      </c>
      <c r="I321" s="1">
        <v>160</v>
      </c>
      <c r="J321" s="33">
        <f t="shared" si="4"/>
        <v>1000</v>
      </c>
    </row>
    <row r="322" spans="1:11" x14ac:dyDescent="0.25">
      <c r="A322" t="s">
        <v>585</v>
      </c>
      <c r="B322" s="8">
        <v>42886</v>
      </c>
      <c r="C322" t="s">
        <v>5440</v>
      </c>
      <c r="D322">
        <v>1</v>
      </c>
      <c r="E322" t="s">
        <v>3010</v>
      </c>
      <c r="F322">
        <v>33264</v>
      </c>
      <c r="G322" s="1" t="s">
        <v>807</v>
      </c>
      <c r="H322" s="1" t="s">
        <v>807</v>
      </c>
      <c r="I322" s="1">
        <v>33.79</v>
      </c>
      <c r="J322" s="33">
        <f t="shared" si="4"/>
        <v>211.1875</v>
      </c>
    </row>
    <row r="323" spans="1:11" x14ac:dyDescent="0.25">
      <c r="A323" t="s">
        <v>585</v>
      </c>
      <c r="B323" s="8">
        <v>42886</v>
      </c>
      <c r="C323" t="s">
        <v>5440</v>
      </c>
      <c r="D323">
        <v>1</v>
      </c>
      <c r="E323" t="s">
        <v>3010</v>
      </c>
      <c r="F323">
        <v>33264</v>
      </c>
      <c r="G323" s="1" t="s">
        <v>444</v>
      </c>
      <c r="H323" s="1" t="s">
        <v>444</v>
      </c>
      <c r="I323" s="1">
        <v>23.72</v>
      </c>
      <c r="J323" s="33">
        <f t="shared" si="4"/>
        <v>148.25</v>
      </c>
    </row>
    <row r="324" spans="1:11" x14ac:dyDescent="0.25">
      <c r="A324" t="s">
        <v>585</v>
      </c>
      <c r="B324" s="8">
        <v>42886</v>
      </c>
      <c r="C324" t="s">
        <v>5440</v>
      </c>
      <c r="D324">
        <v>1</v>
      </c>
      <c r="E324" t="s">
        <v>3010</v>
      </c>
      <c r="F324">
        <v>33264</v>
      </c>
      <c r="G324" s="1" t="s">
        <v>858</v>
      </c>
      <c r="H324" s="1" t="s">
        <v>858</v>
      </c>
      <c r="I324" s="1">
        <v>67.38</v>
      </c>
      <c r="J324" s="33">
        <f t="shared" si="4"/>
        <v>421.12499999999994</v>
      </c>
    </row>
    <row r="325" spans="1:11" x14ac:dyDescent="0.25">
      <c r="A325" t="s">
        <v>585</v>
      </c>
      <c r="B325" s="8">
        <v>42886</v>
      </c>
      <c r="C325" t="s">
        <v>5440</v>
      </c>
      <c r="D325">
        <v>1</v>
      </c>
      <c r="E325" t="s">
        <v>3010</v>
      </c>
      <c r="F325">
        <v>33264</v>
      </c>
      <c r="G325" s="1" t="s">
        <v>815</v>
      </c>
      <c r="H325" s="1" t="s">
        <v>815</v>
      </c>
      <c r="I325" s="1">
        <v>36.82</v>
      </c>
      <c r="J325" s="33">
        <f t="shared" ref="J325:J388" si="5">+I325/0.16</f>
        <v>230.125</v>
      </c>
    </row>
    <row r="326" spans="1:11" x14ac:dyDescent="0.25">
      <c r="A326" t="s">
        <v>585</v>
      </c>
      <c r="B326" s="8">
        <v>42886</v>
      </c>
      <c r="C326" t="s">
        <v>5440</v>
      </c>
      <c r="D326">
        <v>1</v>
      </c>
      <c r="E326" t="s">
        <v>3010</v>
      </c>
      <c r="F326">
        <v>33264</v>
      </c>
      <c r="G326" s="1" t="s">
        <v>5441</v>
      </c>
      <c r="H326" s="1" t="s">
        <v>5441</v>
      </c>
      <c r="I326" s="1">
        <v>33.659999999999997</v>
      </c>
      <c r="J326" s="33">
        <f t="shared" si="5"/>
        <v>210.37499999999997</v>
      </c>
    </row>
    <row r="327" spans="1:11" x14ac:dyDescent="0.25">
      <c r="A327" t="s">
        <v>585</v>
      </c>
      <c r="B327" s="8">
        <v>42886</v>
      </c>
      <c r="C327" t="s">
        <v>5440</v>
      </c>
      <c r="D327">
        <v>1</v>
      </c>
      <c r="E327" t="s">
        <v>3010</v>
      </c>
      <c r="F327">
        <v>33264</v>
      </c>
      <c r="G327" s="1" t="s">
        <v>794</v>
      </c>
      <c r="H327" s="1" t="s">
        <v>794</v>
      </c>
      <c r="I327" s="1">
        <v>9.3800000000000008</v>
      </c>
      <c r="J327" s="33">
        <f t="shared" si="5"/>
        <v>58.625000000000007</v>
      </c>
    </row>
    <row r="328" spans="1:11" x14ac:dyDescent="0.25">
      <c r="A328" t="s">
        <v>5442</v>
      </c>
      <c r="B328" s="8">
        <v>42886</v>
      </c>
      <c r="C328" t="s">
        <v>5443</v>
      </c>
      <c r="D328">
        <v>1</v>
      </c>
      <c r="E328" t="s">
        <v>3010</v>
      </c>
      <c r="F328">
        <v>33265</v>
      </c>
      <c r="G328" s="1" t="s">
        <v>444</v>
      </c>
      <c r="H328" s="1" t="s">
        <v>444</v>
      </c>
      <c r="I328" s="1">
        <v>66.900000000000006</v>
      </c>
      <c r="J328" s="33">
        <f t="shared" si="5"/>
        <v>418.125</v>
      </c>
    </row>
    <row r="329" spans="1:11" x14ac:dyDescent="0.25">
      <c r="A329" t="s">
        <v>5442</v>
      </c>
      <c r="B329" s="8">
        <v>42886</v>
      </c>
      <c r="C329" t="s">
        <v>5443</v>
      </c>
      <c r="D329">
        <v>1</v>
      </c>
      <c r="E329" t="s">
        <v>3010</v>
      </c>
      <c r="F329">
        <v>33265</v>
      </c>
      <c r="G329" s="1" t="s">
        <v>824</v>
      </c>
      <c r="H329" s="1" t="s">
        <v>824</v>
      </c>
      <c r="I329" s="1">
        <v>80.83</v>
      </c>
      <c r="J329" s="33">
        <f t="shared" si="5"/>
        <v>505.1875</v>
      </c>
    </row>
    <row r="330" spans="1:11" x14ac:dyDescent="0.25">
      <c r="A330" t="s">
        <v>5442</v>
      </c>
      <c r="B330" s="8">
        <v>42886</v>
      </c>
      <c r="C330" t="s">
        <v>5443</v>
      </c>
      <c r="D330">
        <v>1</v>
      </c>
      <c r="E330" t="s">
        <v>3010</v>
      </c>
      <c r="F330">
        <v>33265</v>
      </c>
      <c r="G330" s="1" t="s">
        <v>815</v>
      </c>
      <c r="H330" s="1" t="s">
        <v>815</v>
      </c>
      <c r="I330" s="1">
        <v>65.930000000000007</v>
      </c>
      <c r="J330" s="33">
        <f t="shared" si="5"/>
        <v>412.06250000000006</v>
      </c>
      <c r="K330" s="1"/>
    </row>
    <row r="331" spans="1:11" x14ac:dyDescent="0.25">
      <c r="A331" t="s">
        <v>5442</v>
      </c>
      <c r="B331" s="8">
        <v>42886</v>
      </c>
      <c r="C331" t="s">
        <v>5443</v>
      </c>
      <c r="D331">
        <v>1</v>
      </c>
      <c r="E331" t="s">
        <v>3010</v>
      </c>
      <c r="F331">
        <v>33265</v>
      </c>
      <c r="G331" s="1" t="s">
        <v>794</v>
      </c>
      <c r="H331" s="1" t="s">
        <v>794</v>
      </c>
      <c r="I331" s="1">
        <v>9.3800000000000008</v>
      </c>
      <c r="J331" s="33">
        <f t="shared" si="5"/>
        <v>58.625000000000007</v>
      </c>
      <c r="K331" s="1"/>
    </row>
    <row r="332" spans="1:11" x14ac:dyDescent="0.25">
      <c r="A332" t="s">
        <v>5444</v>
      </c>
      <c r="B332" s="8">
        <v>42886</v>
      </c>
      <c r="C332" t="s">
        <v>5445</v>
      </c>
      <c r="D332">
        <v>1</v>
      </c>
      <c r="E332" t="s">
        <v>3010</v>
      </c>
      <c r="F332">
        <v>33266</v>
      </c>
      <c r="G332" s="1" t="s">
        <v>807</v>
      </c>
      <c r="H332" s="1" t="s">
        <v>807</v>
      </c>
      <c r="I332" s="1">
        <v>10.34</v>
      </c>
      <c r="J332" s="33">
        <f t="shared" si="5"/>
        <v>64.625</v>
      </c>
    </row>
    <row r="333" spans="1:11" x14ac:dyDescent="0.25">
      <c r="A333" t="s">
        <v>5444</v>
      </c>
      <c r="B333" s="8">
        <v>42886</v>
      </c>
      <c r="C333" t="s">
        <v>5445</v>
      </c>
      <c r="D333">
        <v>1</v>
      </c>
      <c r="E333" t="s">
        <v>3010</v>
      </c>
      <c r="F333">
        <v>33266</v>
      </c>
      <c r="G333" s="1" t="s">
        <v>886</v>
      </c>
      <c r="H333" s="1" t="s">
        <v>886</v>
      </c>
      <c r="I333" s="1">
        <v>39.03</v>
      </c>
      <c r="J333" s="33">
        <f t="shared" si="5"/>
        <v>243.9375</v>
      </c>
    </row>
    <row r="334" spans="1:11" x14ac:dyDescent="0.25">
      <c r="A334" t="s">
        <v>5444</v>
      </c>
      <c r="B334" s="8">
        <v>42886</v>
      </c>
      <c r="C334" t="s">
        <v>5445</v>
      </c>
      <c r="D334">
        <v>1</v>
      </c>
      <c r="E334" t="s">
        <v>3010</v>
      </c>
      <c r="F334">
        <v>33266</v>
      </c>
      <c r="G334" s="1" t="s">
        <v>887</v>
      </c>
      <c r="H334" s="1" t="s">
        <v>887</v>
      </c>
      <c r="I334" s="1">
        <v>67.34</v>
      </c>
      <c r="J334" s="33">
        <f t="shared" si="5"/>
        <v>420.875</v>
      </c>
    </row>
    <row r="335" spans="1:11" x14ac:dyDescent="0.25">
      <c r="A335" t="s">
        <v>5444</v>
      </c>
      <c r="B335" s="8">
        <v>42886</v>
      </c>
      <c r="C335" t="s">
        <v>5445</v>
      </c>
      <c r="D335">
        <v>1</v>
      </c>
      <c r="E335" t="s">
        <v>3010</v>
      </c>
      <c r="F335">
        <v>33266</v>
      </c>
      <c r="G335" s="1" t="s">
        <v>794</v>
      </c>
      <c r="H335" s="1" t="s">
        <v>794</v>
      </c>
      <c r="I335" s="1">
        <v>9.3800000000000008</v>
      </c>
      <c r="J335" s="33">
        <f t="shared" si="5"/>
        <v>58.625000000000007</v>
      </c>
    </row>
    <row r="336" spans="1:11" x14ac:dyDescent="0.25">
      <c r="A336" t="s">
        <v>5444</v>
      </c>
      <c r="B336" s="8">
        <v>42886</v>
      </c>
      <c r="C336" t="s">
        <v>5445</v>
      </c>
      <c r="D336">
        <v>1</v>
      </c>
      <c r="E336" t="s">
        <v>3010</v>
      </c>
      <c r="F336">
        <v>33266</v>
      </c>
      <c r="G336" s="39" t="s">
        <v>880</v>
      </c>
      <c r="H336" s="39" t="s">
        <v>880</v>
      </c>
      <c r="I336" s="1">
        <v>10.48</v>
      </c>
      <c r="J336" s="33">
        <f t="shared" si="5"/>
        <v>65.5</v>
      </c>
    </row>
    <row r="337" spans="1:10" x14ac:dyDescent="0.25">
      <c r="A337" t="s">
        <v>587</v>
      </c>
      <c r="B337" s="8">
        <v>42886</v>
      </c>
      <c r="C337" t="s">
        <v>5446</v>
      </c>
      <c r="D337">
        <v>1</v>
      </c>
      <c r="E337" t="s">
        <v>3010</v>
      </c>
      <c r="F337">
        <v>33267</v>
      </c>
      <c r="G337" s="1" t="s">
        <v>444</v>
      </c>
      <c r="H337" s="1" t="s">
        <v>444</v>
      </c>
      <c r="I337" s="1">
        <v>36.97</v>
      </c>
      <c r="J337" s="33">
        <f t="shared" si="5"/>
        <v>231.0625</v>
      </c>
    </row>
    <row r="338" spans="1:10" x14ac:dyDescent="0.25">
      <c r="A338" t="s">
        <v>587</v>
      </c>
      <c r="B338" s="8">
        <v>42886</v>
      </c>
      <c r="C338" t="s">
        <v>5446</v>
      </c>
      <c r="D338">
        <v>1</v>
      </c>
      <c r="E338" t="s">
        <v>3010</v>
      </c>
      <c r="F338">
        <v>33267</v>
      </c>
      <c r="G338" s="1" t="s">
        <v>887</v>
      </c>
      <c r="H338" s="1" t="s">
        <v>887</v>
      </c>
      <c r="I338" s="1">
        <v>74.08</v>
      </c>
      <c r="J338" s="33">
        <f t="shared" si="5"/>
        <v>463</v>
      </c>
    </row>
    <row r="339" spans="1:10" x14ac:dyDescent="0.25">
      <c r="A339" t="s">
        <v>587</v>
      </c>
      <c r="B339" s="8">
        <v>42886</v>
      </c>
      <c r="C339" t="s">
        <v>5446</v>
      </c>
      <c r="D339">
        <v>1</v>
      </c>
      <c r="E339" t="s">
        <v>3010</v>
      </c>
      <c r="F339">
        <v>33267</v>
      </c>
      <c r="G339" s="1" t="s">
        <v>794</v>
      </c>
      <c r="H339" s="1" t="s">
        <v>794</v>
      </c>
      <c r="I339" s="1">
        <v>29.8</v>
      </c>
      <c r="J339" s="33">
        <f t="shared" si="5"/>
        <v>186.25</v>
      </c>
    </row>
    <row r="340" spans="1:10" x14ac:dyDescent="0.25">
      <c r="A340" t="s">
        <v>593</v>
      </c>
      <c r="B340" s="8">
        <v>42886</v>
      </c>
      <c r="C340" t="s">
        <v>5447</v>
      </c>
      <c r="D340">
        <v>1</v>
      </c>
      <c r="E340" t="s">
        <v>3010</v>
      </c>
      <c r="F340">
        <v>33268</v>
      </c>
      <c r="G340" s="1" t="s">
        <v>794</v>
      </c>
      <c r="H340" s="1" t="s">
        <v>794</v>
      </c>
      <c r="I340" s="1">
        <v>24.14</v>
      </c>
      <c r="J340" s="33">
        <f t="shared" si="5"/>
        <v>150.875</v>
      </c>
    </row>
    <row r="341" spans="1:10" x14ac:dyDescent="0.25">
      <c r="A341" t="s">
        <v>593</v>
      </c>
      <c r="B341" s="8">
        <v>42886</v>
      </c>
      <c r="C341" t="s">
        <v>5447</v>
      </c>
      <c r="D341">
        <v>1</v>
      </c>
      <c r="E341" t="s">
        <v>3010</v>
      </c>
      <c r="F341">
        <v>33268</v>
      </c>
      <c r="G341" s="1" t="s">
        <v>804</v>
      </c>
      <c r="H341" s="1" t="s">
        <v>804</v>
      </c>
      <c r="I341" s="1">
        <v>45.52</v>
      </c>
      <c r="J341" s="33">
        <f t="shared" si="5"/>
        <v>284.5</v>
      </c>
    </row>
    <row r="342" spans="1:10" x14ac:dyDescent="0.25">
      <c r="A342" t="s">
        <v>599</v>
      </c>
      <c r="B342" s="8">
        <v>42886</v>
      </c>
      <c r="C342" t="s">
        <v>5448</v>
      </c>
      <c r="D342">
        <v>1</v>
      </c>
      <c r="E342" t="s">
        <v>3010</v>
      </c>
      <c r="F342">
        <v>33269</v>
      </c>
      <c r="G342" s="1" t="s">
        <v>5572</v>
      </c>
      <c r="H342" s="1" t="s">
        <v>5572</v>
      </c>
      <c r="I342" s="1">
        <v>80.81</v>
      </c>
      <c r="J342" s="33">
        <f t="shared" si="5"/>
        <v>505.0625</v>
      </c>
    </row>
    <row r="343" spans="1:10" x14ac:dyDescent="0.25">
      <c r="A343" t="s">
        <v>599</v>
      </c>
      <c r="B343" s="8">
        <v>42886</v>
      </c>
      <c r="C343" t="s">
        <v>5448</v>
      </c>
      <c r="D343">
        <v>1</v>
      </c>
      <c r="E343" t="s">
        <v>3010</v>
      </c>
      <c r="F343">
        <v>33269</v>
      </c>
      <c r="G343" s="1" t="s">
        <v>804</v>
      </c>
      <c r="H343" s="1" t="s">
        <v>804</v>
      </c>
      <c r="I343" s="1">
        <v>45.52</v>
      </c>
      <c r="J343" s="33">
        <f t="shared" si="5"/>
        <v>284.5</v>
      </c>
    </row>
    <row r="344" spans="1:10" x14ac:dyDescent="0.25">
      <c r="A344" t="s">
        <v>599</v>
      </c>
      <c r="B344" s="8">
        <v>42886</v>
      </c>
      <c r="C344" t="s">
        <v>5448</v>
      </c>
      <c r="D344">
        <v>1</v>
      </c>
      <c r="E344" t="s">
        <v>3010</v>
      </c>
      <c r="F344">
        <v>33269</v>
      </c>
      <c r="G344" s="1" t="s">
        <v>794</v>
      </c>
      <c r="H344" s="1" t="s">
        <v>794</v>
      </c>
      <c r="I344" s="1">
        <v>24.14</v>
      </c>
      <c r="J344" s="33">
        <f t="shared" si="5"/>
        <v>150.875</v>
      </c>
    </row>
    <row r="345" spans="1:10" x14ac:dyDescent="0.25">
      <c r="A345" t="s">
        <v>608</v>
      </c>
      <c r="B345" s="8">
        <v>42886</v>
      </c>
      <c r="C345" t="s">
        <v>5449</v>
      </c>
      <c r="D345">
        <v>1</v>
      </c>
      <c r="E345" t="s">
        <v>3010</v>
      </c>
      <c r="F345">
        <v>33270</v>
      </c>
      <c r="G345" s="39" t="s">
        <v>907</v>
      </c>
      <c r="H345" s="39" t="s">
        <v>907</v>
      </c>
      <c r="I345" s="1">
        <v>140.69</v>
      </c>
      <c r="J345" s="33">
        <f t="shared" si="5"/>
        <v>879.3125</v>
      </c>
    </row>
    <row r="346" spans="1:10" x14ac:dyDescent="0.25">
      <c r="A346" t="s">
        <v>608</v>
      </c>
      <c r="B346" s="8">
        <v>42886</v>
      </c>
      <c r="C346" t="s">
        <v>5449</v>
      </c>
      <c r="D346">
        <v>1</v>
      </c>
      <c r="E346" t="s">
        <v>3010</v>
      </c>
      <c r="F346">
        <v>33270</v>
      </c>
      <c r="G346" s="1" t="s">
        <v>5451</v>
      </c>
      <c r="H346" s="1" t="s">
        <v>5451</v>
      </c>
      <c r="I346" s="1">
        <v>85.92</v>
      </c>
      <c r="J346" s="33">
        <f t="shared" si="5"/>
        <v>537</v>
      </c>
    </row>
    <row r="347" spans="1:10" x14ac:dyDescent="0.25">
      <c r="A347" t="s">
        <v>608</v>
      </c>
      <c r="B347" s="8">
        <v>42886</v>
      </c>
      <c r="C347" t="s">
        <v>5449</v>
      </c>
      <c r="D347">
        <v>1</v>
      </c>
      <c r="E347" t="s">
        <v>3010</v>
      </c>
      <c r="F347">
        <v>33270</v>
      </c>
      <c r="G347" s="1" t="s">
        <v>841</v>
      </c>
      <c r="H347" s="1" t="s">
        <v>841</v>
      </c>
      <c r="I347" s="1">
        <v>5.24</v>
      </c>
      <c r="J347" s="33">
        <f t="shared" si="5"/>
        <v>32.75</v>
      </c>
    </row>
    <row r="348" spans="1:10" x14ac:dyDescent="0.25">
      <c r="A348" t="s">
        <v>608</v>
      </c>
      <c r="B348" s="8">
        <v>42886</v>
      </c>
      <c r="C348" t="s">
        <v>5449</v>
      </c>
      <c r="D348">
        <v>1</v>
      </c>
      <c r="E348" t="s">
        <v>3010</v>
      </c>
      <c r="F348">
        <v>33270</v>
      </c>
      <c r="G348" s="1" t="s">
        <v>2462</v>
      </c>
      <c r="H348" s="1" t="s">
        <v>2462</v>
      </c>
      <c r="I348" s="1">
        <v>5.93</v>
      </c>
      <c r="J348" s="33">
        <f t="shared" si="5"/>
        <v>37.0625</v>
      </c>
    </row>
    <row r="349" spans="1:10" x14ac:dyDescent="0.25">
      <c r="A349" t="s">
        <v>608</v>
      </c>
      <c r="B349" s="8">
        <v>42886</v>
      </c>
      <c r="C349" t="s">
        <v>5449</v>
      </c>
      <c r="D349">
        <v>1</v>
      </c>
      <c r="E349" t="s">
        <v>3010</v>
      </c>
      <c r="F349">
        <v>33270</v>
      </c>
      <c r="G349" s="1" t="s">
        <v>815</v>
      </c>
      <c r="H349" s="1" t="s">
        <v>815</v>
      </c>
      <c r="I349" s="1">
        <v>36.82</v>
      </c>
      <c r="J349" s="33">
        <f t="shared" si="5"/>
        <v>230.125</v>
      </c>
    </row>
    <row r="350" spans="1:10" x14ac:dyDescent="0.25">
      <c r="A350" t="s">
        <v>608</v>
      </c>
      <c r="B350" s="8">
        <v>42886</v>
      </c>
      <c r="C350" t="s">
        <v>5449</v>
      </c>
      <c r="D350">
        <v>1</v>
      </c>
      <c r="E350" t="s">
        <v>3010</v>
      </c>
      <c r="F350">
        <v>33270</v>
      </c>
      <c r="G350" s="1" t="s">
        <v>858</v>
      </c>
      <c r="H350" s="1" t="s">
        <v>858</v>
      </c>
      <c r="I350" s="1">
        <v>53.84</v>
      </c>
      <c r="J350" s="33">
        <f t="shared" si="5"/>
        <v>336.5</v>
      </c>
    </row>
    <row r="351" spans="1:10" x14ac:dyDescent="0.25">
      <c r="A351" t="s">
        <v>608</v>
      </c>
      <c r="B351" s="8">
        <v>42886</v>
      </c>
      <c r="C351" t="s">
        <v>5449</v>
      </c>
      <c r="D351">
        <v>1</v>
      </c>
      <c r="E351" t="s">
        <v>3010</v>
      </c>
      <c r="F351">
        <v>33270</v>
      </c>
      <c r="G351" s="1" t="s">
        <v>794</v>
      </c>
      <c r="H351" s="1" t="s">
        <v>794</v>
      </c>
      <c r="I351" s="1">
        <v>9.3800000000000008</v>
      </c>
      <c r="J351" s="33">
        <f t="shared" si="5"/>
        <v>58.625000000000007</v>
      </c>
    </row>
    <row r="352" spans="1:10" x14ac:dyDescent="0.25">
      <c r="A352" t="s">
        <v>608</v>
      </c>
      <c r="B352" s="8">
        <v>42886</v>
      </c>
      <c r="C352" t="s">
        <v>5449</v>
      </c>
      <c r="D352">
        <v>1</v>
      </c>
      <c r="E352" t="s">
        <v>3010</v>
      </c>
      <c r="F352">
        <v>33270</v>
      </c>
      <c r="G352" s="1" t="s">
        <v>5452</v>
      </c>
      <c r="H352" s="1" t="s">
        <v>5452</v>
      </c>
      <c r="I352" s="1">
        <v>2.76</v>
      </c>
      <c r="J352" s="33">
        <f t="shared" si="5"/>
        <v>17.25</v>
      </c>
    </row>
    <row r="353" spans="1:10" x14ac:dyDescent="0.25">
      <c r="A353" t="s">
        <v>608</v>
      </c>
      <c r="B353" s="8">
        <v>42886</v>
      </c>
      <c r="C353" t="s">
        <v>5449</v>
      </c>
      <c r="D353">
        <v>1</v>
      </c>
      <c r="E353" t="s">
        <v>3010</v>
      </c>
      <c r="F353">
        <v>33270</v>
      </c>
      <c r="G353" s="1" t="s">
        <v>5452</v>
      </c>
      <c r="H353" s="1" t="s">
        <v>5452</v>
      </c>
      <c r="I353" s="1">
        <v>4.83</v>
      </c>
      <c r="J353" s="33">
        <f t="shared" si="5"/>
        <v>30.1875</v>
      </c>
    </row>
    <row r="354" spans="1:10" x14ac:dyDescent="0.25">
      <c r="A354" t="s">
        <v>5481</v>
      </c>
      <c r="B354" s="8">
        <v>42886</v>
      </c>
      <c r="C354" t="s">
        <v>5482</v>
      </c>
      <c r="D354">
        <v>1</v>
      </c>
      <c r="E354" t="s">
        <v>3010</v>
      </c>
      <c r="F354">
        <v>33315</v>
      </c>
      <c r="G354" s="1" t="s">
        <v>444</v>
      </c>
      <c r="H354" s="1" t="s">
        <v>444</v>
      </c>
      <c r="I354" s="1">
        <v>55.86</v>
      </c>
      <c r="J354" s="33">
        <f t="shared" si="5"/>
        <v>349.125</v>
      </c>
    </row>
    <row r="355" spans="1:10" x14ac:dyDescent="0.25">
      <c r="A355" t="s">
        <v>5481</v>
      </c>
      <c r="B355" s="8">
        <v>42886</v>
      </c>
      <c r="C355" t="s">
        <v>5482</v>
      </c>
      <c r="D355">
        <v>1</v>
      </c>
      <c r="E355" t="s">
        <v>3010</v>
      </c>
      <c r="F355">
        <v>33315</v>
      </c>
      <c r="G355" s="1" t="s">
        <v>4454</v>
      </c>
      <c r="H355" s="1" t="s">
        <v>4454</v>
      </c>
      <c r="I355" s="1">
        <v>67.33</v>
      </c>
      <c r="J355" s="33">
        <f t="shared" si="5"/>
        <v>420.8125</v>
      </c>
    </row>
    <row r="356" spans="1:10" x14ac:dyDescent="0.25">
      <c r="A356" t="s">
        <v>5481</v>
      </c>
      <c r="B356" s="8">
        <v>42886</v>
      </c>
      <c r="C356" t="s">
        <v>5482</v>
      </c>
      <c r="D356">
        <v>1</v>
      </c>
      <c r="E356" t="s">
        <v>3010</v>
      </c>
      <c r="F356">
        <v>33315</v>
      </c>
      <c r="G356" s="1" t="s">
        <v>796</v>
      </c>
      <c r="H356" s="1" t="s">
        <v>796</v>
      </c>
      <c r="I356" s="1">
        <v>15.17</v>
      </c>
      <c r="J356" s="33">
        <f t="shared" si="5"/>
        <v>94.8125</v>
      </c>
    </row>
    <row r="357" spans="1:10" x14ac:dyDescent="0.25">
      <c r="A357" t="s">
        <v>5481</v>
      </c>
      <c r="B357" s="8">
        <v>42886</v>
      </c>
      <c r="C357" t="s">
        <v>5482</v>
      </c>
      <c r="D357">
        <v>1</v>
      </c>
      <c r="E357" t="s">
        <v>3010</v>
      </c>
      <c r="F357">
        <v>33315</v>
      </c>
      <c r="G357" s="1" t="s">
        <v>794</v>
      </c>
      <c r="H357" s="1" t="s">
        <v>794</v>
      </c>
      <c r="I357" s="1">
        <v>29.8</v>
      </c>
      <c r="J357" s="33">
        <f t="shared" si="5"/>
        <v>186.25</v>
      </c>
    </row>
    <row r="358" spans="1:10" x14ac:dyDescent="0.25">
      <c r="A358" t="s">
        <v>5516</v>
      </c>
      <c r="B358" s="8">
        <v>42886</v>
      </c>
      <c r="C358" t="s">
        <v>5517</v>
      </c>
      <c r="D358">
        <v>1</v>
      </c>
      <c r="E358" t="s">
        <v>3010</v>
      </c>
      <c r="F358">
        <v>33336</v>
      </c>
      <c r="G358" s="1" t="s">
        <v>5518</v>
      </c>
      <c r="H358" s="1" t="s">
        <v>5518</v>
      </c>
      <c r="I358" s="1">
        <v>36.97</v>
      </c>
      <c r="J358" s="33">
        <f t="shared" si="5"/>
        <v>231.0625</v>
      </c>
    </row>
    <row r="359" spans="1:10" x14ac:dyDescent="0.25">
      <c r="A359" t="s">
        <v>5516</v>
      </c>
      <c r="B359" s="8">
        <v>42886</v>
      </c>
      <c r="C359" t="s">
        <v>5517</v>
      </c>
      <c r="D359">
        <v>1</v>
      </c>
      <c r="E359" t="s">
        <v>3010</v>
      </c>
      <c r="F359">
        <v>33336</v>
      </c>
      <c r="G359" s="1" t="s">
        <v>887</v>
      </c>
      <c r="H359" s="1" t="s">
        <v>887</v>
      </c>
      <c r="I359" s="1">
        <v>66.650000000000006</v>
      </c>
      <c r="J359" s="33">
        <f t="shared" si="5"/>
        <v>416.5625</v>
      </c>
    </row>
    <row r="360" spans="1:10" x14ac:dyDescent="0.25">
      <c r="A360" t="s">
        <v>5516</v>
      </c>
      <c r="B360" s="8">
        <v>42886</v>
      </c>
      <c r="C360" t="s">
        <v>5517</v>
      </c>
      <c r="D360">
        <v>1</v>
      </c>
      <c r="E360" t="s">
        <v>3010</v>
      </c>
      <c r="F360">
        <v>33336</v>
      </c>
      <c r="G360" s="1" t="s">
        <v>794</v>
      </c>
      <c r="H360" s="1" t="s">
        <v>794</v>
      </c>
      <c r="I360" s="1">
        <v>29.8</v>
      </c>
      <c r="J360" s="33">
        <f t="shared" si="5"/>
        <v>186.25</v>
      </c>
    </row>
    <row r="361" spans="1:10" x14ac:dyDescent="0.25">
      <c r="A361" t="s">
        <v>5453</v>
      </c>
      <c r="B361" s="8">
        <v>42886</v>
      </c>
      <c r="C361" t="s">
        <v>5454</v>
      </c>
      <c r="D361">
        <v>1</v>
      </c>
      <c r="E361" t="s">
        <v>3010</v>
      </c>
      <c r="F361">
        <v>33271</v>
      </c>
      <c r="G361" s="1" t="s">
        <v>5455</v>
      </c>
      <c r="H361" s="1" t="s">
        <v>5455</v>
      </c>
      <c r="I361" s="1">
        <v>123.06</v>
      </c>
      <c r="J361" s="33">
        <f t="shared" si="5"/>
        <v>769.125</v>
      </c>
    </row>
    <row r="362" spans="1:10" x14ac:dyDescent="0.25">
      <c r="A362" t="s">
        <v>5453</v>
      </c>
      <c r="B362" s="8">
        <v>42886</v>
      </c>
      <c r="C362" t="s">
        <v>5454</v>
      </c>
      <c r="D362">
        <v>1</v>
      </c>
      <c r="E362" t="s">
        <v>3010</v>
      </c>
      <c r="F362">
        <v>33271</v>
      </c>
      <c r="G362" s="1" t="s">
        <v>1504</v>
      </c>
      <c r="H362" s="1" t="s">
        <v>1504</v>
      </c>
      <c r="I362" s="1">
        <v>67.290000000000006</v>
      </c>
      <c r="J362" s="33">
        <f t="shared" si="5"/>
        <v>420.56250000000006</v>
      </c>
    </row>
    <row r="363" spans="1:10" x14ac:dyDescent="0.25">
      <c r="A363" t="s">
        <v>5453</v>
      </c>
      <c r="B363" s="8">
        <v>42886</v>
      </c>
      <c r="C363" t="s">
        <v>5454</v>
      </c>
      <c r="D363">
        <v>1</v>
      </c>
      <c r="E363" t="s">
        <v>3010</v>
      </c>
      <c r="F363">
        <v>33271</v>
      </c>
      <c r="G363" s="1" t="s">
        <v>2470</v>
      </c>
      <c r="H363" s="1" t="s">
        <v>2470</v>
      </c>
      <c r="I363" s="1">
        <v>18.34</v>
      </c>
      <c r="J363" s="33">
        <f t="shared" si="5"/>
        <v>114.625</v>
      </c>
    </row>
    <row r="364" spans="1:10" x14ac:dyDescent="0.25">
      <c r="A364" t="s">
        <v>5453</v>
      </c>
      <c r="B364" s="8">
        <v>42886</v>
      </c>
      <c r="C364" t="s">
        <v>5454</v>
      </c>
      <c r="D364">
        <v>1</v>
      </c>
      <c r="E364" t="s">
        <v>3010</v>
      </c>
      <c r="F364">
        <v>33271</v>
      </c>
      <c r="G364" s="1" t="s">
        <v>794</v>
      </c>
      <c r="H364" s="1" t="s">
        <v>794</v>
      </c>
      <c r="I364" s="1">
        <v>1.93</v>
      </c>
      <c r="J364" s="33">
        <f t="shared" si="5"/>
        <v>12.0625</v>
      </c>
    </row>
    <row r="365" spans="1:10" x14ac:dyDescent="0.25">
      <c r="A365" t="s">
        <v>5453</v>
      </c>
      <c r="B365" s="8">
        <v>42886</v>
      </c>
      <c r="C365" t="s">
        <v>5454</v>
      </c>
      <c r="D365">
        <v>1</v>
      </c>
      <c r="E365" t="s">
        <v>3010</v>
      </c>
      <c r="F365">
        <v>33271</v>
      </c>
      <c r="G365" s="1" t="s">
        <v>2469</v>
      </c>
      <c r="H365" s="1" t="s">
        <v>2469</v>
      </c>
      <c r="I365" s="1">
        <v>18.62</v>
      </c>
      <c r="J365" s="33">
        <f t="shared" si="5"/>
        <v>116.375</v>
      </c>
    </row>
    <row r="366" spans="1:10" x14ac:dyDescent="0.25">
      <c r="A366" t="s">
        <v>5453</v>
      </c>
      <c r="B366" s="8">
        <v>42886</v>
      </c>
      <c r="C366" t="s">
        <v>5454</v>
      </c>
      <c r="D366">
        <v>1</v>
      </c>
      <c r="E366" t="s">
        <v>3010</v>
      </c>
      <c r="F366">
        <v>33271</v>
      </c>
      <c r="G366" s="1" t="s">
        <v>919</v>
      </c>
      <c r="H366" s="1" t="s">
        <v>919</v>
      </c>
      <c r="I366" s="1">
        <v>8.2799999999999994</v>
      </c>
      <c r="J366" s="33">
        <f t="shared" si="5"/>
        <v>51.749999999999993</v>
      </c>
    </row>
    <row r="367" spans="1:10" x14ac:dyDescent="0.25">
      <c r="A367" t="s">
        <v>5453</v>
      </c>
      <c r="B367" s="8">
        <v>42886</v>
      </c>
      <c r="C367" t="s">
        <v>5454</v>
      </c>
      <c r="D367">
        <v>1</v>
      </c>
      <c r="E367" t="s">
        <v>3010</v>
      </c>
      <c r="F367">
        <v>33271</v>
      </c>
      <c r="G367" s="1" t="s">
        <v>907</v>
      </c>
      <c r="H367" s="1" t="s">
        <v>907</v>
      </c>
      <c r="I367" s="1">
        <v>126.62</v>
      </c>
      <c r="J367" s="33">
        <f t="shared" si="5"/>
        <v>791.375</v>
      </c>
    </row>
    <row r="368" spans="1:10" x14ac:dyDescent="0.25">
      <c r="A368" t="s">
        <v>5453</v>
      </c>
      <c r="B368" s="8">
        <v>42886</v>
      </c>
      <c r="C368" t="s">
        <v>5454</v>
      </c>
      <c r="D368">
        <v>1</v>
      </c>
      <c r="E368" t="s">
        <v>3010</v>
      </c>
      <c r="F368">
        <v>33271</v>
      </c>
      <c r="G368" s="1" t="s">
        <v>794</v>
      </c>
      <c r="H368" s="1" t="s">
        <v>794</v>
      </c>
      <c r="I368" s="1">
        <v>11.72</v>
      </c>
      <c r="J368" s="33">
        <f t="shared" si="5"/>
        <v>73.25</v>
      </c>
    </row>
    <row r="369" spans="1:10" x14ac:dyDescent="0.25">
      <c r="A369" t="s">
        <v>5453</v>
      </c>
      <c r="B369" s="8">
        <v>42886</v>
      </c>
      <c r="C369" t="s">
        <v>5454</v>
      </c>
      <c r="D369">
        <v>1</v>
      </c>
      <c r="E369" t="s">
        <v>3010</v>
      </c>
      <c r="F369">
        <v>33271</v>
      </c>
      <c r="G369" s="1" t="s">
        <v>2471</v>
      </c>
      <c r="H369" s="1" t="s">
        <v>2471</v>
      </c>
      <c r="I369" s="1">
        <v>22.62</v>
      </c>
      <c r="J369" s="33">
        <f t="shared" si="5"/>
        <v>141.375</v>
      </c>
    </row>
    <row r="370" spans="1:10" x14ac:dyDescent="0.25">
      <c r="A370" t="s">
        <v>617</v>
      </c>
      <c r="B370" s="8">
        <v>42886</v>
      </c>
      <c r="C370" t="s">
        <v>5456</v>
      </c>
      <c r="D370">
        <v>1</v>
      </c>
      <c r="E370" t="s">
        <v>3010</v>
      </c>
      <c r="F370">
        <v>33272</v>
      </c>
      <c r="G370" s="1" t="s">
        <v>5457</v>
      </c>
      <c r="H370" s="1" t="s">
        <v>5457</v>
      </c>
      <c r="I370" s="1">
        <v>67.56</v>
      </c>
      <c r="J370" s="33">
        <f t="shared" si="5"/>
        <v>422.25</v>
      </c>
    </row>
    <row r="371" spans="1:10" x14ac:dyDescent="0.25">
      <c r="A371" t="s">
        <v>617</v>
      </c>
      <c r="B371" s="8">
        <v>42886</v>
      </c>
      <c r="C371" t="s">
        <v>5456</v>
      </c>
      <c r="D371">
        <v>1</v>
      </c>
      <c r="E371" t="s">
        <v>3010</v>
      </c>
      <c r="F371">
        <v>33272</v>
      </c>
      <c r="G371" s="1" t="s">
        <v>794</v>
      </c>
      <c r="H371" s="1" t="s">
        <v>794</v>
      </c>
      <c r="I371" s="1">
        <v>14.76</v>
      </c>
      <c r="J371" s="33">
        <f t="shared" si="5"/>
        <v>92.25</v>
      </c>
    </row>
    <row r="372" spans="1:10" x14ac:dyDescent="0.25">
      <c r="A372" t="s">
        <v>617</v>
      </c>
      <c r="B372" s="8">
        <v>42886</v>
      </c>
      <c r="C372" t="s">
        <v>5456</v>
      </c>
      <c r="D372">
        <v>1</v>
      </c>
      <c r="E372" t="s">
        <v>3010</v>
      </c>
      <c r="F372">
        <v>33272</v>
      </c>
      <c r="G372" s="1" t="s">
        <v>804</v>
      </c>
      <c r="H372" s="1" t="s">
        <v>804</v>
      </c>
      <c r="I372" s="1">
        <v>45.52</v>
      </c>
      <c r="J372" s="33">
        <f t="shared" si="5"/>
        <v>284.5</v>
      </c>
    </row>
    <row r="373" spans="1:10" x14ac:dyDescent="0.25">
      <c r="A373" t="s">
        <v>617</v>
      </c>
      <c r="B373" s="8">
        <v>42886</v>
      </c>
      <c r="C373" t="s">
        <v>5456</v>
      </c>
      <c r="D373">
        <v>1</v>
      </c>
      <c r="E373" t="s">
        <v>3010</v>
      </c>
      <c r="F373">
        <v>33272</v>
      </c>
      <c r="G373" s="1" t="s">
        <v>444</v>
      </c>
      <c r="H373" s="1" t="s">
        <v>444</v>
      </c>
      <c r="I373" s="1">
        <v>8.2799999999999994</v>
      </c>
      <c r="J373" s="33">
        <f t="shared" si="5"/>
        <v>51.749999999999993</v>
      </c>
    </row>
    <row r="374" spans="1:10" x14ac:dyDescent="0.25">
      <c r="A374" t="s">
        <v>617</v>
      </c>
      <c r="B374" s="8">
        <v>42886</v>
      </c>
      <c r="C374" t="s">
        <v>5456</v>
      </c>
      <c r="D374">
        <v>1</v>
      </c>
      <c r="E374" t="s">
        <v>3010</v>
      </c>
      <c r="F374">
        <v>33272</v>
      </c>
      <c r="G374" s="1" t="s">
        <v>850</v>
      </c>
      <c r="H374" s="1" t="s">
        <v>850</v>
      </c>
      <c r="I374" s="1">
        <v>81.94</v>
      </c>
      <c r="J374" s="33">
        <f t="shared" si="5"/>
        <v>512.125</v>
      </c>
    </row>
    <row r="375" spans="1:10" x14ac:dyDescent="0.25">
      <c r="A375" t="s">
        <v>617</v>
      </c>
      <c r="B375" s="8">
        <v>42886</v>
      </c>
      <c r="C375" t="s">
        <v>5456</v>
      </c>
      <c r="D375">
        <v>1</v>
      </c>
      <c r="E375" t="s">
        <v>3010</v>
      </c>
      <c r="F375">
        <v>33272</v>
      </c>
      <c r="G375" s="1" t="s">
        <v>868</v>
      </c>
      <c r="H375" s="1" t="s">
        <v>868</v>
      </c>
      <c r="I375" s="1">
        <v>8.14</v>
      </c>
      <c r="J375" s="33">
        <f t="shared" si="5"/>
        <v>50.875</v>
      </c>
    </row>
    <row r="376" spans="1:10" x14ac:dyDescent="0.25">
      <c r="A376" t="s">
        <v>620</v>
      </c>
      <c r="B376" s="8">
        <v>42886</v>
      </c>
      <c r="C376" t="s">
        <v>5458</v>
      </c>
      <c r="D376">
        <v>1</v>
      </c>
      <c r="E376" t="s">
        <v>3010</v>
      </c>
      <c r="F376">
        <v>33273</v>
      </c>
      <c r="G376" s="1" t="s">
        <v>885</v>
      </c>
      <c r="H376" s="1" t="s">
        <v>885</v>
      </c>
      <c r="I376" s="1">
        <v>10.35</v>
      </c>
      <c r="J376" s="33">
        <f t="shared" si="5"/>
        <v>64.6875</v>
      </c>
    </row>
    <row r="377" spans="1:10" x14ac:dyDescent="0.25">
      <c r="A377" t="s">
        <v>620</v>
      </c>
      <c r="B377" s="8">
        <v>42886</v>
      </c>
      <c r="C377" t="s">
        <v>5458</v>
      </c>
      <c r="D377">
        <v>1</v>
      </c>
      <c r="E377" t="s">
        <v>3010</v>
      </c>
      <c r="F377">
        <v>33273</v>
      </c>
      <c r="G377" s="1" t="s">
        <v>794</v>
      </c>
      <c r="H377" s="1" t="s">
        <v>794</v>
      </c>
      <c r="I377" s="1">
        <v>39.18</v>
      </c>
      <c r="J377" s="33">
        <f t="shared" si="5"/>
        <v>244.875</v>
      </c>
    </row>
    <row r="378" spans="1:10" x14ac:dyDescent="0.25">
      <c r="A378" t="s">
        <v>620</v>
      </c>
      <c r="B378" s="8">
        <v>42886</v>
      </c>
      <c r="C378" t="s">
        <v>5458</v>
      </c>
      <c r="D378">
        <v>1</v>
      </c>
      <c r="E378" t="s">
        <v>3010</v>
      </c>
      <c r="F378">
        <v>33273</v>
      </c>
      <c r="G378" s="1" t="s">
        <v>804</v>
      </c>
      <c r="H378" s="1" t="s">
        <v>804</v>
      </c>
      <c r="I378" s="1">
        <v>40</v>
      </c>
      <c r="J378" s="33">
        <f t="shared" si="5"/>
        <v>250</v>
      </c>
    </row>
    <row r="379" spans="1:10" x14ac:dyDescent="0.25">
      <c r="A379" t="s">
        <v>623</v>
      </c>
      <c r="B379" s="8">
        <v>42886</v>
      </c>
      <c r="C379" t="s">
        <v>5459</v>
      </c>
      <c r="D379">
        <v>1</v>
      </c>
      <c r="E379" t="s">
        <v>3010</v>
      </c>
      <c r="F379">
        <v>33274</v>
      </c>
      <c r="G379" s="1" t="s">
        <v>5460</v>
      </c>
      <c r="H379" s="1" t="s">
        <v>5460</v>
      </c>
      <c r="I379" s="1">
        <v>16.690000000000001</v>
      </c>
      <c r="J379" s="33">
        <f t="shared" si="5"/>
        <v>104.3125</v>
      </c>
    </row>
    <row r="380" spans="1:10" x14ac:dyDescent="0.25">
      <c r="A380" t="s">
        <v>623</v>
      </c>
      <c r="B380" s="8">
        <v>42886</v>
      </c>
      <c r="C380" t="s">
        <v>5459</v>
      </c>
      <c r="D380">
        <v>1</v>
      </c>
      <c r="E380" t="s">
        <v>3010</v>
      </c>
      <c r="F380">
        <v>33274</v>
      </c>
      <c r="G380" s="1" t="s">
        <v>5461</v>
      </c>
      <c r="H380" s="1" t="s">
        <v>5461</v>
      </c>
      <c r="I380" s="1">
        <v>201.72</v>
      </c>
      <c r="J380" s="33">
        <f t="shared" si="5"/>
        <v>1260.75</v>
      </c>
    </row>
    <row r="381" spans="1:10" x14ac:dyDescent="0.25">
      <c r="A381" t="s">
        <v>623</v>
      </c>
      <c r="B381" s="8">
        <v>42886</v>
      </c>
      <c r="C381" t="s">
        <v>5459</v>
      </c>
      <c r="D381">
        <v>1</v>
      </c>
      <c r="E381" t="s">
        <v>3010</v>
      </c>
      <c r="F381">
        <v>33274</v>
      </c>
      <c r="G381" s="1" t="s">
        <v>1504</v>
      </c>
      <c r="H381" s="1" t="s">
        <v>1504</v>
      </c>
      <c r="I381" s="1">
        <v>100.95</v>
      </c>
      <c r="J381" s="33">
        <f t="shared" si="5"/>
        <v>630.9375</v>
      </c>
    </row>
    <row r="382" spans="1:10" x14ac:dyDescent="0.25">
      <c r="A382" t="s">
        <v>623</v>
      </c>
      <c r="B382" s="8">
        <v>42886</v>
      </c>
      <c r="C382" t="s">
        <v>5459</v>
      </c>
      <c r="D382">
        <v>1</v>
      </c>
      <c r="E382" t="s">
        <v>3010</v>
      </c>
      <c r="F382">
        <v>33274</v>
      </c>
      <c r="G382" s="1" t="s">
        <v>907</v>
      </c>
      <c r="H382" s="1" t="s">
        <v>907</v>
      </c>
      <c r="I382" s="1">
        <v>140.69</v>
      </c>
      <c r="J382" s="33">
        <f t="shared" si="5"/>
        <v>879.3125</v>
      </c>
    </row>
    <row r="383" spans="1:10" x14ac:dyDescent="0.25">
      <c r="A383" t="s">
        <v>623</v>
      </c>
      <c r="B383" s="8">
        <v>42886</v>
      </c>
      <c r="C383" t="s">
        <v>5459</v>
      </c>
      <c r="D383">
        <v>1</v>
      </c>
      <c r="E383" t="s">
        <v>3010</v>
      </c>
      <c r="F383">
        <v>33274</v>
      </c>
      <c r="G383" s="1" t="s">
        <v>794</v>
      </c>
      <c r="H383" s="1" t="s">
        <v>794</v>
      </c>
      <c r="I383" s="1">
        <v>1.93</v>
      </c>
      <c r="J383" s="33">
        <f t="shared" si="5"/>
        <v>12.0625</v>
      </c>
    </row>
    <row r="384" spans="1:10" x14ac:dyDescent="0.25">
      <c r="A384" t="s">
        <v>623</v>
      </c>
      <c r="B384" s="8">
        <v>42886</v>
      </c>
      <c r="C384" t="s">
        <v>5459</v>
      </c>
      <c r="D384">
        <v>1</v>
      </c>
      <c r="E384" t="s">
        <v>3010</v>
      </c>
      <c r="F384">
        <v>33274</v>
      </c>
      <c r="G384" s="1" t="s">
        <v>794</v>
      </c>
      <c r="H384" s="1" t="s">
        <v>794</v>
      </c>
      <c r="I384" s="1">
        <v>11.72</v>
      </c>
      <c r="J384" s="33">
        <f t="shared" si="5"/>
        <v>73.25</v>
      </c>
    </row>
    <row r="385" spans="1:10" x14ac:dyDescent="0.25">
      <c r="A385" t="s">
        <v>623</v>
      </c>
      <c r="B385" s="8">
        <v>42886</v>
      </c>
      <c r="C385" t="s">
        <v>5459</v>
      </c>
      <c r="D385">
        <v>1</v>
      </c>
      <c r="E385" t="s">
        <v>3010</v>
      </c>
      <c r="F385">
        <v>33274</v>
      </c>
      <c r="G385" s="1" t="s">
        <v>2469</v>
      </c>
      <c r="H385" s="1" t="s">
        <v>2469</v>
      </c>
      <c r="I385" s="1">
        <v>18.62</v>
      </c>
      <c r="J385" s="33">
        <f t="shared" si="5"/>
        <v>116.375</v>
      </c>
    </row>
    <row r="386" spans="1:10" x14ac:dyDescent="0.25">
      <c r="A386" t="s">
        <v>623</v>
      </c>
      <c r="B386" s="8">
        <v>42886</v>
      </c>
      <c r="C386" t="s">
        <v>5459</v>
      </c>
      <c r="D386">
        <v>1</v>
      </c>
      <c r="E386" t="s">
        <v>3010</v>
      </c>
      <c r="F386">
        <v>33274</v>
      </c>
      <c r="G386" s="1" t="s">
        <v>919</v>
      </c>
      <c r="H386" s="1" t="s">
        <v>919</v>
      </c>
      <c r="I386" s="1">
        <v>8.2799999999999994</v>
      </c>
      <c r="J386" s="33">
        <f t="shared" si="5"/>
        <v>51.749999999999993</v>
      </c>
    </row>
    <row r="387" spans="1:10" x14ac:dyDescent="0.25">
      <c r="A387" t="s">
        <v>623</v>
      </c>
      <c r="B387" s="8">
        <v>42886</v>
      </c>
      <c r="C387" t="s">
        <v>5459</v>
      </c>
      <c r="D387">
        <v>1</v>
      </c>
      <c r="E387" t="s">
        <v>3010</v>
      </c>
      <c r="F387">
        <v>33274</v>
      </c>
      <c r="G387" s="1" t="s">
        <v>2471</v>
      </c>
      <c r="H387" s="1" t="s">
        <v>2471</v>
      </c>
      <c r="I387" s="1">
        <v>22.62</v>
      </c>
      <c r="J387" s="33">
        <f t="shared" si="5"/>
        <v>141.375</v>
      </c>
    </row>
    <row r="388" spans="1:10" x14ac:dyDescent="0.25">
      <c r="A388" t="s">
        <v>626</v>
      </c>
      <c r="B388" s="8">
        <v>42886</v>
      </c>
      <c r="C388" t="s">
        <v>5462</v>
      </c>
      <c r="D388">
        <v>1</v>
      </c>
      <c r="E388" t="s">
        <v>3010</v>
      </c>
      <c r="F388">
        <v>33275</v>
      </c>
      <c r="G388" s="1" t="s">
        <v>3174</v>
      </c>
      <c r="H388" s="1" t="s">
        <v>3174</v>
      </c>
      <c r="I388" s="1">
        <v>11.03</v>
      </c>
      <c r="J388" s="33">
        <f t="shared" si="5"/>
        <v>68.9375</v>
      </c>
    </row>
    <row r="389" spans="1:10" x14ac:dyDescent="0.25">
      <c r="A389" t="s">
        <v>626</v>
      </c>
      <c r="B389" s="8">
        <v>42886</v>
      </c>
      <c r="C389" t="s">
        <v>5462</v>
      </c>
      <c r="D389">
        <v>1</v>
      </c>
      <c r="E389" t="s">
        <v>3010</v>
      </c>
      <c r="F389">
        <v>33275</v>
      </c>
      <c r="G389" s="1" t="s">
        <v>820</v>
      </c>
      <c r="H389" s="1" t="s">
        <v>820</v>
      </c>
      <c r="I389" s="1">
        <v>67.33</v>
      </c>
      <c r="J389" s="33">
        <f t="shared" ref="J389:J452" si="6">+I389/0.16</f>
        <v>420.8125</v>
      </c>
    </row>
    <row r="390" spans="1:10" x14ac:dyDescent="0.25">
      <c r="A390" t="s">
        <v>626</v>
      </c>
      <c r="B390" s="8">
        <v>42886</v>
      </c>
      <c r="C390" t="s">
        <v>5462</v>
      </c>
      <c r="D390">
        <v>1</v>
      </c>
      <c r="E390" t="s">
        <v>3010</v>
      </c>
      <c r="F390">
        <v>33275</v>
      </c>
      <c r="G390" s="1" t="s">
        <v>794</v>
      </c>
      <c r="H390" s="1" t="s">
        <v>794</v>
      </c>
      <c r="I390" s="1">
        <v>20.420000000000002</v>
      </c>
      <c r="J390" s="33">
        <f t="shared" si="6"/>
        <v>127.62500000000001</v>
      </c>
    </row>
    <row r="391" spans="1:10" x14ac:dyDescent="0.25">
      <c r="A391" t="s">
        <v>626</v>
      </c>
      <c r="B391" s="8">
        <v>42886</v>
      </c>
      <c r="C391" t="s">
        <v>5462</v>
      </c>
      <c r="D391">
        <v>1</v>
      </c>
      <c r="E391" t="s">
        <v>3010</v>
      </c>
      <c r="F391">
        <v>33275</v>
      </c>
      <c r="G391" s="1" t="s">
        <v>444</v>
      </c>
      <c r="H391" s="1" t="s">
        <v>444</v>
      </c>
      <c r="I391" s="1">
        <v>55.86</v>
      </c>
      <c r="J391" s="33">
        <f t="shared" si="6"/>
        <v>349.125</v>
      </c>
    </row>
    <row r="392" spans="1:10" x14ac:dyDescent="0.25">
      <c r="A392" t="s">
        <v>5464</v>
      </c>
      <c r="B392" s="8">
        <v>42886</v>
      </c>
      <c r="C392" t="s">
        <v>5465</v>
      </c>
      <c r="D392">
        <v>1</v>
      </c>
      <c r="E392" t="s">
        <v>3010</v>
      </c>
      <c r="F392">
        <v>33277</v>
      </c>
      <c r="G392" s="1" t="s">
        <v>816</v>
      </c>
      <c r="H392" s="1" t="s">
        <v>816</v>
      </c>
      <c r="I392" s="1">
        <v>17.239999999999998</v>
      </c>
      <c r="J392" s="33">
        <f t="shared" si="6"/>
        <v>107.74999999999999</v>
      </c>
    </row>
    <row r="393" spans="1:10" x14ac:dyDescent="0.25">
      <c r="A393" t="s">
        <v>5464</v>
      </c>
      <c r="B393" s="8">
        <v>42886</v>
      </c>
      <c r="C393" t="s">
        <v>5465</v>
      </c>
      <c r="D393">
        <v>1</v>
      </c>
      <c r="E393" t="s">
        <v>3010</v>
      </c>
      <c r="F393">
        <v>33277</v>
      </c>
      <c r="G393" s="1" t="s">
        <v>5466</v>
      </c>
      <c r="H393" s="1" t="s">
        <v>5466</v>
      </c>
      <c r="I393" s="1">
        <v>67.319999999999993</v>
      </c>
      <c r="J393" s="33">
        <f t="shared" si="6"/>
        <v>420.74999999999994</v>
      </c>
    </row>
    <row r="394" spans="1:10" x14ac:dyDescent="0.25">
      <c r="A394" t="s">
        <v>5464</v>
      </c>
      <c r="B394" s="8">
        <v>42886</v>
      </c>
      <c r="C394" t="s">
        <v>5465</v>
      </c>
      <c r="D394">
        <v>1</v>
      </c>
      <c r="E394" t="s">
        <v>3010</v>
      </c>
      <c r="F394">
        <v>33277</v>
      </c>
      <c r="G394" s="1" t="s">
        <v>444</v>
      </c>
      <c r="H394" s="1" t="s">
        <v>444</v>
      </c>
      <c r="I394" s="1">
        <v>54.34</v>
      </c>
      <c r="J394" s="33">
        <f t="shared" si="6"/>
        <v>339.625</v>
      </c>
    </row>
    <row r="395" spans="1:10" x14ac:dyDescent="0.25">
      <c r="A395" t="s">
        <v>5464</v>
      </c>
      <c r="B395" s="8">
        <v>42886</v>
      </c>
      <c r="C395" t="s">
        <v>5465</v>
      </c>
      <c r="D395">
        <v>1</v>
      </c>
      <c r="E395" t="s">
        <v>3010</v>
      </c>
      <c r="F395">
        <v>33277</v>
      </c>
      <c r="G395" s="1" t="s">
        <v>815</v>
      </c>
      <c r="H395" s="1" t="s">
        <v>815</v>
      </c>
      <c r="I395" s="1">
        <v>36.82</v>
      </c>
      <c r="J395" s="33">
        <f t="shared" si="6"/>
        <v>230.125</v>
      </c>
    </row>
    <row r="396" spans="1:10" x14ac:dyDescent="0.25">
      <c r="A396" t="s">
        <v>5464</v>
      </c>
      <c r="B396" s="8">
        <v>42886</v>
      </c>
      <c r="C396" t="s">
        <v>5465</v>
      </c>
      <c r="D396">
        <v>1</v>
      </c>
      <c r="E396" t="s">
        <v>3010</v>
      </c>
      <c r="F396">
        <v>33277</v>
      </c>
      <c r="G396" s="1" t="s">
        <v>794</v>
      </c>
      <c r="H396" s="1" t="s">
        <v>794</v>
      </c>
      <c r="I396" s="1">
        <v>9.3800000000000008</v>
      </c>
      <c r="J396" s="33">
        <f t="shared" si="6"/>
        <v>58.625000000000007</v>
      </c>
    </row>
    <row r="397" spans="1:10" x14ac:dyDescent="0.25">
      <c r="A397" t="s">
        <v>650</v>
      </c>
      <c r="B397" s="8">
        <v>42886</v>
      </c>
      <c r="C397" s="1" t="s">
        <v>5467</v>
      </c>
      <c r="D397">
        <v>1</v>
      </c>
      <c r="E397" t="s">
        <v>3010</v>
      </c>
      <c r="F397">
        <v>33293</v>
      </c>
      <c r="G397" s="1" t="s">
        <v>885</v>
      </c>
      <c r="H397" s="1" t="s">
        <v>885</v>
      </c>
      <c r="I397" s="1">
        <v>16.55</v>
      </c>
      <c r="J397" s="33">
        <f t="shared" si="6"/>
        <v>103.4375</v>
      </c>
    </row>
    <row r="398" spans="1:10" x14ac:dyDescent="0.25">
      <c r="A398" t="s">
        <v>650</v>
      </c>
      <c r="B398" s="8">
        <v>42886</v>
      </c>
      <c r="C398" s="1" t="s">
        <v>5467</v>
      </c>
      <c r="D398">
        <v>1</v>
      </c>
      <c r="E398" t="s">
        <v>3010</v>
      </c>
      <c r="F398">
        <v>33293</v>
      </c>
      <c r="G398" s="1" t="s">
        <v>5573</v>
      </c>
      <c r="H398" s="1" t="s">
        <v>5573</v>
      </c>
      <c r="I398" s="1">
        <v>67.33</v>
      </c>
      <c r="J398" s="33">
        <f t="shared" si="6"/>
        <v>420.8125</v>
      </c>
    </row>
    <row r="399" spans="1:10" x14ac:dyDescent="0.25">
      <c r="A399" t="s">
        <v>650</v>
      </c>
      <c r="B399" s="8">
        <v>42886</v>
      </c>
      <c r="C399" t="s">
        <v>5467</v>
      </c>
      <c r="D399">
        <v>1</v>
      </c>
      <c r="E399" t="s">
        <v>3010</v>
      </c>
      <c r="F399">
        <v>33293</v>
      </c>
      <c r="G399" s="1" t="s">
        <v>794</v>
      </c>
      <c r="H399" s="1" t="s">
        <v>794</v>
      </c>
      <c r="I399" s="1">
        <v>10.210000000000001</v>
      </c>
      <c r="J399" s="33">
        <f t="shared" si="6"/>
        <v>63.812500000000007</v>
      </c>
    </row>
    <row r="400" spans="1:10" x14ac:dyDescent="0.25">
      <c r="A400" t="s">
        <v>650</v>
      </c>
      <c r="B400" s="8">
        <v>42886</v>
      </c>
      <c r="C400" t="s">
        <v>5467</v>
      </c>
      <c r="D400">
        <v>1</v>
      </c>
      <c r="E400" t="s">
        <v>3010</v>
      </c>
      <c r="F400">
        <v>33293</v>
      </c>
      <c r="G400" s="1" t="s">
        <v>444</v>
      </c>
      <c r="H400" s="1" t="s">
        <v>444</v>
      </c>
      <c r="I400" s="1">
        <v>55.86</v>
      </c>
      <c r="J400" s="33">
        <f t="shared" si="6"/>
        <v>349.125</v>
      </c>
    </row>
    <row r="401" spans="1:10" x14ac:dyDescent="0.25">
      <c r="A401" t="s">
        <v>650</v>
      </c>
      <c r="B401" s="8">
        <v>42886</v>
      </c>
      <c r="C401" t="s">
        <v>5467</v>
      </c>
      <c r="D401">
        <v>1</v>
      </c>
      <c r="E401" t="s">
        <v>3010</v>
      </c>
      <c r="F401">
        <v>33293</v>
      </c>
      <c r="G401" s="1" t="s">
        <v>2907</v>
      </c>
      <c r="H401" s="1" t="s">
        <v>2907</v>
      </c>
      <c r="I401" s="1">
        <v>22.9</v>
      </c>
      <c r="J401" s="33">
        <f t="shared" si="6"/>
        <v>143.125</v>
      </c>
    </row>
    <row r="402" spans="1:10" x14ac:dyDescent="0.25">
      <c r="A402" t="s">
        <v>653</v>
      </c>
      <c r="B402" s="8">
        <v>42886</v>
      </c>
      <c r="C402" t="s">
        <v>5468</v>
      </c>
      <c r="D402">
        <v>1</v>
      </c>
      <c r="E402" t="s">
        <v>3010</v>
      </c>
      <c r="F402">
        <v>33294</v>
      </c>
      <c r="G402" s="1" t="s">
        <v>5469</v>
      </c>
      <c r="H402" s="1" t="s">
        <v>5469</v>
      </c>
      <c r="I402" s="1">
        <v>53.86</v>
      </c>
      <c r="J402" s="33">
        <f t="shared" si="6"/>
        <v>336.625</v>
      </c>
    </row>
    <row r="403" spans="1:10" x14ac:dyDescent="0.25">
      <c r="A403" t="s">
        <v>653</v>
      </c>
      <c r="B403" s="8">
        <v>42886</v>
      </c>
      <c r="C403" t="s">
        <v>5468</v>
      </c>
      <c r="D403">
        <v>1</v>
      </c>
      <c r="E403" t="s">
        <v>3010</v>
      </c>
      <c r="F403">
        <v>33294</v>
      </c>
      <c r="G403" s="1" t="s">
        <v>333</v>
      </c>
      <c r="H403" s="1" t="s">
        <v>333</v>
      </c>
      <c r="I403" s="1">
        <v>16.91</v>
      </c>
      <c r="J403" s="33">
        <f t="shared" si="6"/>
        <v>105.6875</v>
      </c>
    </row>
    <row r="404" spans="1:10" x14ac:dyDescent="0.25">
      <c r="A404" t="s">
        <v>653</v>
      </c>
      <c r="B404" s="8">
        <v>42886</v>
      </c>
      <c r="C404" t="s">
        <v>5468</v>
      </c>
      <c r="D404">
        <v>1</v>
      </c>
      <c r="E404" t="s">
        <v>3010</v>
      </c>
      <c r="F404">
        <v>33294</v>
      </c>
      <c r="G404" s="1" t="s">
        <v>5470</v>
      </c>
      <c r="H404" s="1" t="s">
        <v>5470</v>
      </c>
      <c r="I404" s="1">
        <v>25.66</v>
      </c>
      <c r="J404" s="33">
        <f t="shared" si="6"/>
        <v>160.375</v>
      </c>
    </row>
    <row r="405" spans="1:10" x14ac:dyDescent="0.25">
      <c r="A405" t="s">
        <v>653</v>
      </c>
      <c r="B405" s="8">
        <v>42886</v>
      </c>
      <c r="C405" t="s">
        <v>5468</v>
      </c>
      <c r="D405">
        <v>1</v>
      </c>
      <c r="E405" t="s">
        <v>3010</v>
      </c>
      <c r="F405">
        <v>33294</v>
      </c>
      <c r="G405" s="1" t="s">
        <v>444</v>
      </c>
      <c r="H405" s="1" t="s">
        <v>444</v>
      </c>
      <c r="I405" s="1">
        <v>26.9</v>
      </c>
      <c r="J405" s="33">
        <f t="shared" si="6"/>
        <v>168.125</v>
      </c>
    </row>
    <row r="406" spans="1:10" x14ac:dyDescent="0.25">
      <c r="A406" t="s">
        <v>5483</v>
      </c>
      <c r="B406" s="8">
        <v>42886</v>
      </c>
      <c r="C406" t="s">
        <v>5484</v>
      </c>
      <c r="D406">
        <v>1</v>
      </c>
      <c r="E406" t="s">
        <v>3010</v>
      </c>
      <c r="F406">
        <v>33316</v>
      </c>
      <c r="G406" s="1" t="s">
        <v>5485</v>
      </c>
      <c r="H406" s="1" t="s">
        <v>5485</v>
      </c>
      <c r="I406" s="1">
        <v>20.69</v>
      </c>
      <c r="J406" s="33">
        <f t="shared" si="6"/>
        <v>129.3125</v>
      </c>
    </row>
    <row r="407" spans="1:10" x14ac:dyDescent="0.25">
      <c r="A407" t="s">
        <v>5483</v>
      </c>
      <c r="B407" s="8">
        <v>42886</v>
      </c>
      <c r="C407" t="s">
        <v>5484</v>
      </c>
      <c r="D407">
        <v>1</v>
      </c>
      <c r="E407" t="s">
        <v>3010</v>
      </c>
      <c r="F407">
        <v>33316</v>
      </c>
      <c r="G407" s="1" t="s">
        <v>5486</v>
      </c>
      <c r="H407" s="1" t="s">
        <v>5486</v>
      </c>
      <c r="I407" s="1">
        <v>86.26</v>
      </c>
      <c r="J407" s="33">
        <f t="shared" si="6"/>
        <v>539.125</v>
      </c>
    </row>
    <row r="408" spans="1:10" x14ac:dyDescent="0.25">
      <c r="A408" t="s">
        <v>5483</v>
      </c>
      <c r="B408" s="8">
        <v>42886</v>
      </c>
      <c r="C408" t="s">
        <v>5484</v>
      </c>
      <c r="D408">
        <v>1</v>
      </c>
      <c r="E408" t="s">
        <v>3010</v>
      </c>
      <c r="F408">
        <v>33316</v>
      </c>
      <c r="G408" s="1" t="s">
        <v>5487</v>
      </c>
      <c r="H408" s="1" t="s">
        <v>5487</v>
      </c>
      <c r="I408" s="1">
        <v>80.739999999999995</v>
      </c>
      <c r="J408" s="33">
        <f t="shared" si="6"/>
        <v>504.62499999999994</v>
      </c>
    </row>
    <row r="409" spans="1:10" x14ac:dyDescent="0.25">
      <c r="A409" t="s">
        <v>5483</v>
      </c>
      <c r="B409" s="8">
        <v>42886</v>
      </c>
      <c r="C409" t="s">
        <v>5484</v>
      </c>
      <c r="D409">
        <v>1</v>
      </c>
      <c r="E409" t="s">
        <v>3010</v>
      </c>
      <c r="F409">
        <v>33316</v>
      </c>
      <c r="G409" s="1" t="s">
        <v>5488</v>
      </c>
      <c r="H409" s="1" t="s">
        <v>5488</v>
      </c>
      <c r="I409" s="1">
        <v>47.1</v>
      </c>
      <c r="J409" s="33">
        <f t="shared" si="6"/>
        <v>294.375</v>
      </c>
    </row>
    <row r="410" spans="1:10" x14ac:dyDescent="0.25">
      <c r="A410" t="s">
        <v>5483</v>
      </c>
      <c r="B410" s="8">
        <v>42886</v>
      </c>
      <c r="C410" t="s">
        <v>5484</v>
      </c>
      <c r="D410">
        <v>1</v>
      </c>
      <c r="E410" t="s">
        <v>3010</v>
      </c>
      <c r="F410">
        <v>33316</v>
      </c>
      <c r="G410" s="1" t="s">
        <v>924</v>
      </c>
      <c r="H410" s="1" t="s">
        <v>924</v>
      </c>
      <c r="I410" s="1">
        <v>104</v>
      </c>
      <c r="J410" s="33">
        <f t="shared" si="6"/>
        <v>650</v>
      </c>
    </row>
    <row r="411" spans="1:10" x14ac:dyDescent="0.25">
      <c r="A411" t="s">
        <v>5483</v>
      </c>
      <c r="B411" s="8">
        <v>42886</v>
      </c>
      <c r="C411" t="s">
        <v>5484</v>
      </c>
      <c r="D411">
        <v>1</v>
      </c>
      <c r="E411" t="s">
        <v>3010</v>
      </c>
      <c r="F411">
        <v>33316</v>
      </c>
      <c r="G411" s="1" t="s">
        <v>794</v>
      </c>
      <c r="H411" s="1" t="s">
        <v>794</v>
      </c>
      <c r="I411" s="1">
        <v>40.14</v>
      </c>
      <c r="J411" s="33">
        <f t="shared" si="6"/>
        <v>250.875</v>
      </c>
    </row>
    <row r="412" spans="1:10" x14ac:dyDescent="0.25">
      <c r="A412" t="s">
        <v>5483</v>
      </c>
      <c r="B412" s="8">
        <v>42886</v>
      </c>
      <c r="C412" t="s">
        <v>5484</v>
      </c>
      <c r="D412">
        <v>1</v>
      </c>
      <c r="E412" t="s">
        <v>3010</v>
      </c>
      <c r="F412">
        <v>33316</v>
      </c>
      <c r="G412" s="1" t="s">
        <v>5489</v>
      </c>
      <c r="H412" s="1" t="s">
        <v>5489</v>
      </c>
      <c r="I412" s="1">
        <v>11.86</v>
      </c>
      <c r="J412" s="33">
        <f t="shared" si="6"/>
        <v>74.125</v>
      </c>
    </row>
    <row r="413" spans="1:10" x14ac:dyDescent="0.25">
      <c r="A413" t="s">
        <v>5483</v>
      </c>
      <c r="B413" s="8">
        <v>42886</v>
      </c>
      <c r="C413" t="s">
        <v>5484</v>
      </c>
      <c r="D413">
        <v>1</v>
      </c>
      <c r="E413" t="s">
        <v>3010</v>
      </c>
      <c r="F413">
        <v>33316</v>
      </c>
      <c r="G413" s="1" t="s">
        <v>804</v>
      </c>
      <c r="H413" s="1" t="s">
        <v>804</v>
      </c>
      <c r="I413" s="1">
        <v>45.52</v>
      </c>
      <c r="J413" s="33">
        <f t="shared" si="6"/>
        <v>284.5</v>
      </c>
    </row>
    <row r="414" spans="1:10" x14ac:dyDescent="0.25">
      <c r="A414" t="s">
        <v>5490</v>
      </c>
      <c r="B414" s="8">
        <v>42886</v>
      </c>
      <c r="C414" t="s">
        <v>5491</v>
      </c>
      <c r="D414">
        <v>1</v>
      </c>
      <c r="E414" t="s">
        <v>3010</v>
      </c>
      <c r="F414">
        <v>33317</v>
      </c>
      <c r="G414" s="1" t="s">
        <v>796</v>
      </c>
      <c r="H414" s="1" t="s">
        <v>796</v>
      </c>
      <c r="I414" s="1">
        <v>16.55</v>
      </c>
      <c r="J414" s="33">
        <f t="shared" si="6"/>
        <v>103.4375</v>
      </c>
    </row>
    <row r="415" spans="1:10" x14ac:dyDescent="0.25">
      <c r="A415" t="s">
        <v>5490</v>
      </c>
      <c r="B415" s="8">
        <v>42886</v>
      </c>
      <c r="C415" t="s">
        <v>5491</v>
      </c>
      <c r="D415">
        <v>1</v>
      </c>
      <c r="E415" t="s">
        <v>3010</v>
      </c>
      <c r="F415">
        <v>33317</v>
      </c>
      <c r="G415" s="1" t="s">
        <v>800</v>
      </c>
      <c r="H415" s="1" t="s">
        <v>800</v>
      </c>
      <c r="I415" s="1">
        <v>66.66</v>
      </c>
      <c r="J415" s="33">
        <f t="shared" si="6"/>
        <v>416.62499999999994</v>
      </c>
    </row>
    <row r="416" spans="1:10" x14ac:dyDescent="0.25">
      <c r="A416" t="s">
        <v>5490</v>
      </c>
      <c r="B416" s="8">
        <v>42886</v>
      </c>
      <c r="C416" t="s">
        <v>5491</v>
      </c>
      <c r="D416">
        <v>1</v>
      </c>
      <c r="E416" t="s">
        <v>3010</v>
      </c>
      <c r="F416">
        <v>33317</v>
      </c>
      <c r="G416" s="1" t="s">
        <v>794</v>
      </c>
      <c r="H416" s="1" t="s">
        <v>794</v>
      </c>
      <c r="I416" s="1">
        <v>10.210000000000001</v>
      </c>
      <c r="J416" s="33">
        <f t="shared" si="6"/>
        <v>63.812500000000007</v>
      </c>
    </row>
    <row r="417" spans="1:10" x14ac:dyDescent="0.25">
      <c r="A417" t="s">
        <v>5490</v>
      </c>
      <c r="B417" s="8">
        <v>42886</v>
      </c>
      <c r="C417" t="s">
        <v>5491</v>
      </c>
      <c r="D417">
        <v>1</v>
      </c>
      <c r="E417" t="s">
        <v>3010</v>
      </c>
      <c r="F417">
        <v>33317</v>
      </c>
      <c r="G417" s="1" t="s">
        <v>444</v>
      </c>
      <c r="H417" s="1" t="s">
        <v>444</v>
      </c>
      <c r="I417" s="1">
        <v>36.97</v>
      </c>
      <c r="J417" s="33">
        <f t="shared" si="6"/>
        <v>231.0625</v>
      </c>
    </row>
    <row r="418" spans="1:10" x14ac:dyDescent="0.25">
      <c r="A418" t="s">
        <v>5492</v>
      </c>
      <c r="B418" s="8">
        <v>42886</v>
      </c>
      <c r="C418" t="s">
        <v>5493</v>
      </c>
      <c r="D418">
        <v>1</v>
      </c>
      <c r="E418" t="s">
        <v>3010</v>
      </c>
      <c r="F418">
        <v>33318</v>
      </c>
      <c r="G418" s="1" t="s">
        <v>1819</v>
      </c>
      <c r="H418" s="1" t="s">
        <v>1819</v>
      </c>
      <c r="I418" s="1">
        <v>81.2</v>
      </c>
      <c r="J418" s="33">
        <f t="shared" si="6"/>
        <v>507.5</v>
      </c>
    </row>
    <row r="419" spans="1:10" x14ac:dyDescent="0.25">
      <c r="A419" t="s">
        <v>5492</v>
      </c>
      <c r="B419" s="8">
        <v>42886</v>
      </c>
      <c r="C419" t="s">
        <v>5493</v>
      </c>
      <c r="D419">
        <v>1</v>
      </c>
      <c r="E419" t="s">
        <v>3010</v>
      </c>
      <c r="F419">
        <v>33318</v>
      </c>
      <c r="G419" s="1" t="s">
        <v>444</v>
      </c>
      <c r="H419" s="1" t="s">
        <v>444</v>
      </c>
      <c r="I419" s="1">
        <v>55.86</v>
      </c>
      <c r="J419" s="33">
        <f t="shared" si="6"/>
        <v>349.125</v>
      </c>
    </row>
    <row r="420" spans="1:10" x14ac:dyDescent="0.25">
      <c r="A420" t="s">
        <v>5492</v>
      </c>
      <c r="B420" s="8">
        <v>42886</v>
      </c>
      <c r="C420" t="s">
        <v>5493</v>
      </c>
      <c r="D420">
        <v>1</v>
      </c>
      <c r="E420" t="s">
        <v>3010</v>
      </c>
      <c r="F420">
        <v>33318</v>
      </c>
      <c r="G420" s="1" t="s">
        <v>2907</v>
      </c>
      <c r="H420" s="1" t="s">
        <v>2907</v>
      </c>
      <c r="I420" s="1">
        <v>17.38</v>
      </c>
      <c r="J420" s="33">
        <f t="shared" si="6"/>
        <v>108.62499999999999</v>
      </c>
    </row>
    <row r="421" spans="1:10" x14ac:dyDescent="0.25">
      <c r="A421" t="s">
        <v>5492</v>
      </c>
      <c r="B421" s="8">
        <v>42886</v>
      </c>
      <c r="C421" t="s">
        <v>5493</v>
      </c>
      <c r="D421">
        <v>1</v>
      </c>
      <c r="E421" t="s">
        <v>3010</v>
      </c>
      <c r="F421">
        <v>33318</v>
      </c>
      <c r="G421" s="1" t="s">
        <v>794</v>
      </c>
      <c r="H421" s="1" t="s">
        <v>794</v>
      </c>
      <c r="I421" s="1">
        <v>10.210000000000001</v>
      </c>
      <c r="J421" s="33">
        <f t="shared" si="6"/>
        <v>63.812500000000007</v>
      </c>
    </row>
    <row r="422" spans="1:10" x14ac:dyDescent="0.25">
      <c r="A422" t="s">
        <v>5495</v>
      </c>
      <c r="B422" s="8">
        <v>42886</v>
      </c>
      <c r="C422" t="s">
        <v>5496</v>
      </c>
      <c r="D422">
        <v>1</v>
      </c>
      <c r="E422" t="s">
        <v>3010</v>
      </c>
      <c r="F422">
        <v>33319</v>
      </c>
      <c r="G422" s="1" t="s">
        <v>444</v>
      </c>
      <c r="H422" s="1" t="s">
        <v>444</v>
      </c>
      <c r="I422" s="1">
        <v>55.86</v>
      </c>
      <c r="J422" s="33">
        <f t="shared" si="6"/>
        <v>349.125</v>
      </c>
    </row>
    <row r="423" spans="1:10" x14ac:dyDescent="0.25">
      <c r="A423" t="s">
        <v>5495</v>
      </c>
      <c r="B423" s="8">
        <v>42886</v>
      </c>
      <c r="C423" t="s">
        <v>5496</v>
      </c>
      <c r="D423">
        <v>1</v>
      </c>
      <c r="E423" t="s">
        <v>3010</v>
      </c>
      <c r="F423">
        <v>33319</v>
      </c>
      <c r="G423" s="1" t="s">
        <v>924</v>
      </c>
      <c r="H423" s="1" t="s">
        <v>924</v>
      </c>
      <c r="I423" s="1">
        <v>152.56</v>
      </c>
      <c r="J423" s="33">
        <f t="shared" si="6"/>
        <v>953.5</v>
      </c>
    </row>
    <row r="424" spans="1:10" x14ac:dyDescent="0.25">
      <c r="A424" t="s">
        <v>5495</v>
      </c>
      <c r="B424" s="8">
        <v>42886</v>
      </c>
      <c r="C424" t="s">
        <v>5496</v>
      </c>
      <c r="D424">
        <v>1</v>
      </c>
      <c r="E424" t="s">
        <v>3010</v>
      </c>
      <c r="F424">
        <v>33319</v>
      </c>
      <c r="G424" s="1" t="s">
        <v>5487</v>
      </c>
      <c r="H424" s="1" t="s">
        <v>5487</v>
      </c>
      <c r="I424" s="1">
        <v>83.61</v>
      </c>
      <c r="J424" s="33">
        <f t="shared" si="6"/>
        <v>522.5625</v>
      </c>
    </row>
    <row r="425" spans="1:10" x14ac:dyDescent="0.25">
      <c r="A425" t="s">
        <v>5495</v>
      </c>
      <c r="B425" s="8">
        <v>42886</v>
      </c>
      <c r="C425" t="s">
        <v>5496</v>
      </c>
      <c r="D425">
        <v>1</v>
      </c>
      <c r="E425" t="s">
        <v>3010</v>
      </c>
      <c r="F425">
        <v>33319</v>
      </c>
      <c r="G425" s="1" t="s">
        <v>794</v>
      </c>
      <c r="H425" s="1" t="s">
        <v>794</v>
      </c>
      <c r="I425" s="1">
        <v>45.93</v>
      </c>
      <c r="J425" s="33">
        <f t="shared" si="6"/>
        <v>287.0625</v>
      </c>
    </row>
    <row r="426" spans="1:10" x14ac:dyDescent="0.25">
      <c r="A426" t="s">
        <v>5495</v>
      </c>
      <c r="B426" s="8">
        <v>42886</v>
      </c>
      <c r="C426" t="s">
        <v>5496</v>
      </c>
      <c r="D426">
        <v>1</v>
      </c>
      <c r="E426" t="s">
        <v>3010</v>
      </c>
      <c r="F426">
        <v>33319</v>
      </c>
      <c r="G426" s="1" t="s">
        <v>5497</v>
      </c>
      <c r="H426" s="1" t="s">
        <v>5497</v>
      </c>
      <c r="I426" s="1">
        <v>80.83</v>
      </c>
      <c r="J426" s="33">
        <f t="shared" si="6"/>
        <v>505.1875</v>
      </c>
    </row>
    <row r="427" spans="1:10" x14ac:dyDescent="0.25">
      <c r="A427" t="s">
        <v>5495</v>
      </c>
      <c r="B427" s="8">
        <v>42886</v>
      </c>
      <c r="C427" t="s">
        <v>5496</v>
      </c>
      <c r="D427">
        <v>1</v>
      </c>
      <c r="E427" t="s">
        <v>3010</v>
      </c>
      <c r="F427">
        <v>33319</v>
      </c>
      <c r="G427" s="1" t="s">
        <v>5498</v>
      </c>
      <c r="H427" s="1" t="s">
        <v>5498</v>
      </c>
      <c r="I427" s="1">
        <v>19.309999999999999</v>
      </c>
      <c r="J427" s="33">
        <f t="shared" si="6"/>
        <v>120.68749999999999</v>
      </c>
    </row>
    <row r="428" spans="1:10" x14ac:dyDescent="0.25">
      <c r="A428" t="s">
        <v>5495</v>
      </c>
      <c r="B428" s="8">
        <v>42886</v>
      </c>
      <c r="C428" t="s">
        <v>5496</v>
      </c>
      <c r="D428">
        <v>1</v>
      </c>
      <c r="E428" t="s">
        <v>3010</v>
      </c>
      <c r="F428">
        <v>33319</v>
      </c>
      <c r="G428" s="1" t="s">
        <v>804</v>
      </c>
      <c r="H428" s="1" t="s">
        <v>804</v>
      </c>
      <c r="I428" s="1">
        <v>45.52</v>
      </c>
      <c r="J428" s="33">
        <f t="shared" si="6"/>
        <v>284.5</v>
      </c>
    </row>
    <row r="429" spans="1:10" x14ac:dyDescent="0.25">
      <c r="A429" t="s">
        <v>5495</v>
      </c>
      <c r="B429" s="8">
        <v>42886</v>
      </c>
      <c r="C429" t="s">
        <v>5496</v>
      </c>
      <c r="D429">
        <v>1</v>
      </c>
      <c r="E429" t="s">
        <v>3010</v>
      </c>
      <c r="F429">
        <v>33319</v>
      </c>
      <c r="G429" s="1" t="s">
        <v>5499</v>
      </c>
      <c r="H429" s="1" t="s">
        <v>5499</v>
      </c>
      <c r="I429" s="1">
        <v>47.11</v>
      </c>
      <c r="J429" s="33">
        <f t="shared" si="6"/>
        <v>294.4375</v>
      </c>
    </row>
    <row r="430" spans="1:10" x14ac:dyDescent="0.25">
      <c r="A430" t="s">
        <v>5495</v>
      </c>
      <c r="B430" s="8">
        <v>42886</v>
      </c>
      <c r="C430" t="s">
        <v>5496</v>
      </c>
      <c r="D430">
        <v>1</v>
      </c>
      <c r="E430" t="s">
        <v>3010</v>
      </c>
      <c r="F430">
        <v>33319</v>
      </c>
      <c r="G430" s="1" t="s">
        <v>794</v>
      </c>
      <c r="H430" s="1" t="s">
        <v>794</v>
      </c>
      <c r="I430" s="1">
        <v>13.8</v>
      </c>
      <c r="J430" s="33">
        <f t="shared" si="6"/>
        <v>86.25</v>
      </c>
    </row>
    <row r="431" spans="1:10" x14ac:dyDescent="0.25">
      <c r="A431" t="s">
        <v>5500</v>
      </c>
      <c r="B431" s="8">
        <v>42886</v>
      </c>
      <c r="C431" t="s">
        <v>5501</v>
      </c>
      <c r="D431">
        <v>1</v>
      </c>
      <c r="E431" t="s">
        <v>3010</v>
      </c>
      <c r="F431">
        <v>33320</v>
      </c>
      <c r="G431" s="1" t="s">
        <v>444</v>
      </c>
      <c r="H431" s="1" t="s">
        <v>444</v>
      </c>
      <c r="I431" s="1">
        <v>55.86</v>
      </c>
      <c r="J431" s="33">
        <f t="shared" si="6"/>
        <v>349.125</v>
      </c>
    </row>
    <row r="432" spans="1:10" x14ac:dyDescent="0.25">
      <c r="A432" t="s">
        <v>5500</v>
      </c>
      <c r="B432" s="8">
        <v>42886</v>
      </c>
      <c r="C432" t="s">
        <v>5501</v>
      </c>
      <c r="D432">
        <v>1</v>
      </c>
      <c r="E432" t="s">
        <v>3010</v>
      </c>
      <c r="F432">
        <v>33320</v>
      </c>
      <c r="G432" s="1" t="s">
        <v>1819</v>
      </c>
      <c r="H432" s="1" t="s">
        <v>1819</v>
      </c>
      <c r="I432" s="1">
        <v>80.8</v>
      </c>
      <c r="J432" s="33">
        <f t="shared" si="6"/>
        <v>505</v>
      </c>
    </row>
    <row r="433" spans="1:10" x14ac:dyDescent="0.25">
      <c r="A433" t="s">
        <v>5500</v>
      </c>
      <c r="B433" s="8">
        <v>42886</v>
      </c>
      <c r="C433" t="s">
        <v>5501</v>
      </c>
      <c r="D433">
        <v>1</v>
      </c>
      <c r="E433" t="s">
        <v>3010</v>
      </c>
      <c r="F433">
        <v>33320</v>
      </c>
      <c r="G433" s="1" t="s">
        <v>794</v>
      </c>
      <c r="H433" s="1" t="s">
        <v>794</v>
      </c>
      <c r="I433" s="1">
        <v>10.210000000000001</v>
      </c>
      <c r="J433" s="33">
        <f t="shared" si="6"/>
        <v>63.812500000000007</v>
      </c>
    </row>
    <row r="434" spans="1:10" x14ac:dyDescent="0.25">
      <c r="A434" t="s">
        <v>5502</v>
      </c>
      <c r="B434" s="8">
        <v>42886</v>
      </c>
      <c r="C434" t="s">
        <v>5503</v>
      </c>
      <c r="D434">
        <v>1</v>
      </c>
      <c r="E434" t="s">
        <v>3010</v>
      </c>
      <c r="F434">
        <v>33321</v>
      </c>
      <c r="G434" s="1" t="s">
        <v>444</v>
      </c>
      <c r="H434" s="1" t="s">
        <v>444</v>
      </c>
      <c r="I434" s="1">
        <v>66.900000000000006</v>
      </c>
      <c r="J434" s="33">
        <f t="shared" si="6"/>
        <v>418.125</v>
      </c>
    </row>
    <row r="435" spans="1:10" x14ac:dyDescent="0.25">
      <c r="A435" t="s">
        <v>5502</v>
      </c>
      <c r="B435" s="8">
        <v>42886</v>
      </c>
      <c r="C435" t="s">
        <v>5503</v>
      </c>
      <c r="D435">
        <v>1</v>
      </c>
      <c r="E435" t="s">
        <v>3010</v>
      </c>
      <c r="F435">
        <v>33321</v>
      </c>
      <c r="G435" s="1" t="s">
        <v>5574</v>
      </c>
      <c r="H435" s="1" t="s">
        <v>5574</v>
      </c>
      <c r="I435" s="1">
        <v>86.97</v>
      </c>
      <c r="J435" s="33">
        <f t="shared" si="6"/>
        <v>543.5625</v>
      </c>
    </row>
    <row r="436" spans="1:10" x14ac:dyDescent="0.25">
      <c r="A436" t="s">
        <v>5502</v>
      </c>
      <c r="B436" s="8">
        <v>42886</v>
      </c>
      <c r="C436" t="s">
        <v>5503</v>
      </c>
      <c r="D436">
        <v>1</v>
      </c>
      <c r="E436" t="s">
        <v>3010</v>
      </c>
      <c r="F436">
        <v>33321</v>
      </c>
      <c r="G436" s="1" t="s">
        <v>2341</v>
      </c>
      <c r="H436" s="1" t="s">
        <v>2341</v>
      </c>
      <c r="I436" s="1">
        <v>16.28</v>
      </c>
      <c r="J436" s="33">
        <f t="shared" si="6"/>
        <v>101.75</v>
      </c>
    </row>
    <row r="437" spans="1:10" x14ac:dyDescent="0.25">
      <c r="A437" t="s">
        <v>5502</v>
      </c>
      <c r="B437" s="8">
        <v>42886</v>
      </c>
      <c r="C437" t="s">
        <v>5503</v>
      </c>
      <c r="D437">
        <v>1</v>
      </c>
      <c r="E437" t="s">
        <v>3010</v>
      </c>
      <c r="F437">
        <v>33321</v>
      </c>
      <c r="G437" s="1" t="s">
        <v>5575</v>
      </c>
      <c r="H437" s="1" t="s">
        <v>5575</v>
      </c>
      <c r="I437" s="1">
        <v>9.3800000000000008</v>
      </c>
      <c r="J437" s="33">
        <f t="shared" si="6"/>
        <v>58.625000000000007</v>
      </c>
    </row>
    <row r="438" spans="1:10" x14ac:dyDescent="0.25">
      <c r="A438" t="s">
        <v>5502</v>
      </c>
      <c r="B438" s="8">
        <v>42886</v>
      </c>
      <c r="C438" t="s">
        <v>5503</v>
      </c>
      <c r="D438">
        <v>1</v>
      </c>
      <c r="E438" t="s">
        <v>3010</v>
      </c>
      <c r="F438">
        <v>33321</v>
      </c>
      <c r="G438" s="1" t="s">
        <v>815</v>
      </c>
      <c r="H438" s="1" t="s">
        <v>815</v>
      </c>
      <c r="I438" s="1">
        <v>65.930000000000007</v>
      </c>
      <c r="J438" s="33">
        <f t="shared" si="6"/>
        <v>412.06250000000006</v>
      </c>
    </row>
    <row r="439" spans="1:10" x14ac:dyDescent="0.25">
      <c r="A439" t="s">
        <v>5504</v>
      </c>
      <c r="B439" s="8">
        <v>42886</v>
      </c>
      <c r="C439" t="s">
        <v>5505</v>
      </c>
      <c r="D439">
        <v>1</v>
      </c>
      <c r="E439" t="s">
        <v>3010</v>
      </c>
      <c r="F439">
        <v>33322</v>
      </c>
      <c r="G439" s="1" t="s">
        <v>444</v>
      </c>
      <c r="H439" s="1" t="s">
        <v>444</v>
      </c>
      <c r="I439" s="1">
        <v>66.900000000000006</v>
      </c>
      <c r="J439" s="33">
        <f t="shared" si="6"/>
        <v>418.125</v>
      </c>
    </row>
    <row r="440" spans="1:10" x14ac:dyDescent="0.25">
      <c r="A440" t="s">
        <v>5504</v>
      </c>
      <c r="B440" s="8">
        <v>42886</v>
      </c>
      <c r="C440" t="s">
        <v>5505</v>
      </c>
      <c r="D440">
        <v>1</v>
      </c>
      <c r="E440" t="s">
        <v>3010</v>
      </c>
      <c r="F440">
        <v>33322</v>
      </c>
      <c r="G440" s="1" t="s">
        <v>5574</v>
      </c>
      <c r="H440" s="1" t="s">
        <v>5574</v>
      </c>
      <c r="I440" s="1">
        <v>80.83</v>
      </c>
      <c r="J440" s="33">
        <f t="shared" si="6"/>
        <v>505.1875</v>
      </c>
    </row>
    <row r="441" spans="1:10" x14ac:dyDescent="0.25">
      <c r="A441" t="s">
        <v>5504</v>
      </c>
      <c r="B441" s="8">
        <v>42886</v>
      </c>
      <c r="C441" t="s">
        <v>5505</v>
      </c>
      <c r="D441">
        <v>1</v>
      </c>
      <c r="E441" t="s">
        <v>3010</v>
      </c>
      <c r="F441">
        <v>33322</v>
      </c>
      <c r="G441" s="1" t="s">
        <v>5576</v>
      </c>
      <c r="H441" s="1" t="s">
        <v>5576</v>
      </c>
      <c r="I441" s="1">
        <v>16.55</v>
      </c>
      <c r="J441" s="33">
        <f t="shared" si="6"/>
        <v>103.4375</v>
      </c>
    </row>
    <row r="442" spans="1:10" x14ac:dyDescent="0.25">
      <c r="A442" t="s">
        <v>5504</v>
      </c>
      <c r="B442" s="8">
        <v>42886</v>
      </c>
      <c r="C442" t="s">
        <v>5505</v>
      </c>
      <c r="D442">
        <v>1</v>
      </c>
      <c r="E442" t="s">
        <v>3010</v>
      </c>
      <c r="F442">
        <v>33322</v>
      </c>
      <c r="G442" s="1" t="s">
        <v>794</v>
      </c>
      <c r="H442" s="1" t="s">
        <v>794</v>
      </c>
      <c r="I442" s="1">
        <v>9.3800000000000008</v>
      </c>
      <c r="J442" s="33">
        <f t="shared" si="6"/>
        <v>58.625000000000007</v>
      </c>
    </row>
    <row r="443" spans="1:10" x14ac:dyDescent="0.25">
      <c r="A443" t="s">
        <v>5504</v>
      </c>
      <c r="B443" s="8">
        <v>42886</v>
      </c>
      <c r="C443" t="s">
        <v>5505</v>
      </c>
      <c r="D443">
        <v>1</v>
      </c>
      <c r="E443" t="s">
        <v>3010</v>
      </c>
      <c r="F443">
        <v>33322</v>
      </c>
      <c r="G443" s="1" t="s">
        <v>815</v>
      </c>
      <c r="H443" s="1" t="s">
        <v>815</v>
      </c>
      <c r="I443" s="1">
        <v>65.930000000000007</v>
      </c>
      <c r="J443" s="33">
        <f t="shared" si="6"/>
        <v>412.06250000000006</v>
      </c>
    </row>
    <row r="444" spans="1:10" x14ac:dyDescent="0.25">
      <c r="A444" t="s">
        <v>5506</v>
      </c>
      <c r="B444" s="8">
        <v>42886</v>
      </c>
      <c r="C444" t="s">
        <v>5507</v>
      </c>
      <c r="D444">
        <v>1</v>
      </c>
      <c r="E444" t="s">
        <v>3010</v>
      </c>
      <c r="F444">
        <v>33323</v>
      </c>
      <c r="G444" s="1" t="s">
        <v>5577</v>
      </c>
      <c r="H444" s="1" t="s">
        <v>5577</v>
      </c>
      <c r="I444" s="1">
        <v>11.03</v>
      </c>
      <c r="J444" s="33">
        <f t="shared" si="6"/>
        <v>68.9375</v>
      </c>
    </row>
    <row r="445" spans="1:10" x14ac:dyDescent="0.25">
      <c r="A445" t="s">
        <v>5506</v>
      </c>
      <c r="B445" s="8">
        <v>42886</v>
      </c>
      <c r="C445" t="s">
        <v>5507</v>
      </c>
      <c r="D445">
        <v>1</v>
      </c>
      <c r="E445" t="s">
        <v>3010</v>
      </c>
      <c r="F445">
        <v>33323</v>
      </c>
      <c r="G445" s="1" t="s">
        <v>858</v>
      </c>
      <c r="H445" s="1" t="s">
        <v>858</v>
      </c>
      <c r="I445" s="1">
        <v>85.37</v>
      </c>
      <c r="J445" s="33">
        <f t="shared" si="6"/>
        <v>533.5625</v>
      </c>
    </row>
    <row r="446" spans="1:10" x14ac:dyDescent="0.25">
      <c r="A446" t="s">
        <v>5506</v>
      </c>
      <c r="B446" s="8">
        <v>42886</v>
      </c>
      <c r="C446" t="s">
        <v>5507</v>
      </c>
      <c r="D446">
        <v>1</v>
      </c>
      <c r="E446" t="s">
        <v>3010</v>
      </c>
      <c r="F446">
        <v>33323</v>
      </c>
      <c r="G446" s="1" t="s">
        <v>909</v>
      </c>
      <c r="H446" s="1" t="s">
        <v>909</v>
      </c>
      <c r="I446" s="1">
        <v>40.380000000000003</v>
      </c>
      <c r="J446" s="33">
        <f t="shared" si="6"/>
        <v>252.375</v>
      </c>
    </row>
    <row r="447" spans="1:10" x14ac:dyDescent="0.25">
      <c r="A447" t="s">
        <v>5506</v>
      </c>
      <c r="B447" s="8">
        <v>42886</v>
      </c>
      <c r="C447" t="s">
        <v>5507</v>
      </c>
      <c r="D447">
        <v>1</v>
      </c>
      <c r="E447" t="s">
        <v>3010</v>
      </c>
      <c r="F447">
        <v>33323</v>
      </c>
      <c r="G447" s="1" t="s">
        <v>907</v>
      </c>
      <c r="H447" s="1" t="s">
        <v>907</v>
      </c>
      <c r="I447" s="1">
        <v>144</v>
      </c>
      <c r="J447" s="33">
        <f t="shared" si="6"/>
        <v>900</v>
      </c>
    </row>
    <row r="448" spans="1:10" x14ac:dyDescent="0.25">
      <c r="A448" t="s">
        <v>5506</v>
      </c>
      <c r="B448" s="8">
        <v>42886</v>
      </c>
      <c r="C448" t="s">
        <v>5507</v>
      </c>
      <c r="D448">
        <v>1</v>
      </c>
      <c r="E448" t="s">
        <v>3010</v>
      </c>
      <c r="F448">
        <v>33323</v>
      </c>
      <c r="G448" s="1" t="s">
        <v>794</v>
      </c>
      <c r="H448" s="1" t="s">
        <v>794</v>
      </c>
      <c r="I448" s="1">
        <v>25.38</v>
      </c>
      <c r="J448" s="33">
        <f t="shared" si="6"/>
        <v>158.625</v>
      </c>
    </row>
    <row r="449" spans="1:11" x14ac:dyDescent="0.25">
      <c r="A449" t="s">
        <v>5506</v>
      </c>
      <c r="B449" s="8">
        <v>42886</v>
      </c>
      <c r="C449" t="s">
        <v>5507</v>
      </c>
      <c r="D449">
        <v>1</v>
      </c>
      <c r="E449" t="s">
        <v>3010</v>
      </c>
      <c r="F449">
        <v>33323</v>
      </c>
      <c r="G449" s="1" t="s">
        <v>3183</v>
      </c>
      <c r="H449" s="1" t="s">
        <v>3183</v>
      </c>
      <c r="I449" s="1">
        <v>4.1399999999999997</v>
      </c>
      <c r="J449" s="33">
        <f t="shared" si="6"/>
        <v>25.874999999999996</v>
      </c>
    </row>
    <row r="450" spans="1:11" x14ac:dyDescent="0.25">
      <c r="A450" t="s">
        <v>5506</v>
      </c>
      <c r="B450" s="8">
        <v>42886</v>
      </c>
      <c r="C450" t="s">
        <v>5507</v>
      </c>
      <c r="D450">
        <v>1</v>
      </c>
      <c r="E450" t="s">
        <v>3010</v>
      </c>
      <c r="F450">
        <v>33323</v>
      </c>
      <c r="G450" s="1" t="s">
        <v>906</v>
      </c>
      <c r="H450" s="1" t="s">
        <v>906</v>
      </c>
      <c r="I450" s="1">
        <v>3.31</v>
      </c>
      <c r="J450" s="33">
        <f t="shared" si="6"/>
        <v>20.6875</v>
      </c>
      <c r="K450" s="1"/>
    </row>
    <row r="451" spans="1:11" x14ac:dyDescent="0.25">
      <c r="A451" t="s">
        <v>5508</v>
      </c>
      <c r="B451" s="8">
        <v>42886</v>
      </c>
      <c r="C451" t="s">
        <v>5509</v>
      </c>
      <c r="D451">
        <v>1</v>
      </c>
      <c r="E451" t="s">
        <v>3010</v>
      </c>
      <c r="F451">
        <v>33324</v>
      </c>
      <c r="G451" s="1" t="s">
        <v>5574</v>
      </c>
      <c r="H451" s="1" t="s">
        <v>5574</v>
      </c>
      <c r="I451" s="1">
        <v>67.349999999999994</v>
      </c>
      <c r="J451" s="33">
        <f t="shared" si="6"/>
        <v>420.93749999999994</v>
      </c>
      <c r="K451" s="1"/>
    </row>
    <row r="452" spans="1:11" x14ac:dyDescent="0.25">
      <c r="A452" t="s">
        <v>5508</v>
      </c>
      <c r="B452" s="8">
        <v>42886</v>
      </c>
      <c r="C452" t="s">
        <v>5509</v>
      </c>
      <c r="D452">
        <v>1</v>
      </c>
      <c r="E452" t="s">
        <v>3010</v>
      </c>
      <c r="F452">
        <v>33324</v>
      </c>
      <c r="G452" s="1" t="s">
        <v>2341</v>
      </c>
      <c r="H452" s="1" t="s">
        <v>2341</v>
      </c>
      <c r="I452" s="1">
        <v>12.83</v>
      </c>
      <c r="J452" s="33">
        <f t="shared" si="6"/>
        <v>80.1875</v>
      </c>
    </row>
    <row r="453" spans="1:11" x14ac:dyDescent="0.25">
      <c r="A453" t="s">
        <v>5508</v>
      </c>
      <c r="B453" s="8">
        <v>42886</v>
      </c>
      <c r="C453" t="s">
        <v>5509</v>
      </c>
      <c r="D453">
        <v>1</v>
      </c>
      <c r="E453" t="s">
        <v>3010</v>
      </c>
      <c r="F453">
        <v>33324</v>
      </c>
      <c r="G453" s="1" t="s">
        <v>444</v>
      </c>
      <c r="H453" s="1" t="s">
        <v>444</v>
      </c>
      <c r="I453" s="1">
        <v>66.900000000000006</v>
      </c>
      <c r="J453" s="33">
        <f t="shared" ref="J453:J516" si="7">+I453/0.16</f>
        <v>418.125</v>
      </c>
    </row>
    <row r="454" spans="1:11" x14ac:dyDescent="0.25">
      <c r="A454" t="s">
        <v>5508</v>
      </c>
      <c r="B454" s="8">
        <v>42886</v>
      </c>
      <c r="C454" t="s">
        <v>5509</v>
      </c>
      <c r="D454">
        <v>1</v>
      </c>
      <c r="E454" t="s">
        <v>3010</v>
      </c>
      <c r="F454">
        <v>33324</v>
      </c>
      <c r="G454" s="1" t="s">
        <v>815</v>
      </c>
      <c r="H454" s="1" t="s">
        <v>815</v>
      </c>
      <c r="I454" s="1">
        <v>65.930000000000007</v>
      </c>
      <c r="J454" s="33">
        <f t="shared" si="7"/>
        <v>412.06250000000006</v>
      </c>
    </row>
    <row r="455" spans="1:11" x14ac:dyDescent="0.25">
      <c r="A455" t="s">
        <v>5508</v>
      </c>
      <c r="B455" s="8">
        <v>42886</v>
      </c>
      <c r="C455" t="s">
        <v>5509</v>
      </c>
      <c r="D455">
        <v>1</v>
      </c>
      <c r="E455" t="s">
        <v>3010</v>
      </c>
      <c r="F455">
        <v>33324</v>
      </c>
      <c r="G455" s="1" t="s">
        <v>5441</v>
      </c>
      <c r="H455" s="1" t="s">
        <v>5441</v>
      </c>
      <c r="I455" s="1">
        <v>9.42</v>
      </c>
      <c r="J455" s="33">
        <f t="shared" si="7"/>
        <v>58.875</v>
      </c>
    </row>
    <row r="456" spans="1:11" x14ac:dyDescent="0.25">
      <c r="A456" t="s">
        <v>5510</v>
      </c>
      <c r="B456" s="8">
        <v>42886</v>
      </c>
      <c r="C456" t="s">
        <v>5511</v>
      </c>
      <c r="D456">
        <v>1</v>
      </c>
      <c r="E456" t="s">
        <v>3010</v>
      </c>
      <c r="F456">
        <v>33325</v>
      </c>
      <c r="G456" s="1" t="s">
        <v>444</v>
      </c>
      <c r="H456" s="1" t="s">
        <v>444</v>
      </c>
      <c r="I456" s="1">
        <v>55.86</v>
      </c>
      <c r="J456" s="33">
        <f t="shared" si="7"/>
        <v>349.125</v>
      </c>
    </row>
    <row r="457" spans="1:11" x14ac:dyDescent="0.25">
      <c r="A457" t="s">
        <v>5510</v>
      </c>
      <c r="B457" s="8">
        <v>42886</v>
      </c>
      <c r="C457" t="s">
        <v>5511</v>
      </c>
      <c r="D457">
        <v>1</v>
      </c>
      <c r="E457" t="s">
        <v>3010</v>
      </c>
      <c r="F457">
        <v>33325</v>
      </c>
      <c r="G457" s="1" t="s">
        <v>832</v>
      </c>
      <c r="H457" s="1" t="s">
        <v>832</v>
      </c>
      <c r="I457" s="1">
        <v>67.180000000000007</v>
      </c>
      <c r="J457" s="33">
        <f t="shared" si="7"/>
        <v>419.87500000000006</v>
      </c>
    </row>
    <row r="458" spans="1:11" x14ac:dyDescent="0.25">
      <c r="A458" t="s">
        <v>5510</v>
      </c>
      <c r="B458" s="8">
        <v>42886</v>
      </c>
      <c r="C458" t="s">
        <v>5511</v>
      </c>
      <c r="D458">
        <v>1</v>
      </c>
      <c r="E458" t="s">
        <v>3010</v>
      </c>
      <c r="F458">
        <v>33325</v>
      </c>
      <c r="G458" s="1" t="s">
        <v>2907</v>
      </c>
      <c r="H458" s="1" t="s">
        <v>2907</v>
      </c>
      <c r="I458" s="1">
        <v>12.55</v>
      </c>
      <c r="J458" s="33">
        <f t="shared" si="7"/>
        <v>78.4375</v>
      </c>
    </row>
    <row r="459" spans="1:11" x14ac:dyDescent="0.25">
      <c r="A459" t="s">
        <v>5510</v>
      </c>
      <c r="B459" s="8">
        <v>42886</v>
      </c>
      <c r="C459" t="s">
        <v>5511</v>
      </c>
      <c r="D459">
        <v>1</v>
      </c>
      <c r="E459" t="s">
        <v>3010</v>
      </c>
      <c r="F459">
        <v>33325</v>
      </c>
      <c r="G459" s="1" t="s">
        <v>794</v>
      </c>
      <c r="H459" s="1" t="s">
        <v>794</v>
      </c>
      <c r="I459" s="1">
        <v>10.210000000000001</v>
      </c>
      <c r="J459" s="33">
        <f t="shared" si="7"/>
        <v>63.812500000000007</v>
      </c>
    </row>
    <row r="460" spans="1:11" x14ac:dyDescent="0.25">
      <c r="A460" t="s">
        <v>5512</v>
      </c>
      <c r="B460" s="8">
        <v>42886</v>
      </c>
      <c r="C460" t="s">
        <v>5513</v>
      </c>
      <c r="D460">
        <v>1</v>
      </c>
      <c r="E460" t="s">
        <v>3010</v>
      </c>
      <c r="F460">
        <v>33326</v>
      </c>
      <c r="G460" s="1" t="s">
        <v>444</v>
      </c>
      <c r="H460" s="1" t="s">
        <v>444</v>
      </c>
      <c r="I460" s="1">
        <v>55.86</v>
      </c>
      <c r="J460" s="33">
        <f t="shared" si="7"/>
        <v>349.125</v>
      </c>
    </row>
    <row r="461" spans="1:11" x14ac:dyDescent="0.25">
      <c r="A461" t="s">
        <v>5512</v>
      </c>
      <c r="B461" s="8">
        <v>42886</v>
      </c>
      <c r="C461" t="s">
        <v>5513</v>
      </c>
      <c r="D461">
        <v>1</v>
      </c>
      <c r="E461" t="s">
        <v>3010</v>
      </c>
      <c r="F461">
        <v>33326</v>
      </c>
      <c r="G461" s="1" t="s">
        <v>1819</v>
      </c>
      <c r="H461" s="1" t="s">
        <v>1819</v>
      </c>
      <c r="I461" s="1">
        <v>94.27</v>
      </c>
      <c r="J461" s="33">
        <f t="shared" si="7"/>
        <v>589.1875</v>
      </c>
    </row>
    <row r="462" spans="1:11" x14ac:dyDescent="0.25">
      <c r="A462" t="s">
        <v>5512</v>
      </c>
      <c r="B462" s="8">
        <v>42886</v>
      </c>
      <c r="C462" t="s">
        <v>5513</v>
      </c>
      <c r="D462">
        <v>1</v>
      </c>
      <c r="E462" t="s">
        <v>3010</v>
      </c>
      <c r="F462">
        <v>33326</v>
      </c>
      <c r="G462" s="1" t="s">
        <v>794</v>
      </c>
      <c r="H462" s="1" t="s">
        <v>794</v>
      </c>
      <c r="I462" s="1">
        <v>10.210000000000001</v>
      </c>
      <c r="J462" s="33">
        <f t="shared" si="7"/>
        <v>63.812500000000007</v>
      </c>
    </row>
    <row r="463" spans="1:11" x14ac:dyDescent="0.25">
      <c r="A463" t="s">
        <v>5512</v>
      </c>
      <c r="B463" s="8">
        <v>42886</v>
      </c>
      <c r="C463" t="s">
        <v>5513</v>
      </c>
      <c r="D463">
        <v>1</v>
      </c>
      <c r="E463" t="s">
        <v>3010</v>
      </c>
      <c r="F463">
        <v>33326</v>
      </c>
      <c r="G463" s="1" t="s">
        <v>2907</v>
      </c>
      <c r="H463" s="1" t="s">
        <v>2907</v>
      </c>
      <c r="I463" s="1">
        <v>17.38</v>
      </c>
      <c r="J463" s="33">
        <f t="shared" si="7"/>
        <v>108.62499999999999</v>
      </c>
    </row>
    <row r="464" spans="1:11" x14ac:dyDescent="0.25">
      <c r="A464" t="s">
        <v>5514</v>
      </c>
      <c r="B464" s="8">
        <v>42886</v>
      </c>
      <c r="C464" t="s">
        <v>5515</v>
      </c>
      <c r="D464">
        <v>1</v>
      </c>
      <c r="E464" t="s">
        <v>3010</v>
      </c>
      <c r="F464">
        <v>33327</v>
      </c>
      <c r="G464" s="1" t="s">
        <v>333</v>
      </c>
      <c r="H464" s="1" t="s">
        <v>333</v>
      </c>
      <c r="I464" s="1">
        <v>103.33</v>
      </c>
      <c r="J464" s="33">
        <f t="shared" si="7"/>
        <v>645.8125</v>
      </c>
    </row>
    <row r="465" spans="1:10" x14ac:dyDescent="0.25">
      <c r="A465" t="s">
        <v>5519</v>
      </c>
      <c r="B465" s="8">
        <v>42886</v>
      </c>
      <c r="C465" t="s">
        <v>5520</v>
      </c>
      <c r="D465">
        <v>1</v>
      </c>
      <c r="E465" t="s">
        <v>3010</v>
      </c>
      <c r="F465">
        <v>33337</v>
      </c>
      <c r="G465" s="1" t="s">
        <v>305</v>
      </c>
      <c r="H465" s="1" t="s">
        <v>305</v>
      </c>
      <c r="I465" s="1">
        <v>12.16</v>
      </c>
      <c r="J465" s="33">
        <f t="shared" si="7"/>
        <v>76</v>
      </c>
    </row>
    <row r="466" spans="1:10" x14ac:dyDescent="0.25">
      <c r="A466" t="s">
        <v>5521</v>
      </c>
      <c r="B466" s="8">
        <v>42886</v>
      </c>
      <c r="C466" t="s">
        <v>5522</v>
      </c>
      <c r="D466">
        <v>1</v>
      </c>
      <c r="E466" t="s">
        <v>3010</v>
      </c>
      <c r="F466">
        <v>33339</v>
      </c>
      <c r="G466" s="1" t="s">
        <v>329</v>
      </c>
      <c r="H466" s="1" t="s">
        <v>329</v>
      </c>
      <c r="I466" s="1">
        <v>87.16</v>
      </c>
      <c r="J466" s="33">
        <f t="shared" si="7"/>
        <v>544.75</v>
      </c>
    </row>
    <row r="467" spans="1:10" x14ac:dyDescent="0.25">
      <c r="A467" t="s">
        <v>5523</v>
      </c>
      <c r="B467" s="8">
        <v>42886</v>
      </c>
      <c r="C467" t="s">
        <v>5524</v>
      </c>
      <c r="D467">
        <v>1</v>
      </c>
      <c r="E467" t="s">
        <v>3010</v>
      </c>
      <c r="F467">
        <v>33341</v>
      </c>
      <c r="G467" s="1" t="s">
        <v>5525</v>
      </c>
      <c r="H467" s="1" t="s">
        <v>5525</v>
      </c>
      <c r="I467" s="1">
        <v>34.07</v>
      </c>
      <c r="J467" s="33">
        <f t="shared" si="7"/>
        <v>212.9375</v>
      </c>
    </row>
    <row r="468" spans="1:10" x14ac:dyDescent="0.25">
      <c r="A468" t="s">
        <v>5526</v>
      </c>
      <c r="B468" s="8">
        <v>42886</v>
      </c>
      <c r="C468" t="s">
        <v>5527</v>
      </c>
      <c r="D468">
        <v>1</v>
      </c>
      <c r="E468" t="s">
        <v>3010</v>
      </c>
      <c r="F468">
        <v>33342</v>
      </c>
      <c r="G468" s="1" t="s">
        <v>5528</v>
      </c>
      <c r="H468" s="1" t="s">
        <v>5528</v>
      </c>
      <c r="I468" s="1">
        <v>13.46</v>
      </c>
      <c r="J468" s="33">
        <f t="shared" si="7"/>
        <v>84.125</v>
      </c>
    </row>
    <row r="469" spans="1:10" x14ac:dyDescent="0.25">
      <c r="A469" t="s">
        <v>5529</v>
      </c>
      <c r="B469" s="8">
        <v>42886</v>
      </c>
      <c r="C469" t="s">
        <v>5530</v>
      </c>
      <c r="D469">
        <v>1</v>
      </c>
      <c r="E469" t="s">
        <v>3010</v>
      </c>
      <c r="F469">
        <v>33343</v>
      </c>
      <c r="G469" s="1" t="s">
        <v>430</v>
      </c>
      <c r="H469" s="1" t="s">
        <v>430</v>
      </c>
      <c r="I469" s="1">
        <v>67.52</v>
      </c>
      <c r="J469" s="33">
        <f t="shared" si="7"/>
        <v>421.99999999999994</v>
      </c>
    </row>
    <row r="470" spans="1:10" x14ac:dyDescent="0.25">
      <c r="A470" t="s">
        <v>5531</v>
      </c>
      <c r="B470" s="8">
        <v>42886</v>
      </c>
      <c r="C470" t="s">
        <v>5532</v>
      </c>
      <c r="D470">
        <v>1</v>
      </c>
      <c r="E470" t="s">
        <v>3010</v>
      </c>
      <c r="F470">
        <v>33344</v>
      </c>
      <c r="G470" s="1" t="s">
        <v>753</v>
      </c>
      <c r="H470" s="1" t="s">
        <v>753</v>
      </c>
      <c r="I470" s="1">
        <v>14.22</v>
      </c>
      <c r="J470" s="33">
        <f t="shared" si="7"/>
        <v>88.875</v>
      </c>
    </row>
    <row r="471" spans="1:10" x14ac:dyDescent="0.25">
      <c r="A471" t="s">
        <v>5533</v>
      </c>
      <c r="B471" s="8">
        <v>42886</v>
      </c>
      <c r="C471" t="s">
        <v>5534</v>
      </c>
      <c r="D471">
        <v>1</v>
      </c>
      <c r="E471" t="s">
        <v>3010</v>
      </c>
      <c r="F471">
        <v>33345</v>
      </c>
      <c r="G471" s="1" t="s">
        <v>426</v>
      </c>
      <c r="H471" s="1" t="s">
        <v>426</v>
      </c>
      <c r="I471" s="1">
        <v>72.83</v>
      </c>
      <c r="J471" s="33">
        <f t="shared" si="7"/>
        <v>455.1875</v>
      </c>
    </row>
    <row r="472" spans="1:10" x14ac:dyDescent="0.25">
      <c r="A472" t="s">
        <v>5535</v>
      </c>
      <c r="B472" s="8">
        <v>42886</v>
      </c>
      <c r="C472" t="s">
        <v>5536</v>
      </c>
      <c r="D472">
        <v>1</v>
      </c>
      <c r="E472" t="s">
        <v>3010</v>
      </c>
      <c r="F472">
        <v>33346</v>
      </c>
      <c r="G472" s="1" t="s">
        <v>2898</v>
      </c>
      <c r="H472" s="1" t="s">
        <v>2898</v>
      </c>
      <c r="I472" s="1">
        <v>15.62</v>
      </c>
      <c r="J472" s="33">
        <f t="shared" si="7"/>
        <v>97.625</v>
      </c>
    </row>
    <row r="473" spans="1:10" x14ac:dyDescent="0.25">
      <c r="A473" t="s">
        <v>5537</v>
      </c>
      <c r="B473" s="8">
        <v>42886</v>
      </c>
      <c r="C473" t="s">
        <v>5538</v>
      </c>
      <c r="D473">
        <v>1</v>
      </c>
      <c r="E473" t="s">
        <v>3010</v>
      </c>
      <c r="F473">
        <v>33347</v>
      </c>
      <c r="G473" s="1" t="s">
        <v>444</v>
      </c>
      <c r="H473" s="1" t="s">
        <v>444</v>
      </c>
      <c r="I473" s="1">
        <v>8.2799999999999994</v>
      </c>
      <c r="J473" s="33">
        <f t="shared" si="7"/>
        <v>51.749999999999993</v>
      </c>
    </row>
    <row r="474" spans="1:10" x14ac:dyDescent="0.25">
      <c r="A474" t="s">
        <v>5539</v>
      </c>
      <c r="B474" s="8">
        <v>42886</v>
      </c>
      <c r="C474" t="s">
        <v>5540</v>
      </c>
      <c r="D474">
        <v>1</v>
      </c>
      <c r="E474" t="s">
        <v>3010</v>
      </c>
      <c r="F474">
        <v>33350</v>
      </c>
      <c r="G474" s="1" t="s">
        <v>796</v>
      </c>
      <c r="H474" s="1" t="s">
        <v>796</v>
      </c>
      <c r="I474" s="1">
        <v>13.79</v>
      </c>
      <c r="J474" s="33">
        <f t="shared" si="7"/>
        <v>86.187499999999986</v>
      </c>
    </row>
    <row r="475" spans="1:10" x14ac:dyDescent="0.25">
      <c r="A475" t="s">
        <v>5539</v>
      </c>
      <c r="B475" s="8">
        <v>42886</v>
      </c>
      <c r="C475" t="s">
        <v>5540</v>
      </c>
      <c r="D475">
        <v>1</v>
      </c>
      <c r="E475" t="s">
        <v>3010</v>
      </c>
      <c r="F475">
        <v>33350</v>
      </c>
      <c r="G475" s="1" t="s">
        <v>804</v>
      </c>
      <c r="H475" s="1" t="s">
        <v>804</v>
      </c>
      <c r="I475" s="1">
        <v>25.52</v>
      </c>
      <c r="J475" s="33">
        <f t="shared" si="7"/>
        <v>159.5</v>
      </c>
    </row>
    <row r="476" spans="1:10" x14ac:dyDescent="0.25">
      <c r="A476" t="s">
        <v>5541</v>
      </c>
      <c r="B476" s="8">
        <v>42886</v>
      </c>
      <c r="C476" t="s">
        <v>5542</v>
      </c>
      <c r="D476">
        <v>1</v>
      </c>
      <c r="E476" t="s">
        <v>3010</v>
      </c>
      <c r="F476">
        <v>33351</v>
      </c>
      <c r="G476" s="1" t="s">
        <v>5543</v>
      </c>
      <c r="H476" s="1" t="s">
        <v>5543</v>
      </c>
      <c r="I476" s="1">
        <v>160.69</v>
      </c>
      <c r="J476" s="33">
        <f t="shared" si="7"/>
        <v>1004.3125</v>
      </c>
    </row>
    <row r="477" spans="1:10" x14ac:dyDescent="0.25">
      <c r="A477" t="s">
        <v>659</v>
      </c>
      <c r="B477" s="8">
        <v>42886</v>
      </c>
      <c r="C477" t="s">
        <v>5473</v>
      </c>
      <c r="D477">
        <v>1</v>
      </c>
      <c r="E477" t="s">
        <v>3010</v>
      </c>
      <c r="F477">
        <v>33296</v>
      </c>
      <c r="G477" s="1" t="s">
        <v>309</v>
      </c>
      <c r="H477" s="1" t="s">
        <v>309</v>
      </c>
      <c r="I477" s="1">
        <v>264.13</v>
      </c>
      <c r="J477" s="33">
        <f t="shared" si="7"/>
        <v>1650.8125</v>
      </c>
    </row>
    <row r="478" spans="1:10" x14ac:dyDescent="0.25">
      <c r="A478" t="s">
        <v>662</v>
      </c>
      <c r="B478" s="8">
        <v>42886</v>
      </c>
      <c r="C478" t="s">
        <v>5474</v>
      </c>
      <c r="D478">
        <v>1</v>
      </c>
      <c r="E478" t="s">
        <v>3010</v>
      </c>
      <c r="F478">
        <v>33297</v>
      </c>
      <c r="G478" s="1" t="s">
        <v>305</v>
      </c>
      <c r="H478" s="1" t="s">
        <v>305</v>
      </c>
      <c r="I478" s="1">
        <v>110.35</v>
      </c>
      <c r="J478" s="33">
        <f t="shared" si="7"/>
        <v>689.6875</v>
      </c>
    </row>
    <row r="479" spans="1:10" x14ac:dyDescent="0.25">
      <c r="A479" t="s">
        <v>665</v>
      </c>
      <c r="B479" s="8">
        <v>42886</v>
      </c>
      <c r="C479" t="s">
        <v>5475</v>
      </c>
      <c r="D479">
        <v>1</v>
      </c>
      <c r="E479" t="s">
        <v>3010</v>
      </c>
      <c r="F479">
        <v>33298</v>
      </c>
      <c r="G479" s="1" t="s">
        <v>309</v>
      </c>
      <c r="H479" s="1" t="s">
        <v>309</v>
      </c>
      <c r="I479" s="1">
        <v>57.63</v>
      </c>
      <c r="J479" s="33">
        <f t="shared" si="7"/>
        <v>360.1875</v>
      </c>
    </row>
    <row r="480" spans="1:10" x14ac:dyDescent="0.25">
      <c r="A480" t="s">
        <v>671</v>
      </c>
      <c r="B480" s="8">
        <v>42886</v>
      </c>
      <c r="C480" t="s">
        <v>5477</v>
      </c>
      <c r="D480">
        <v>1</v>
      </c>
      <c r="E480" t="s">
        <v>3010</v>
      </c>
      <c r="F480">
        <v>33300</v>
      </c>
      <c r="G480" s="1" t="s">
        <v>305</v>
      </c>
      <c r="H480" s="1" t="s">
        <v>305</v>
      </c>
      <c r="I480" s="1">
        <v>40</v>
      </c>
      <c r="J480" s="33">
        <f t="shared" si="7"/>
        <v>250</v>
      </c>
    </row>
    <row r="481" spans="1:13" x14ac:dyDescent="0.25">
      <c r="A481" t="s">
        <v>668</v>
      </c>
      <c r="B481" s="8">
        <v>42886</v>
      </c>
      <c r="C481" t="s">
        <v>5476</v>
      </c>
      <c r="D481">
        <v>1</v>
      </c>
      <c r="E481" t="s">
        <v>3010</v>
      </c>
      <c r="F481">
        <v>33299</v>
      </c>
      <c r="G481" s="1" t="s">
        <v>305</v>
      </c>
      <c r="H481" s="1" t="s">
        <v>305</v>
      </c>
      <c r="I481" s="1">
        <v>40</v>
      </c>
      <c r="J481" s="33">
        <f t="shared" si="7"/>
        <v>250</v>
      </c>
    </row>
    <row r="482" spans="1:13" x14ac:dyDescent="0.25">
      <c r="A482" t="s">
        <v>656</v>
      </c>
      <c r="B482" s="8">
        <v>42886</v>
      </c>
      <c r="C482" t="s">
        <v>5471</v>
      </c>
      <c r="D482">
        <v>1</v>
      </c>
      <c r="E482" t="s">
        <v>3010</v>
      </c>
      <c r="F482">
        <v>33295</v>
      </c>
      <c r="G482" s="1" t="s">
        <v>5472</v>
      </c>
      <c r="H482" s="1" t="s">
        <v>5472</v>
      </c>
      <c r="I482" s="1">
        <v>16</v>
      </c>
      <c r="J482" s="33">
        <f t="shared" si="7"/>
        <v>100</v>
      </c>
    </row>
    <row r="483" spans="1:13" x14ac:dyDescent="0.25">
      <c r="A483" t="s">
        <v>677</v>
      </c>
      <c r="B483" s="8">
        <v>42886</v>
      </c>
      <c r="C483" t="s">
        <v>5479</v>
      </c>
      <c r="D483">
        <v>1</v>
      </c>
      <c r="E483" t="s">
        <v>3010</v>
      </c>
      <c r="F483">
        <v>33302</v>
      </c>
      <c r="G483" s="1" t="s">
        <v>1426</v>
      </c>
      <c r="H483" s="1" t="s">
        <v>1426</v>
      </c>
      <c r="I483" s="1">
        <v>56</v>
      </c>
      <c r="J483" s="33">
        <f t="shared" si="7"/>
        <v>350</v>
      </c>
    </row>
    <row r="484" spans="1:13" x14ac:dyDescent="0.25">
      <c r="A484" t="s">
        <v>680</v>
      </c>
      <c r="B484" s="8">
        <v>42886</v>
      </c>
      <c r="C484" t="s">
        <v>5480</v>
      </c>
      <c r="D484">
        <v>1</v>
      </c>
      <c r="E484" t="s">
        <v>3010</v>
      </c>
      <c r="F484">
        <v>33303</v>
      </c>
      <c r="G484" s="1" t="s">
        <v>1426</v>
      </c>
      <c r="H484" s="1" t="s">
        <v>1426</v>
      </c>
      <c r="I484" s="1">
        <v>56</v>
      </c>
      <c r="J484" s="33">
        <f t="shared" si="7"/>
        <v>350</v>
      </c>
    </row>
    <row r="485" spans="1:13" x14ac:dyDescent="0.25">
      <c r="A485" t="s">
        <v>674</v>
      </c>
      <c r="B485" s="8">
        <v>42886</v>
      </c>
      <c r="C485" t="s">
        <v>5478</v>
      </c>
      <c r="D485">
        <v>1</v>
      </c>
      <c r="E485" t="s">
        <v>3010</v>
      </c>
      <c r="F485">
        <v>33301</v>
      </c>
      <c r="G485" s="1" t="s">
        <v>1426</v>
      </c>
      <c r="H485" s="1" t="s">
        <v>1426</v>
      </c>
      <c r="I485" s="1">
        <v>56</v>
      </c>
      <c r="J485" s="33">
        <f t="shared" si="7"/>
        <v>350</v>
      </c>
    </row>
    <row r="486" spans="1:13" x14ac:dyDescent="0.25">
      <c r="A486" t="s">
        <v>4822</v>
      </c>
      <c r="B486" s="8">
        <v>42857</v>
      </c>
      <c r="C486" t="s">
        <v>4823</v>
      </c>
      <c r="D486">
        <v>1</v>
      </c>
      <c r="E486" t="s">
        <v>3475</v>
      </c>
      <c r="F486">
        <v>3961</v>
      </c>
      <c r="G486" s="1" t="s">
        <v>1417</v>
      </c>
      <c r="H486" s="1" t="s">
        <v>1071</v>
      </c>
      <c r="I486" s="9">
        <v>87421.16</v>
      </c>
      <c r="J486" s="33">
        <f t="shared" si="7"/>
        <v>546382.25</v>
      </c>
      <c r="L486" s="9"/>
      <c r="M486" s="9"/>
    </row>
    <row r="487" spans="1:13" x14ac:dyDescent="0.25">
      <c r="A487" t="s">
        <v>2498</v>
      </c>
      <c r="B487" s="8">
        <v>42858</v>
      </c>
      <c r="C487" t="s">
        <v>4824</v>
      </c>
      <c r="D487">
        <v>1</v>
      </c>
      <c r="E487" t="s">
        <v>3475</v>
      </c>
      <c r="F487">
        <v>3965</v>
      </c>
      <c r="G487" s="7" t="s">
        <v>1436</v>
      </c>
      <c r="H487" s="1" t="s">
        <v>1094</v>
      </c>
      <c r="I487" s="1">
        <v>806.62</v>
      </c>
      <c r="J487" s="33">
        <f t="shared" si="7"/>
        <v>5041.375</v>
      </c>
      <c r="L487" s="1"/>
      <c r="M487" s="9"/>
    </row>
    <row r="488" spans="1:13" x14ac:dyDescent="0.25">
      <c r="A488" t="s">
        <v>1011</v>
      </c>
      <c r="B488" s="8">
        <v>42860</v>
      </c>
      <c r="C488" t="s">
        <v>4839</v>
      </c>
      <c r="D488">
        <v>1</v>
      </c>
      <c r="E488" t="s">
        <v>3475</v>
      </c>
      <c r="F488">
        <v>3970</v>
      </c>
      <c r="G488" s="1" t="s">
        <v>1421</v>
      </c>
      <c r="H488" s="1" t="s">
        <v>1006</v>
      </c>
      <c r="I488" s="9">
        <v>23594.48</v>
      </c>
      <c r="J488" s="33">
        <f t="shared" si="7"/>
        <v>147465.5</v>
      </c>
      <c r="L488" s="9"/>
      <c r="M488" s="9"/>
    </row>
    <row r="489" spans="1:13" x14ac:dyDescent="0.25">
      <c r="A489" t="s">
        <v>1037</v>
      </c>
      <c r="B489" s="8">
        <v>42860</v>
      </c>
      <c r="C489" t="s">
        <v>4840</v>
      </c>
      <c r="D489">
        <v>1</v>
      </c>
      <c r="E489" t="s">
        <v>3475</v>
      </c>
      <c r="F489">
        <v>3977</v>
      </c>
      <c r="G489" s="1" t="s">
        <v>411</v>
      </c>
      <c r="H489" s="1" t="s">
        <v>1044</v>
      </c>
      <c r="I489" s="1">
        <v>350.4</v>
      </c>
      <c r="J489" s="33">
        <f t="shared" si="7"/>
        <v>2190</v>
      </c>
      <c r="L489" s="1"/>
      <c r="M489" s="9"/>
    </row>
    <row r="490" spans="1:13" x14ac:dyDescent="0.25">
      <c r="A490" t="s">
        <v>1041</v>
      </c>
      <c r="B490" s="8">
        <v>42860</v>
      </c>
      <c r="C490" t="s">
        <v>4841</v>
      </c>
      <c r="D490">
        <v>1</v>
      </c>
      <c r="E490" t="s">
        <v>3475</v>
      </c>
      <c r="F490">
        <v>3978</v>
      </c>
      <c r="G490" s="1" t="s">
        <v>1430</v>
      </c>
      <c r="H490" s="1" t="s">
        <v>1052</v>
      </c>
      <c r="I490" s="1">
        <v>115.2</v>
      </c>
      <c r="J490" s="33">
        <f t="shared" si="7"/>
        <v>720</v>
      </c>
      <c r="L490" s="1"/>
      <c r="M490" s="9"/>
    </row>
    <row r="491" spans="1:13" x14ac:dyDescent="0.25">
      <c r="A491" t="s">
        <v>1045</v>
      </c>
      <c r="B491" s="8">
        <v>42860</v>
      </c>
      <c r="C491" t="s">
        <v>4842</v>
      </c>
      <c r="D491">
        <v>1</v>
      </c>
      <c r="E491" t="s">
        <v>3475</v>
      </c>
      <c r="F491">
        <v>3979</v>
      </c>
      <c r="G491" s="1" t="s">
        <v>3713</v>
      </c>
      <c r="H491" s="1" t="s">
        <v>3488</v>
      </c>
      <c r="I491" s="1">
        <v>178.02</v>
      </c>
      <c r="J491" s="33">
        <f t="shared" si="7"/>
        <v>1112.625</v>
      </c>
      <c r="L491" s="1"/>
      <c r="M491" s="9"/>
    </row>
    <row r="492" spans="1:13" x14ac:dyDescent="0.25">
      <c r="A492" t="s">
        <v>1049</v>
      </c>
      <c r="B492" s="8">
        <v>42860</v>
      </c>
      <c r="C492" t="s">
        <v>4843</v>
      </c>
      <c r="D492">
        <v>1</v>
      </c>
      <c r="E492" t="s">
        <v>3475</v>
      </c>
      <c r="F492">
        <v>3980</v>
      </c>
      <c r="G492" s="1" t="s">
        <v>1441</v>
      </c>
      <c r="H492" s="1" t="s">
        <v>1156</v>
      </c>
      <c r="I492" s="1">
        <v>228.39</v>
      </c>
      <c r="J492" s="33">
        <f t="shared" si="7"/>
        <v>1427.4374999999998</v>
      </c>
      <c r="L492" s="1"/>
      <c r="M492" s="9"/>
    </row>
    <row r="493" spans="1:13" x14ac:dyDescent="0.25">
      <c r="A493" t="s">
        <v>1053</v>
      </c>
      <c r="B493" s="8">
        <v>42860</v>
      </c>
      <c r="C493" t="s">
        <v>4844</v>
      </c>
      <c r="D493">
        <v>1</v>
      </c>
      <c r="E493" t="s">
        <v>3475</v>
      </c>
      <c r="F493">
        <v>3981</v>
      </c>
      <c r="G493" s="1" t="s">
        <v>1427</v>
      </c>
      <c r="H493" s="1" t="s">
        <v>4845</v>
      </c>
      <c r="I493" s="1">
        <f>196.14+101.38+546.97+127.7</f>
        <v>972.19</v>
      </c>
      <c r="J493" s="33">
        <f t="shared" si="7"/>
        <v>6076.1875</v>
      </c>
      <c r="L493" s="1"/>
      <c r="M493" s="9"/>
    </row>
    <row r="494" spans="1:13" x14ac:dyDescent="0.25">
      <c r="A494" t="s">
        <v>1057</v>
      </c>
      <c r="B494" s="8">
        <v>42860</v>
      </c>
      <c r="C494" t="s">
        <v>4846</v>
      </c>
      <c r="D494">
        <v>1</v>
      </c>
      <c r="E494" t="s">
        <v>3475</v>
      </c>
      <c r="F494">
        <v>3982</v>
      </c>
      <c r="G494" s="1" t="s">
        <v>1440</v>
      </c>
      <c r="H494" s="1" t="s">
        <v>1149</v>
      </c>
      <c r="I494" s="9">
        <v>6092.71</v>
      </c>
      <c r="J494" s="33">
        <f t="shared" si="7"/>
        <v>38079.4375</v>
      </c>
      <c r="L494" s="9"/>
      <c r="M494" s="9"/>
    </row>
    <row r="495" spans="1:13" x14ac:dyDescent="0.25">
      <c r="A495" t="s">
        <v>1061</v>
      </c>
      <c r="B495" s="8">
        <v>42860</v>
      </c>
      <c r="C495" t="s">
        <v>4847</v>
      </c>
      <c r="D495">
        <v>1</v>
      </c>
      <c r="E495" t="s">
        <v>3475</v>
      </c>
      <c r="F495">
        <v>3983</v>
      </c>
      <c r="G495" s="1" t="s">
        <v>1421</v>
      </c>
      <c r="H495" s="1" t="s">
        <v>1006</v>
      </c>
      <c r="I495" s="9">
        <v>1828.57</v>
      </c>
      <c r="J495" s="33">
        <f t="shared" si="7"/>
        <v>11428.5625</v>
      </c>
      <c r="L495" s="9"/>
      <c r="M495" s="9"/>
    </row>
    <row r="496" spans="1:13" x14ac:dyDescent="0.25">
      <c r="A496" t="s">
        <v>1065</v>
      </c>
      <c r="B496" s="8">
        <v>42860</v>
      </c>
      <c r="C496" t="s">
        <v>4848</v>
      </c>
      <c r="D496">
        <v>2</v>
      </c>
      <c r="E496" t="s">
        <v>3475</v>
      </c>
      <c r="F496">
        <v>3984</v>
      </c>
      <c r="G496" s="1" t="s">
        <v>1423</v>
      </c>
      <c r="H496" s="1" t="s">
        <v>1014</v>
      </c>
      <c r="I496" s="9">
        <v>2272</v>
      </c>
      <c r="J496" s="33">
        <f t="shared" si="7"/>
        <v>14200</v>
      </c>
      <c r="L496" s="9"/>
      <c r="M496" s="9"/>
    </row>
    <row r="497" spans="1:13" x14ac:dyDescent="0.25">
      <c r="A497" t="s">
        <v>1068</v>
      </c>
      <c r="B497" s="8">
        <v>42860</v>
      </c>
      <c r="C497" t="s">
        <v>4849</v>
      </c>
      <c r="D497">
        <v>2</v>
      </c>
      <c r="E497" t="s">
        <v>3475</v>
      </c>
      <c r="F497">
        <v>3985</v>
      </c>
      <c r="G497" s="1" t="s">
        <v>1437</v>
      </c>
      <c r="H497" s="1" t="s">
        <v>1111</v>
      </c>
      <c r="I497" s="9">
        <v>2413.79</v>
      </c>
      <c r="J497" s="33">
        <f t="shared" si="7"/>
        <v>15086.1875</v>
      </c>
      <c r="L497" s="9"/>
      <c r="M497" s="9"/>
    </row>
    <row r="498" spans="1:13" x14ac:dyDescent="0.25">
      <c r="A498" t="s">
        <v>2548</v>
      </c>
      <c r="B498" s="8">
        <v>42860</v>
      </c>
      <c r="C498" t="s">
        <v>4850</v>
      </c>
      <c r="D498">
        <v>2</v>
      </c>
      <c r="E498" t="s">
        <v>3475</v>
      </c>
      <c r="F498">
        <v>3986</v>
      </c>
      <c r="G498" s="1" t="s">
        <v>1437</v>
      </c>
      <c r="H498" s="1" t="s">
        <v>1111</v>
      </c>
      <c r="I498" s="9">
        <v>1856</v>
      </c>
      <c r="J498" s="33">
        <f t="shared" si="7"/>
        <v>11600</v>
      </c>
      <c r="L498" s="9"/>
      <c r="M498" s="9"/>
    </row>
    <row r="499" spans="1:13" x14ac:dyDescent="0.25">
      <c r="A499" t="s">
        <v>4526</v>
      </c>
      <c r="B499" s="8">
        <v>42860</v>
      </c>
      <c r="C499" t="s">
        <v>4851</v>
      </c>
      <c r="D499">
        <v>2</v>
      </c>
      <c r="E499" t="s">
        <v>3475</v>
      </c>
      <c r="F499">
        <v>3987</v>
      </c>
      <c r="G499" s="1" t="s">
        <v>5556</v>
      </c>
      <c r="H499" s="1" t="s">
        <v>1359</v>
      </c>
      <c r="I499" s="1">
        <v>648</v>
      </c>
      <c r="J499" s="33">
        <f t="shared" si="7"/>
        <v>4050</v>
      </c>
      <c r="L499" s="1"/>
      <c r="M499" s="9"/>
    </row>
    <row r="500" spans="1:13" x14ac:dyDescent="0.25">
      <c r="A500" t="s">
        <v>4529</v>
      </c>
      <c r="B500" s="8">
        <v>42860</v>
      </c>
      <c r="C500" t="s">
        <v>4852</v>
      </c>
      <c r="D500">
        <v>2</v>
      </c>
      <c r="E500" t="s">
        <v>3475</v>
      </c>
      <c r="F500">
        <v>3988</v>
      </c>
      <c r="G500" s="1" t="s">
        <v>1425</v>
      </c>
      <c r="H500" s="1" t="s">
        <v>1025</v>
      </c>
      <c r="I500" s="9">
        <v>2252</v>
      </c>
      <c r="J500" s="33">
        <f t="shared" si="7"/>
        <v>14075</v>
      </c>
      <c r="L500" s="9"/>
      <c r="M500" s="9"/>
    </row>
    <row r="501" spans="1:13" x14ac:dyDescent="0.25">
      <c r="A501" t="s">
        <v>1072</v>
      </c>
      <c r="B501" s="8">
        <v>42860</v>
      </c>
      <c r="C501" t="s">
        <v>4853</v>
      </c>
      <c r="D501">
        <v>2</v>
      </c>
      <c r="E501" t="s">
        <v>3475</v>
      </c>
      <c r="F501">
        <v>3989</v>
      </c>
      <c r="G501" s="1" t="s">
        <v>1433</v>
      </c>
      <c r="H501" s="1" t="s">
        <v>1064</v>
      </c>
      <c r="I501" s="9">
        <v>1440</v>
      </c>
      <c r="J501" s="33">
        <f t="shared" si="7"/>
        <v>9000</v>
      </c>
      <c r="L501" s="9"/>
      <c r="M501" s="9"/>
    </row>
    <row r="502" spans="1:13" x14ac:dyDescent="0.25">
      <c r="A502" t="s">
        <v>1076</v>
      </c>
      <c r="B502" s="8">
        <v>42860</v>
      </c>
      <c r="C502" t="s">
        <v>4854</v>
      </c>
      <c r="D502">
        <v>2</v>
      </c>
      <c r="E502" t="s">
        <v>3475</v>
      </c>
      <c r="F502">
        <v>3990</v>
      </c>
      <c r="G502" s="1" t="s">
        <v>2945</v>
      </c>
      <c r="H502" s="1" t="s">
        <v>2784</v>
      </c>
      <c r="I502" s="1">
        <v>577.6</v>
      </c>
      <c r="J502" s="33">
        <f t="shared" si="7"/>
        <v>3610</v>
      </c>
      <c r="L502" s="1"/>
      <c r="M502" s="9"/>
    </row>
    <row r="503" spans="1:13" x14ac:dyDescent="0.25">
      <c r="A503" t="s">
        <v>4855</v>
      </c>
      <c r="B503" s="8">
        <v>42860</v>
      </c>
      <c r="C503" t="s">
        <v>4856</v>
      </c>
      <c r="D503">
        <v>2</v>
      </c>
      <c r="E503" t="s">
        <v>3475</v>
      </c>
      <c r="F503">
        <v>3991</v>
      </c>
      <c r="G503" s="1" t="s">
        <v>1424</v>
      </c>
      <c r="H503" s="1" t="s">
        <v>1018</v>
      </c>
      <c r="I503" s="1">
        <v>184.24</v>
      </c>
      <c r="J503" s="33">
        <f t="shared" si="7"/>
        <v>1151.5</v>
      </c>
      <c r="L503" s="1"/>
      <c r="M503" s="9"/>
    </row>
    <row r="504" spans="1:13" x14ac:dyDescent="0.25">
      <c r="A504" t="s">
        <v>4857</v>
      </c>
      <c r="B504" s="8">
        <v>42860</v>
      </c>
      <c r="C504" t="s">
        <v>4858</v>
      </c>
      <c r="D504">
        <v>1</v>
      </c>
      <c r="E504" t="s">
        <v>3475</v>
      </c>
      <c r="F504">
        <v>3992</v>
      </c>
      <c r="G504" s="1" t="s">
        <v>1426</v>
      </c>
      <c r="H504" s="1" t="s">
        <v>1029</v>
      </c>
      <c r="I504" s="1">
        <v>731.04</v>
      </c>
      <c r="J504" s="33">
        <f t="shared" si="7"/>
        <v>4569</v>
      </c>
      <c r="L504" s="1"/>
      <c r="M504" s="9"/>
    </row>
    <row r="505" spans="1:13" x14ac:dyDescent="0.25">
      <c r="A505" t="s">
        <v>4859</v>
      </c>
      <c r="B505" s="8">
        <v>42860</v>
      </c>
      <c r="C505" t="s">
        <v>4860</v>
      </c>
      <c r="D505">
        <v>2</v>
      </c>
      <c r="E505" t="s">
        <v>3475</v>
      </c>
      <c r="F505">
        <v>3993</v>
      </c>
      <c r="G505" s="1" t="s">
        <v>1426</v>
      </c>
      <c r="H505" s="1" t="s">
        <v>1029</v>
      </c>
      <c r="I505" s="1">
        <v>112</v>
      </c>
      <c r="J505" s="33">
        <f t="shared" si="7"/>
        <v>700</v>
      </c>
      <c r="L505" s="1"/>
      <c r="M505" s="9"/>
    </row>
    <row r="506" spans="1:13" x14ac:dyDescent="0.25">
      <c r="A506" t="s">
        <v>3486</v>
      </c>
      <c r="B506" s="8">
        <v>42860</v>
      </c>
      <c r="C506" t="s">
        <v>4861</v>
      </c>
      <c r="D506">
        <v>1</v>
      </c>
      <c r="E506" t="s">
        <v>3475</v>
      </c>
      <c r="F506">
        <v>3994</v>
      </c>
      <c r="G506" s="1" t="s">
        <v>1432</v>
      </c>
      <c r="H506" s="1" t="s">
        <v>1060</v>
      </c>
      <c r="I506" s="9">
        <v>1600</v>
      </c>
      <c r="J506" s="33">
        <f t="shared" si="7"/>
        <v>10000</v>
      </c>
      <c r="L506" s="9"/>
      <c r="M506" s="9"/>
    </row>
    <row r="507" spans="1:13" x14ac:dyDescent="0.25">
      <c r="A507" t="s">
        <v>3489</v>
      </c>
      <c r="B507" s="8">
        <v>42860</v>
      </c>
      <c r="C507" t="s">
        <v>4862</v>
      </c>
      <c r="D507">
        <v>2</v>
      </c>
      <c r="E507" t="s">
        <v>3475</v>
      </c>
      <c r="F507">
        <v>3995</v>
      </c>
      <c r="G507" s="1" t="s">
        <v>1432</v>
      </c>
      <c r="H507" s="1" t="s">
        <v>1060</v>
      </c>
      <c r="I507" s="9">
        <v>3648</v>
      </c>
      <c r="J507" s="33">
        <f t="shared" si="7"/>
        <v>22800</v>
      </c>
      <c r="L507" s="9"/>
      <c r="M507" s="9"/>
    </row>
    <row r="508" spans="1:13" x14ac:dyDescent="0.25">
      <c r="A508" t="s">
        <v>1079</v>
      </c>
      <c r="B508" s="8">
        <v>42860</v>
      </c>
      <c r="C508" t="s">
        <v>4863</v>
      </c>
      <c r="D508">
        <v>1</v>
      </c>
      <c r="E508" t="s">
        <v>3475</v>
      </c>
      <c r="F508">
        <v>3996</v>
      </c>
      <c r="G508" s="1" t="s">
        <v>1429</v>
      </c>
      <c r="H508" s="1" t="s">
        <v>1048</v>
      </c>
      <c r="I508" s="9">
        <v>2240</v>
      </c>
      <c r="J508" s="33">
        <f t="shared" si="7"/>
        <v>14000</v>
      </c>
      <c r="L508" s="9"/>
      <c r="M508" s="9"/>
    </row>
    <row r="509" spans="1:13" x14ac:dyDescent="0.25">
      <c r="A509" t="s">
        <v>1082</v>
      </c>
      <c r="B509" s="8">
        <v>42860</v>
      </c>
      <c r="C509" t="s">
        <v>4864</v>
      </c>
      <c r="D509">
        <v>2</v>
      </c>
      <c r="E509" t="s">
        <v>3475</v>
      </c>
      <c r="F509">
        <v>3997</v>
      </c>
      <c r="G509" s="1" t="s">
        <v>1429</v>
      </c>
      <c r="H509" s="1" t="s">
        <v>1048</v>
      </c>
      <c r="I509" s="9">
        <v>1520</v>
      </c>
      <c r="J509" s="33">
        <f t="shared" si="7"/>
        <v>9500</v>
      </c>
      <c r="L509" s="9"/>
      <c r="M509" s="9"/>
    </row>
    <row r="510" spans="1:13" x14ac:dyDescent="0.25">
      <c r="A510" t="s">
        <v>3513</v>
      </c>
      <c r="B510" s="8">
        <v>42864</v>
      </c>
      <c r="C510" t="s">
        <v>4880</v>
      </c>
      <c r="D510">
        <v>1</v>
      </c>
      <c r="E510" t="s">
        <v>3475</v>
      </c>
      <c r="F510">
        <v>4000</v>
      </c>
      <c r="G510" s="1" t="s">
        <v>1421</v>
      </c>
      <c r="H510" s="1" t="s">
        <v>1006</v>
      </c>
      <c r="I510" s="1">
        <v>871.47</v>
      </c>
      <c r="J510" s="33">
        <f t="shared" si="7"/>
        <v>5446.6875</v>
      </c>
      <c r="L510" s="1"/>
      <c r="M510" s="9"/>
    </row>
    <row r="511" spans="1:13" x14ac:dyDescent="0.25">
      <c r="A511" t="s">
        <v>3525</v>
      </c>
      <c r="B511" s="8">
        <v>42865</v>
      </c>
      <c r="C511" t="s">
        <v>4886</v>
      </c>
      <c r="D511">
        <v>1</v>
      </c>
      <c r="E511" t="s">
        <v>3475</v>
      </c>
      <c r="F511">
        <v>4001</v>
      </c>
      <c r="G511" s="1" t="s">
        <v>2842</v>
      </c>
      <c r="H511" s="1" t="s">
        <v>2604</v>
      </c>
      <c r="I511" s="9">
        <v>8160</v>
      </c>
      <c r="J511" s="33">
        <f t="shared" si="7"/>
        <v>51000</v>
      </c>
      <c r="K511">
        <v>5439.97</v>
      </c>
      <c r="L511" s="9"/>
      <c r="M511" s="9"/>
    </row>
    <row r="512" spans="1:13" x14ac:dyDescent="0.25">
      <c r="A512" t="s">
        <v>3527</v>
      </c>
      <c r="B512" s="8">
        <v>42865</v>
      </c>
      <c r="C512" t="s">
        <v>4887</v>
      </c>
      <c r="D512">
        <v>1</v>
      </c>
      <c r="E512" t="s">
        <v>3475</v>
      </c>
      <c r="F512">
        <v>4002</v>
      </c>
      <c r="G512" s="1" t="s">
        <v>5557</v>
      </c>
      <c r="H512" s="1" t="s">
        <v>4888</v>
      </c>
      <c r="I512" s="9">
        <v>1593.1</v>
      </c>
      <c r="J512" s="33">
        <f t="shared" si="7"/>
        <v>9956.875</v>
      </c>
      <c r="L512" s="9"/>
      <c r="M512" s="9"/>
    </row>
    <row r="513" spans="1:13" x14ac:dyDescent="0.25">
      <c r="A513" t="s">
        <v>2731</v>
      </c>
      <c r="B513" s="8">
        <v>42867</v>
      </c>
      <c r="C513" t="s">
        <v>4900</v>
      </c>
      <c r="D513">
        <v>1</v>
      </c>
      <c r="E513" t="s">
        <v>3690</v>
      </c>
      <c r="F513">
        <v>33058</v>
      </c>
      <c r="G513" s="1" t="s">
        <v>1421</v>
      </c>
      <c r="H513" s="1" t="s">
        <v>1006</v>
      </c>
      <c r="I513" s="32">
        <v>171007.31</v>
      </c>
      <c r="J513" s="33">
        <f t="shared" si="7"/>
        <v>1068795.6875</v>
      </c>
      <c r="L513" s="9"/>
      <c r="M513" s="9"/>
    </row>
    <row r="514" spans="1:13" x14ac:dyDescent="0.25">
      <c r="A514" t="s">
        <v>4897</v>
      </c>
      <c r="B514" s="8">
        <v>42867</v>
      </c>
      <c r="C514" t="s">
        <v>4898</v>
      </c>
      <c r="D514">
        <v>1</v>
      </c>
      <c r="E514" t="s">
        <v>3475</v>
      </c>
      <c r="F514">
        <v>4010</v>
      </c>
      <c r="G514" s="1" t="s">
        <v>1421</v>
      </c>
      <c r="H514" s="1" t="s">
        <v>1006</v>
      </c>
      <c r="I514" s="9">
        <v>25200.959999999999</v>
      </c>
      <c r="J514" s="33">
        <f t="shared" si="7"/>
        <v>157506</v>
      </c>
      <c r="L514" s="9"/>
      <c r="M514" s="9"/>
    </row>
    <row r="515" spans="1:13" x14ac:dyDescent="0.25">
      <c r="A515" t="s">
        <v>2565</v>
      </c>
      <c r="B515" s="8">
        <v>42859</v>
      </c>
      <c r="C515" t="s">
        <v>4825</v>
      </c>
      <c r="D515">
        <v>1</v>
      </c>
      <c r="E515" t="s">
        <v>3475</v>
      </c>
      <c r="F515">
        <v>4011</v>
      </c>
      <c r="G515" s="1" t="s">
        <v>1421</v>
      </c>
      <c r="H515" s="1" t="s">
        <v>1006</v>
      </c>
      <c r="I515" s="9">
        <v>62127.66</v>
      </c>
      <c r="J515" s="33">
        <f t="shared" si="7"/>
        <v>388297.875</v>
      </c>
      <c r="L515" s="9"/>
      <c r="M515" s="9"/>
    </row>
    <row r="516" spans="1:13" x14ac:dyDescent="0.25">
      <c r="A516" t="s">
        <v>2568</v>
      </c>
      <c r="B516" s="8">
        <v>42867</v>
      </c>
      <c r="C516" t="s">
        <v>4899</v>
      </c>
      <c r="D516">
        <v>1</v>
      </c>
      <c r="E516" t="s">
        <v>3690</v>
      </c>
      <c r="F516">
        <v>32982</v>
      </c>
      <c r="G516" s="7" t="s">
        <v>1463</v>
      </c>
      <c r="H516" s="7" t="s">
        <v>1464</v>
      </c>
      <c r="I516" s="9">
        <v>201238.63</v>
      </c>
      <c r="J516" s="33">
        <f t="shared" si="7"/>
        <v>1257741.4375</v>
      </c>
      <c r="L516" s="9"/>
      <c r="M516" s="9"/>
    </row>
    <row r="517" spans="1:13" x14ac:dyDescent="0.25">
      <c r="A517" t="s">
        <v>2574</v>
      </c>
      <c r="B517" s="8">
        <v>42868</v>
      </c>
      <c r="C517" t="s">
        <v>4901</v>
      </c>
      <c r="D517">
        <v>1</v>
      </c>
      <c r="E517" t="s">
        <v>3475</v>
      </c>
      <c r="F517">
        <v>4013</v>
      </c>
      <c r="G517" s="1" t="s">
        <v>1421</v>
      </c>
      <c r="H517" s="1" t="s">
        <v>1006</v>
      </c>
      <c r="I517" s="9">
        <v>1805.76</v>
      </c>
      <c r="J517" s="33">
        <f t="shared" ref="J517:J580" si="8">+I517/0.16</f>
        <v>11286</v>
      </c>
      <c r="L517" s="9"/>
      <c r="M517" s="9"/>
    </row>
    <row r="518" spans="1:13" x14ac:dyDescent="0.25">
      <c r="A518" t="s">
        <v>3548</v>
      </c>
      <c r="B518" s="8">
        <v>42872</v>
      </c>
      <c r="C518" t="s">
        <v>4952</v>
      </c>
      <c r="D518">
        <v>1</v>
      </c>
      <c r="E518" t="s">
        <v>3475</v>
      </c>
      <c r="F518">
        <v>4018</v>
      </c>
      <c r="G518" s="1" t="s">
        <v>1421</v>
      </c>
      <c r="H518" s="1" t="s">
        <v>1006</v>
      </c>
      <c r="I518" s="9">
        <v>30766.66</v>
      </c>
      <c r="J518" s="33">
        <f t="shared" si="8"/>
        <v>192291.625</v>
      </c>
      <c r="L518" s="9"/>
      <c r="M518" s="9"/>
    </row>
    <row r="519" spans="1:13" x14ac:dyDescent="0.25">
      <c r="A519" t="s">
        <v>1146</v>
      </c>
      <c r="B519" s="8">
        <v>42872</v>
      </c>
      <c r="C519" t="s">
        <v>4953</v>
      </c>
      <c r="D519">
        <v>1</v>
      </c>
      <c r="E519" t="s">
        <v>3475</v>
      </c>
      <c r="F519">
        <v>4019</v>
      </c>
      <c r="G519" s="1" t="s">
        <v>1421</v>
      </c>
      <c r="H519" s="1" t="s">
        <v>1006</v>
      </c>
      <c r="I519" s="9">
        <v>60230.2</v>
      </c>
      <c r="J519" s="33">
        <f t="shared" si="8"/>
        <v>376438.75</v>
      </c>
      <c r="L519" s="9"/>
      <c r="M519" s="9"/>
    </row>
    <row r="520" spans="1:13" x14ac:dyDescent="0.25">
      <c r="A520" t="s">
        <v>1150</v>
      </c>
      <c r="B520" s="8">
        <v>42872</v>
      </c>
      <c r="C520" t="s">
        <v>4954</v>
      </c>
      <c r="D520">
        <v>1</v>
      </c>
      <c r="E520" t="s">
        <v>3475</v>
      </c>
      <c r="F520">
        <v>4020</v>
      </c>
      <c r="G520" s="7" t="s">
        <v>2836</v>
      </c>
      <c r="H520" s="1" t="s">
        <v>2516</v>
      </c>
      <c r="I520" s="1">
        <v>710.21</v>
      </c>
      <c r="J520" s="33">
        <f t="shared" si="8"/>
        <v>4438.8125</v>
      </c>
      <c r="L520" s="1"/>
      <c r="M520" s="9"/>
    </row>
    <row r="521" spans="1:13" x14ac:dyDescent="0.25">
      <c r="A521" t="s">
        <v>1165</v>
      </c>
      <c r="B521" s="8">
        <v>42873</v>
      </c>
      <c r="C521" t="s">
        <v>4955</v>
      </c>
      <c r="D521">
        <v>2</v>
      </c>
      <c r="E521" t="s">
        <v>3475</v>
      </c>
      <c r="F521">
        <v>4023</v>
      </c>
      <c r="G521" s="1" t="s">
        <v>1429</v>
      </c>
      <c r="H521" s="1" t="s">
        <v>1048</v>
      </c>
      <c r="I521" s="9">
        <v>3024</v>
      </c>
      <c r="J521" s="33">
        <f t="shared" si="8"/>
        <v>18900</v>
      </c>
      <c r="L521" s="9"/>
      <c r="M521" s="9"/>
    </row>
    <row r="522" spans="1:13" x14ac:dyDescent="0.25">
      <c r="A522" t="s">
        <v>1201</v>
      </c>
      <c r="B522" s="8">
        <v>42874</v>
      </c>
      <c r="C522" t="s">
        <v>4970</v>
      </c>
      <c r="D522">
        <v>1</v>
      </c>
      <c r="E522" t="s">
        <v>3475</v>
      </c>
      <c r="F522">
        <v>4033</v>
      </c>
      <c r="G522" s="1" t="s">
        <v>1421</v>
      </c>
      <c r="H522" s="1" t="s">
        <v>1006</v>
      </c>
      <c r="I522" s="9">
        <v>28692.37</v>
      </c>
      <c r="J522" s="33">
        <f t="shared" si="8"/>
        <v>179327.3125</v>
      </c>
      <c r="L522" s="9"/>
      <c r="M522" s="9"/>
    </row>
    <row r="523" spans="1:13" x14ac:dyDescent="0.25">
      <c r="A523" t="s">
        <v>2649</v>
      </c>
      <c r="B523" s="8">
        <v>42874</v>
      </c>
      <c r="C523" t="s">
        <v>4971</v>
      </c>
      <c r="D523">
        <v>1</v>
      </c>
      <c r="E523" t="s">
        <v>3475</v>
      </c>
      <c r="F523">
        <v>4034</v>
      </c>
      <c r="G523" s="1" t="s">
        <v>1421</v>
      </c>
      <c r="H523" s="1" t="s">
        <v>1006</v>
      </c>
      <c r="I523" s="9">
        <v>4927.59</v>
      </c>
      <c r="J523" s="33">
        <f t="shared" si="8"/>
        <v>30797.4375</v>
      </c>
      <c r="L523" s="9"/>
      <c r="M523" s="9"/>
    </row>
    <row r="524" spans="1:13" x14ac:dyDescent="0.25">
      <c r="A524" t="s">
        <v>1205</v>
      </c>
      <c r="B524" s="8">
        <v>42874</v>
      </c>
      <c r="C524" t="s">
        <v>4972</v>
      </c>
      <c r="D524">
        <v>1</v>
      </c>
      <c r="E524" t="s">
        <v>3475</v>
      </c>
      <c r="F524">
        <v>4035</v>
      </c>
      <c r="G524" s="1" t="s">
        <v>4768</v>
      </c>
      <c r="H524" s="1" t="s">
        <v>4634</v>
      </c>
      <c r="I524" s="1">
        <v>623.87</v>
      </c>
      <c r="J524" s="33">
        <f t="shared" si="8"/>
        <v>3899.1875</v>
      </c>
      <c r="L524" s="1"/>
      <c r="M524" s="9"/>
    </row>
    <row r="525" spans="1:13" x14ac:dyDescent="0.25">
      <c r="A525" t="s">
        <v>2680</v>
      </c>
      <c r="B525" s="8">
        <v>42877</v>
      </c>
      <c r="C525" t="s">
        <v>4997</v>
      </c>
      <c r="D525">
        <v>1</v>
      </c>
      <c r="E525" t="s">
        <v>3475</v>
      </c>
      <c r="F525">
        <v>4037</v>
      </c>
      <c r="G525" s="1" t="s">
        <v>1432</v>
      </c>
      <c r="H525" s="1" t="s">
        <v>1060</v>
      </c>
      <c r="I525" s="1">
        <v>112</v>
      </c>
      <c r="J525" s="33">
        <f t="shared" si="8"/>
        <v>700</v>
      </c>
      <c r="L525" s="1"/>
      <c r="M525" s="9"/>
    </row>
    <row r="526" spans="1:13" x14ac:dyDescent="0.25">
      <c r="A526" t="s">
        <v>2683</v>
      </c>
      <c r="B526" s="8">
        <v>42877</v>
      </c>
      <c r="C526" t="s">
        <v>4998</v>
      </c>
      <c r="D526">
        <v>2</v>
      </c>
      <c r="E526" t="s">
        <v>3475</v>
      </c>
      <c r="F526">
        <v>4038</v>
      </c>
      <c r="G526" s="1" t="s">
        <v>1432</v>
      </c>
      <c r="H526" s="1" t="s">
        <v>1060</v>
      </c>
      <c r="I526" s="9">
        <v>1328</v>
      </c>
      <c r="J526" s="33">
        <f t="shared" si="8"/>
        <v>8300</v>
      </c>
      <c r="L526" s="9"/>
      <c r="M526" s="9"/>
    </row>
    <row r="527" spans="1:13" x14ac:dyDescent="0.25">
      <c r="A527" t="s">
        <v>3567</v>
      </c>
      <c r="B527" s="8">
        <v>42877</v>
      </c>
      <c r="C527" t="s">
        <v>4999</v>
      </c>
      <c r="D527">
        <v>1</v>
      </c>
      <c r="E527" t="s">
        <v>3475</v>
      </c>
      <c r="F527">
        <v>4039</v>
      </c>
      <c r="G527" s="1" t="s">
        <v>1442</v>
      </c>
      <c r="H527" s="1" t="s">
        <v>1160</v>
      </c>
      <c r="I527" s="9">
        <v>2904</v>
      </c>
      <c r="J527" s="33">
        <f t="shared" si="8"/>
        <v>18150</v>
      </c>
      <c r="L527" s="9"/>
      <c r="M527" s="9"/>
    </row>
    <row r="528" spans="1:13" x14ac:dyDescent="0.25">
      <c r="A528" t="s">
        <v>4643</v>
      </c>
      <c r="B528" s="8">
        <v>42878</v>
      </c>
      <c r="C528" t="s">
        <v>5002</v>
      </c>
      <c r="D528">
        <v>1</v>
      </c>
      <c r="E528" t="s">
        <v>3475</v>
      </c>
      <c r="F528">
        <v>4041</v>
      </c>
      <c r="G528" s="1" t="s">
        <v>5559</v>
      </c>
      <c r="H528" s="1" t="s">
        <v>5003</v>
      </c>
      <c r="I528" s="9">
        <v>30344.83</v>
      </c>
      <c r="J528" s="33">
        <f t="shared" si="8"/>
        <v>189655.1875</v>
      </c>
      <c r="L528" s="9"/>
      <c r="M528" s="9"/>
    </row>
    <row r="529" spans="1:13" x14ac:dyDescent="0.25">
      <c r="A529" t="s">
        <v>1231</v>
      </c>
      <c r="B529" s="8">
        <v>42879</v>
      </c>
      <c r="C529" t="s">
        <v>5033</v>
      </c>
      <c r="D529">
        <v>1</v>
      </c>
      <c r="E529" t="s">
        <v>3475</v>
      </c>
      <c r="F529">
        <v>4046</v>
      </c>
      <c r="G529" s="1" t="s">
        <v>1421</v>
      </c>
      <c r="H529" s="1" t="s">
        <v>1006</v>
      </c>
      <c r="I529" s="9">
        <v>3239.89</v>
      </c>
      <c r="J529" s="33">
        <f t="shared" si="8"/>
        <v>20249.3125</v>
      </c>
      <c r="L529" s="9"/>
      <c r="M529" s="9"/>
    </row>
    <row r="530" spans="1:13" x14ac:dyDescent="0.25">
      <c r="A530" t="s">
        <v>1234</v>
      </c>
      <c r="B530" s="8">
        <v>42879</v>
      </c>
      <c r="C530" t="s">
        <v>5034</v>
      </c>
      <c r="D530">
        <v>1</v>
      </c>
      <c r="E530" t="s">
        <v>3475</v>
      </c>
      <c r="F530">
        <v>4047</v>
      </c>
      <c r="G530" s="1" t="s">
        <v>3729</v>
      </c>
      <c r="H530" s="1" t="s">
        <v>3638</v>
      </c>
      <c r="I530" s="9">
        <v>4960.32</v>
      </c>
      <c r="J530" s="33">
        <f t="shared" si="8"/>
        <v>31001.999999999996</v>
      </c>
      <c r="L530" s="9"/>
      <c r="M530" s="9"/>
    </row>
    <row r="531" spans="1:13" x14ac:dyDescent="0.25">
      <c r="A531" t="s">
        <v>2687</v>
      </c>
      <c r="B531" s="8">
        <v>42879</v>
      </c>
      <c r="C531" t="s">
        <v>5035</v>
      </c>
      <c r="D531">
        <v>1</v>
      </c>
      <c r="E531" t="s">
        <v>3475</v>
      </c>
      <c r="F531">
        <v>4048</v>
      </c>
      <c r="G531" s="1" t="s">
        <v>1443</v>
      </c>
      <c r="H531" s="1" t="s">
        <v>1164</v>
      </c>
      <c r="I531" s="9">
        <v>2160</v>
      </c>
      <c r="J531" s="33">
        <f t="shared" si="8"/>
        <v>13500</v>
      </c>
      <c r="L531" s="9"/>
      <c r="M531" s="9"/>
    </row>
    <row r="532" spans="1:13" x14ac:dyDescent="0.25">
      <c r="A532" t="s">
        <v>2690</v>
      </c>
      <c r="B532" s="8">
        <v>42879</v>
      </c>
      <c r="C532" t="s">
        <v>5036</v>
      </c>
      <c r="D532">
        <v>1</v>
      </c>
      <c r="E532" t="s">
        <v>3475</v>
      </c>
      <c r="F532">
        <v>4049</v>
      </c>
      <c r="G532" s="1" t="s">
        <v>1427</v>
      </c>
      <c r="H532" s="1" t="s">
        <v>1036</v>
      </c>
      <c r="I532" s="1">
        <v>258.89</v>
      </c>
      <c r="J532" s="33">
        <f t="shared" si="8"/>
        <v>1618.0624999999998</v>
      </c>
      <c r="L532" s="1"/>
      <c r="M532" s="9"/>
    </row>
    <row r="533" spans="1:13" x14ac:dyDescent="0.25">
      <c r="A533" t="s">
        <v>1237</v>
      </c>
      <c r="B533" s="8">
        <v>42879</v>
      </c>
      <c r="C533" t="s">
        <v>5037</v>
      </c>
      <c r="D533">
        <v>1</v>
      </c>
      <c r="E533" t="s">
        <v>3475</v>
      </c>
      <c r="F533">
        <v>4050</v>
      </c>
      <c r="G533" s="1" t="s">
        <v>1440</v>
      </c>
      <c r="H533" s="1" t="s">
        <v>1149</v>
      </c>
      <c r="I533" s="9">
        <v>3308.96</v>
      </c>
      <c r="J533" s="33">
        <f t="shared" si="8"/>
        <v>20681</v>
      </c>
      <c r="L533" s="9"/>
      <c r="M533" s="9"/>
    </row>
    <row r="534" spans="1:13" x14ac:dyDescent="0.25">
      <c r="A534" t="s">
        <v>1240</v>
      </c>
      <c r="B534" s="8">
        <v>42879</v>
      </c>
      <c r="C534" t="s">
        <v>5038</v>
      </c>
      <c r="D534">
        <v>1</v>
      </c>
      <c r="E534" t="s">
        <v>3475</v>
      </c>
      <c r="F534">
        <v>4051</v>
      </c>
      <c r="G534" s="1" t="s">
        <v>1427</v>
      </c>
      <c r="H534" s="1" t="s">
        <v>1036</v>
      </c>
      <c r="I534" s="1">
        <v>38.619999999999997</v>
      </c>
      <c r="J534" s="33">
        <f t="shared" si="8"/>
        <v>241.37499999999997</v>
      </c>
      <c r="L534" s="1"/>
      <c r="M534" s="9"/>
    </row>
    <row r="535" spans="1:13" x14ac:dyDescent="0.25">
      <c r="A535" t="s">
        <v>1243</v>
      </c>
      <c r="B535" s="8">
        <v>42879</v>
      </c>
      <c r="C535" t="s">
        <v>5039</v>
      </c>
      <c r="D535">
        <v>1</v>
      </c>
      <c r="E535" t="s">
        <v>3475</v>
      </c>
      <c r="F535">
        <v>4052</v>
      </c>
      <c r="G535" s="1" t="s">
        <v>2876</v>
      </c>
      <c r="H535" s="1" t="s">
        <v>2822</v>
      </c>
      <c r="I535" s="9">
        <v>1061.04</v>
      </c>
      <c r="J535" s="33">
        <f t="shared" si="8"/>
        <v>6631.5</v>
      </c>
      <c r="L535" s="9"/>
      <c r="M535" s="9"/>
    </row>
    <row r="536" spans="1:13" x14ac:dyDescent="0.25">
      <c r="A536" t="s">
        <v>1246</v>
      </c>
      <c r="B536" s="8">
        <v>42879</v>
      </c>
      <c r="C536" t="s">
        <v>5040</v>
      </c>
      <c r="D536">
        <v>1</v>
      </c>
      <c r="E536" t="s">
        <v>3475</v>
      </c>
      <c r="F536">
        <v>4053</v>
      </c>
      <c r="G536" s="1" t="s">
        <v>5560</v>
      </c>
      <c r="H536" s="1" t="s">
        <v>5041</v>
      </c>
      <c r="I536" s="9">
        <v>1600</v>
      </c>
      <c r="J536" s="33">
        <f t="shared" si="8"/>
        <v>10000</v>
      </c>
      <c r="L536" s="9"/>
      <c r="M536" s="9"/>
    </row>
    <row r="537" spans="1:13" x14ac:dyDescent="0.25">
      <c r="A537" t="s">
        <v>1249</v>
      </c>
      <c r="B537" s="8">
        <v>42879</v>
      </c>
      <c r="C537" t="s">
        <v>5042</v>
      </c>
      <c r="D537">
        <v>1</v>
      </c>
      <c r="E537" t="s">
        <v>3475</v>
      </c>
      <c r="F537">
        <v>4054</v>
      </c>
      <c r="G537" s="7" t="s">
        <v>1461</v>
      </c>
      <c r="H537" s="1" t="s">
        <v>1289</v>
      </c>
      <c r="I537" s="1">
        <v>400</v>
      </c>
      <c r="J537" s="33">
        <f t="shared" si="8"/>
        <v>2500</v>
      </c>
      <c r="L537" s="1"/>
      <c r="M537" s="9"/>
    </row>
    <row r="538" spans="1:13" x14ac:dyDescent="0.25">
      <c r="A538" t="s">
        <v>1252</v>
      </c>
      <c r="B538" s="8">
        <v>42879</v>
      </c>
      <c r="C538" t="s">
        <v>5043</v>
      </c>
      <c r="D538">
        <v>1</v>
      </c>
      <c r="E538" t="s">
        <v>3475</v>
      </c>
      <c r="F538">
        <v>4055</v>
      </c>
      <c r="G538" s="7" t="s">
        <v>5610</v>
      </c>
      <c r="H538" s="1" t="s">
        <v>5044</v>
      </c>
      <c r="I538" s="1">
        <v>264</v>
      </c>
      <c r="J538" s="33">
        <f t="shared" si="8"/>
        <v>1650</v>
      </c>
      <c r="L538" s="1"/>
      <c r="M538" s="9"/>
    </row>
    <row r="539" spans="1:13" x14ac:dyDescent="0.25">
      <c r="A539" t="s">
        <v>1255</v>
      </c>
      <c r="B539" s="8">
        <v>42879</v>
      </c>
      <c r="C539" t="s">
        <v>5045</v>
      </c>
      <c r="D539">
        <v>1</v>
      </c>
      <c r="E539" t="s">
        <v>3475</v>
      </c>
      <c r="F539">
        <v>4056</v>
      </c>
      <c r="G539" s="1" t="s">
        <v>1447</v>
      </c>
      <c r="H539" s="1" t="s">
        <v>1200</v>
      </c>
      <c r="I539" s="9">
        <v>19200</v>
      </c>
      <c r="J539" s="33">
        <f t="shared" si="8"/>
        <v>120000</v>
      </c>
      <c r="K539">
        <v>12800</v>
      </c>
      <c r="L539" s="9"/>
      <c r="M539" s="9"/>
    </row>
    <row r="540" spans="1:13" x14ac:dyDescent="0.25">
      <c r="A540" t="s">
        <v>1259</v>
      </c>
      <c r="B540" s="8">
        <v>42879</v>
      </c>
      <c r="C540" t="s">
        <v>5046</v>
      </c>
      <c r="D540">
        <v>1</v>
      </c>
      <c r="E540" t="s">
        <v>3475</v>
      </c>
      <c r="F540">
        <v>4057</v>
      </c>
      <c r="G540" s="1" t="s">
        <v>1441</v>
      </c>
      <c r="H540" s="1" t="s">
        <v>1156</v>
      </c>
      <c r="I540" s="1">
        <v>799.33</v>
      </c>
      <c r="J540" s="33">
        <f t="shared" si="8"/>
        <v>4995.8125</v>
      </c>
      <c r="L540" s="1"/>
      <c r="M540" s="9"/>
    </row>
    <row r="541" spans="1:13" x14ac:dyDescent="0.25">
      <c r="A541" t="s">
        <v>1262</v>
      </c>
      <c r="B541" s="8">
        <v>42879</v>
      </c>
      <c r="C541" t="s">
        <v>5047</v>
      </c>
      <c r="D541">
        <v>1</v>
      </c>
      <c r="E541" t="s">
        <v>3475</v>
      </c>
      <c r="F541">
        <v>4058</v>
      </c>
      <c r="G541" s="1" t="s">
        <v>2943</v>
      </c>
      <c r="H541" s="1" t="s">
        <v>2738</v>
      </c>
      <c r="I541" s="9">
        <v>5947.07</v>
      </c>
      <c r="J541" s="33">
        <f t="shared" si="8"/>
        <v>37169.1875</v>
      </c>
      <c r="L541" s="9"/>
      <c r="M541" s="9"/>
    </row>
    <row r="542" spans="1:13" x14ac:dyDescent="0.25">
      <c r="A542" t="s">
        <v>1265</v>
      </c>
      <c r="B542" s="8">
        <v>42879</v>
      </c>
      <c r="C542" t="s">
        <v>5048</v>
      </c>
      <c r="D542">
        <v>1</v>
      </c>
      <c r="E542" t="s">
        <v>3475</v>
      </c>
      <c r="F542">
        <v>4059</v>
      </c>
      <c r="G542" s="1" t="s">
        <v>1430</v>
      </c>
      <c r="H542" s="1" t="s">
        <v>1052</v>
      </c>
      <c r="I542" s="1">
        <v>606.4</v>
      </c>
      <c r="J542" s="33">
        <f t="shared" si="8"/>
        <v>3790</v>
      </c>
      <c r="L542" s="1"/>
      <c r="M542" s="9"/>
    </row>
    <row r="543" spans="1:13" x14ac:dyDescent="0.25">
      <c r="A543" t="s">
        <v>1268</v>
      </c>
      <c r="B543" s="8">
        <v>42879</v>
      </c>
      <c r="C543" t="s">
        <v>5049</v>
      </c>
      <c r="D543">
        <v>1</v>
      </c>
      <c r="E543" t="s">
        <v>3475</v>
      </c>
      <c r="F543">
        <v>4060</v>
      </c>
      <c r="G543" s="1" t="s">
        <v>2833</v>
      </c>
      <c r="H543" s="1" t="s">
        <v>2497</v>
      </c>
      <c r="I543" s="9">
        <v>1440</v>
      </c>
      <c r="J543" s="33">
        <f t="shared" si="8"/>
        <v>9000</v>
      </c>
      <c r="L543" s="9"/>
      <c r="M543" s="9"/>
    </row>
    <row r="544" spans="1:13" x14ac:dyDescent="0.25">
      <c r="A544" t="s">
        <v>1271</v>
      </c>
      <c r="B544" s="8">
        <v>42879</v>
      </c>
      <c r="C544" t="s">
        <v>5050</v>
      </c>
      <c r="D544">
        <v>1</v>
      </c>
      <c r="E544" t="s">
        <v>3475</v>
      </c>
      <c r="F544">
        <v>4061</v>
      </c>
      <c r="G544" s="1" t="s">
        <v>2861</v>
      </c>
      <c r="H544" s="1" t="s">
        <v>2798</v>
      </c>
      <c r="I544" s="1">
        <v>720</v>
      </c>
      <c r="J544" s="33">
        <f t="shared" si="8"/>
        <v>4500</v>
      </c>
      <c r="L544" s="1"/>
      <c r="M544" s="9"/>
    </row>
    <row r="545" spans="1:13" x14ac:dyDescent="0.25">
      <c r="A545" t="s">
        <v>5159</v>
      </c>
      <c r="B545" s="8">
        <v>42880</v>
      </c>
      <c r="C545" t="s">
        <v>5160</v>
      </c>
      <c r="D545">
        <v>1</v>
      </c>
      <c r="E545" t="s">
        <v>3475</v>
      </c>
      <c r="F545">
        <v>4062</v>
      </c>
      <c r="G545" s="1" t="s">
        <v>1440</v>
      </c>
      <c r="H545" s="1" t="s">
        <v>1149</v>
      </c>
      <c r="I545" s="9">
        <f>4648.62+3756.85</f>
        <v>8405.4699999999993</v>
      </c>
      <c r="J545" s="33">
        <f t="shared" si="8"/>
        <v>52534.187499999993</v>
      </c>
      <c r="L545" s="9"/>
      <c r="M545" s="9"/>
    </row>
    <row r="546" spans="1:13" x14ac:dyDescent="0.25">
      <c r="A546" t="s">
        <v>1275</v>
      </c>
      <c r="B546" s="8">
        <v>42879</v>
      </c>
      <c r="C546" t="s">
        <v>5051</v>
      </c>
      <c r="D546">
        <v>1</v>
      </c>
      <c r="E546" t="s">
        <v>3475</v>
      </c>
      <c r="F546">
        <v>4063</v>
      </c>
      <c r="G546" s="1" t="s">
        <v>1450</v>
      </c>
      <c r="H546" s="1" t="s">
        <v>1221</v>
      </c>
      <c r="I546" s="9">
        <v>1128.9000000000001</v>
      </c>
      <c r="J546" s="33">
        <f t="shared" si="8"/>
        <v>7055.625</v>
      </c>
      <c r="L546" s="9"/>
      <c r="M546" s="9"/>
    </row>
    <row r="547" spans="1:13" x14ac:dyDescent="0.25">
      <c r="A547" t="s">
        <v>2700</v>
      </c>
      <c r="B547" s="8">
        <v>42879</v>
      </c>
      <c r="C547" t="s">
        <v>5052</v>
      </c>
      <c r="D547">
        <v>1</v>
      </c>
      <c r="E547" t="s">
        <v>3475</v>
      </c>
      <c r="F547">
        <v>4064</v>
      </c>
      <c r="G547" s="1" t="s">
        <v>1429</v>
      </c>
      <c r="H547" s="1" t="s">
        <v>1048</v>
      </c>
      <c r="I547" s="1">
        <v>880</v>
      </c>
      <c r="J547" s="33">
        <f t="shared" si="8"/>
        <v>5500</v>
      </c>
      <c r="L547" s="1"/>
      <c r="M547" s="9"/>
    </row>
    <row r="548" spans="1:13" x14ac:dyDescent="0.25">
      <c r="A548" t="s">
        <v>2704</v>
      </c>
      <c r="B548" s="8">
        <v>42879</v>
      </c>
      <c r="C548" t="s">
        <v>5053</v>
      </c>
      <c r="D548">
        <v>1</v>
      </c>
      <c r="E548" t="s">
        <v>3475</v>
      </c>
      <c r="F548">
        <v>4065</v>
      </c>
      <c r="G548" s="1" t="s">
        <v>5562</v>
      </c>
      <c r="H548" s="1" t="s">
        <v>2617</v>
      </c>
      <c r="I548" s="1">
        <v>360</v>
      </c>
      <c r="J548" s="33">
        <f t="shared" si="8"/>
        <v>2250</v>
      </c>
      <c r="L548" s="1"/>
      <c r="M548" s="9"/>
    </row>
    <row r="549" spans="1:13" x14ac:dyDescent="0.25">
      <c r="A549" t="s">
        <v>1279</v>
      </c>
      <c r="B549" s="8">
        <v>42879</v>
      </c>
      <c r="C549" t="s">
        <v>5054</v>
      </c>
      <c r="D549">
        <v>1</v>
      </c>
      <c r="E549" t="s">
        <v>3475</v>
      </c>
      <c r="F549">
        <v>4066</v>
      </c>
      <c r="G549" s="1" t="s">
        <v>5563</v>
      </c>
      <c r="H549" s="1" t="s">
        <v>5055</v>
      </c>
      <c r="I549" s="1">
        <v>560</v>
      </c>
      <c r="J549" s="33">
        <f t="shared" si="8"/>
        <v>3500</v>
      </c>
      <c r="L549" s="1"/>
      <c r="M549" s="9"/>
    </row>
    <row r="550" spans="1:13" x14ac:dyDescent="0.25">
      <c r="A550" t="s">
        <v>5056</v>
      </c>
      <c r="B550" s="8">
        <v>42879</v>
      </c>
      <c r="C550" t="s">
        <v>5057</v>
      </c>
      <c r="D550">
        <v>1</v>
      </c>
      <c r="E550" t="s">
        <v>3475</v>
      </c>
      <c r="F550">
        <v>4068</v>
      </c>
      <c r="G550" s="1" t="s">
        <v>1424</v>
      </c>
      <c r="H550" s="1" t="s">
        <v>1018</v>
      </c>
      <c r="I550" s="1">
        <v>128</v>
      </c>
      <c r="J550" s="33">
        <f t="shared" si="8"/>
        <v>800</v>
      </c>
      <c r="L550" s="1"/>
      <c r="M550" s="9"/>
    </row>
    <row r="551" spans="1:13" x14ac:dyDescent="0.25">
      <c r="A551" t="s">
        <v>1286</v>
      </c>
      <c r="B551" s="8">
        <v>42879</v>
      </c>
      <c r="C551" t="s">
        <v>5058</v>
      </c>
      <c r="D551">
        <v>1</v>
      </c>
      <c r="E551" t="s">
        <v>3475</v>
      </c>
      <c r="F551">
        <v>4069</v>
      </c>
      <c r="G551" s="1" t="s">
        <v>1445</v>
      </c>
      <c r="H551" s="1" t="s">
        <v>1172</v>
      </c>
      <c r="I551" s="1">
        <v>482.05</v>
      </c>
      <c r="J551" s="33">
        <f t="shared" si="8"/>
        <v>3012.8125</v>
      </c>
      <c r="L551" s="1"/>
      <c r="M551" s="9"/>
    </row>
    <row r="552" spans="1:13" x14ac:dyDescent="0.25">
      <c r="A552" t="s">
        <v>2712</v>
      </c>
      <c r="B552" s="8">
        <v>42879</v>
      </c>
      <c r="C552" t="s">
        <v>5059</v>
      </c>
      <c r="D552">
        <v>1</v>
      </c>
      <c r="E552" t="s">
        <v>3475</v>
      </c>
      <c r="F552">
        <v>4070</v>
      </c>
      <c r="G552" s="1" t="s">
        <v>2854</v>
      </c>
      <c r="H552" s="1" t="s">
        <v>2742</v>
      </c>
      <c r="I552" s="9">
        <v>1010.04</v>
      </c>
      <c r="J552" s="33">
        <f t="shared" si="8"/>
        <v>6312.75</v>
      </c>
      <c r="L552" s="9"/>
      <c r="M552" s="9"/>
    </row>
    <row r="553" spans="1:13" x14ac:dyDescent="0.25">
      <c r="A553" t="s">
        <v>3593</v>
      </c>
      <c r="B553" s="8">
        <v>42879</v>
      </c>
      <c r="C553" t="s">
        <v>5060</v>
      </c>
      <c r="D553">
        <v>1</v>
      </c>
      <c r="E553" t="s">
        <v>3475</v>
      </c>
      <c r="F553">
        <v>4071</v>
      </c>
      <c r="G553" s="1" t="s">
        <v>1445</v>
      </c>
      <c r="H553" s="1" t="s">
        <v>1172</v>
      </c>
      <c r="I553" s="1">
        <v>630.46</v>
      </c>
      <c r="J553" s="33">
        <f t="shared" si="8"/>
        <v>3940.375</v>
      </c>
      <c r="L553" s="1"/>
      <c r="M553" s="9"/>
    </row>
    <row r="554" spans="1:13" x14ac:dyDescent="0.25">
      <c r="A554" t="s">
        <v>3595</v>
      </c>
      <c r="B554" s="8">
        <v>42879</v>
      </c>
      <c r="C554" t="s">
        <v>5061</v>
      </c>
      <c r="D554">
        <v>1</v>
      </c>
      <c r="E554" t="s">
        <v>3475</v>
      </c>
      <c r="F554">
        <v>4072</v>
      </c>
      <c r="G554" s="1" t="s">
        <v>1432</v>
      </c>
      <c r="H554" s="1" t="s">
        <v>1060</v>
      </c>
      <c r="I554" s="9">
        <v>5936</v>
      </c>
      <c r="J554" s="33">
        <f t="shared" si="8"/>
        <v>37100</v>
      </c>
      <c r="L554" s="9"/>
      <c r="M554" s="9"/>
    </row>
    <row r="555" spans="1:13" x14ac:dyDescent="0.25">
      <c r="A555" t="s">
        <v>3597</v>
      </c>
      <c r="B555" s="8">
        <v>42879</v>
      </c>
      <c r="C555" t="s">
        <v>5062</v>
      </c>
      <c r="D555">
        <v>2</v>
      </c>
      <c r="E555" t="s">
        <v>3475</v>
      </c>
      <c r="F555">
        <v>4073</v>
      </c>
      <c r="G555" s="1" t="s">
        <v>1432</v>
      </c>
      <c r="H555" s="1" t="s">
        <v>1060</v>
      </c>
      <c r="I555" s="9">
        <v>5040</v>
      </c>
      <c r="J555" s="33">
        <f t="shared" si="8"/>
        <v>31500</v>
      </c>
      <c r="L555" s="9"/>
      <c r="M555" s="9"/>
    </row>
    <row r="556" spans="1:13" x14ac:dyDescent="0.25">
      <c r="A556" t="s">
        <v>3599</v>
      </c>
      <c r="B556" s="8">
        <v>42879</v>
      </c>
      <c r="C556" t="s">
        <v>5063</v>
      </c>
      <c r="D556">
        <v>2</v>
      </c>
      <c r="E556" t="s">
        <v>3475</v>
      </c>
      <c r="F556">
        <v>4074</v>
      </c>
      <c r="G556" s="1" t="s">
        <v>3713</v>
      </c>
      <c r="H556" s="1" t="s">
        <v>3488</v>
      </c>
      <c r="I556" s="9">
        <v>2724.84</v>
      </c>
      <c r="J556" s="33">
        <f t="shared" si="8"/>
        <v>17030.25</v>
      </c>
      <c r="L556" s="9"/>
      <c r="M556" s="9"/>
    </row>
    <row r="557" spans="1:13" x14ac:dyDescent="0.25">
      <c r="A557" t="s">
        <v>3601</v>
      </c>
      <c r="B557" s="8">
        <v>42879</v>
      </c>
      <c r="C557" t="s">
        <v>5064</v>
      </c>
      <c r="D557">
        <v>2</v>
      </c>
      <c r="E557" t="s">
        <v>3475</v>
      </c>
      <c r="F557">
        <v>4075</v>
      </c>
      <c r="G557" s="1" t="s">
        <v>1429</v>
      </c>
      <c r="H557" s="1" t="s">
        <v>1048</v>
      </c>
      <c r="I557" s="1">
        <v>608</v>
      </c>
      <c r="J557" s="33">
        <f t="shared" si="8"/>
        <v>3800</v>
      </c>
      <c r="L557" s="1"/>
      <c r="M557" s="9"/>
    </row>
    <row r="558" spans="1:13" x14ac:dyDescent="0.25">
      <c r="A558" t="s">
        <v>3603</v>
      </c>
      <c r="B558" s="8">
        <v>42879</v>
      </c>
      <c r="C558" t="s">
        <v>5065</v>
      </c>
      <c r="D558">
        <v>2</v>
      </c>
      <c r="E558" t="s">
        <v>3475</v>
      </c>
      <c r="F558">
        <v>4076</v>
      </c>
      <c r="G558" s="1" t="s">
        <v>1423</v>
      </c>
      <c r="H558" s="1" t="s">
        <v>1014</v>
      </c>
      <c r="I558" s="1">
        <v>192</v>
      </c>
      <c r="J558" s="33">
        <f t="shared" si="8"/>
        <v>1200</v>
      </c>
      <c r="L558" s="1"/>
      <c r="M558" s="9"/>
    </row>
    <row r="559" spans="1:13" x14ac:dyDescent="0.25">
      <c r="A559" t="s">
        <v>3605</v>
      </c>
      <c r="B559" s="8">
        <v>42879</v>
      </c>
      <c r="C559" t="s">
        <v>5066</v>
      </c>
      <c r="D559">
        <v>2</v>
      </c>
      <c r="E559" t="s">
        <v>3475</v>
      </c>
      <c r="F559">
        <v>4077</v>
      </c>
      <c r="G559" s="1" t="s">
        <v>1451</v>
      </c>
      <c r="H559" s="1" t="s">
        <v>1258</v>
      </c>
      <c r="I559" s="1">
        <v>286.24</v>
      </c>
      <c r="J559" s="33">
        <f t="shared" si="8"/>
        <v>1789</v>
      </c>
      <c r="L559" s="1"/>
      <c r="M559" s="9"/>
    </row>
    <row r="560" spans="1:13" x14ac:dyDescent="0.25">
      <c r="A560" t="s">
        <v>3607</v>
      </c>
      <c r="B560" s="8">
        <v>42879</v>
      </c>
      <c r="C560" t="s">
        <v>5067</v>
      </c>
      <c r="D560">
        <v>2</v>
      </c>
      <c r="E560" t="s">
        <v>3475</v>
      </c>
      <c r="F560">
        <v>4078</v>
      </c>
      <c r="G560" s="1" t="s">
        <v>1437</v>
      </c>
      <c r="H560" s="1" t="s">
        <v>1111</v>
      </c>
      <c r="I560" s="9">
        <v>1241.3800000000001</v>
      </c>
      <c r="J560" s="33">
        <f t="shared" si="8"/>
        <v>7758.6250000000009</v>
      </c>
      <c r="L560" s="9"/>
      <c r="M560" s="9"/>
    </row>
    <row r="561" spans="1:13" x14ac:dyDescent="0.25">
      <c r="A561" t="s">
        <v>3609</v>
      </c>
      <c r="B561" s="8">
        <v>42879</v>
      </c>
      <c r="C561" t="s">
        <v>5068</v>
      </c>
      <c r="D561">
        <v>2</v>
      </c>
      <c r="E561" t="s">
        <v>3475</v>
      </c>
      <c r="F561">
        <v>4079</v>
      </c>
      <c r="G561" s="1" t="s">
        <v>1457</v>
      </c>
      <c r="H561" s="1" t="s">
        <v>1352</v>
      </c>
      <c r="I561" s="1">
        <v>228.8</v>
      </c>
      <c r="J561" s="33">
        <f t="shared" si="8"/>
        <v>1430</v>
      </c>
      <c r="L561" s="1"/>
      <c r="M561" s="9"/>
    </row>
    <row r="562" spans="1:13" x14ac:dyDescent="0.25">
      <c r="A562" t="s">
        <v>2715</v>
      </c>
      <c r="B562" s="8">
        <v>42879</v>
      </c>
      <c r="C562" t="s">
        <v>5069</v>
      </c>
      <c r="D562">
        <v>2</v>
      </c>
      <c r="E562" t="s">
        <v>3475</v>
      </c>
      <c r="F562">
        <v>4080</v>
      </c>
      <c r="G562" s="1" t="s">
        <v>1438</v>
      </c>
      <c r="H562" s="1" t="s">
        <v>1130</v>
      </c>
      <c r="I562" s="1">
        <v>678.4</v>
      </c>
      <c r="J562" s="33">
        <f t="shared" si="8"/>
        <v>4240</v>
      </c>
      <c r="L562" s="1"/>
      <c r="M562" s="9"/>
    </row>
    <row r="563" spans="1:13" x14ac:dyDescent="0.25">
      <c r="A563" t="s">
        <v>3612</v>
      </c>
      <c r="B563" s="8">
        <v>42879</v>
      </c>
      <c r="C563" t="s">
        <v>5070</v>
      </c>
      <c r="D563">
        <v>2</v>
      </c>
      <c r="E563" t="s">
        <v>3475</v>
      </c>
      <c r="F563">
        <v>4081</v>
      </c>
      <c r="G563" s="1" t="s">
        <v>1425</v>
      </c>
      <c r="H563" s="1" t="s">
        <v>1025</v>
      </c>
      <c r="I563" s="9">
        <v>1418.76</v>
      </c>
      <c r="J563" s="33">
        <f t="shared" si="8"/>
        <v>8867.25</v>
      </c>
      <c r="L563" s="9"/>
      <c r="M563" s="9"/>
    </row>
    <row r="564" spans="1:13" x14ac:dyDescent="0.25">
      <c r="A564" t="s">
        <v>5071</v>
      </c>
      <c r="B564" s="8">
        <v>42879</v>
      </c>
      <c r="C564" t="s">
        <v>5072</v>
      </c>
      <c r="D564">
        <v>2</v>
      </c>
      <c r="E564" t="s">
        <v>3475</v>
      </c>
      <c r="F564">
        <v>4082</v>
      </c>
      <c r="G564" s="1" t="s">
        <v>5556</v>
      </c>
      <c r="H564" s="1" t="s">
        <v>1359</v>
      </c>
      <c r="I564" s="9">
        <v>2776</v>
      </c>
      <c r="J564" s="33">
        <f t="shared" si="8"/>
        <v>17350</v>
      </c>
      <c r="L564" s="9"/>
      <c r="M564" s="9"/>
    </row>
    <row r="565" spans="1:13" x14ac:dyDescent="0.25">
      <c r="A565" t="s">
        <v>1299</v>
      </c>
      <c r="B565" s="8">
        <v>42880</v>
      </c>
      <c r="C565" t="s">
        <v>5161</v>
      </c>
      <c r="D565">
        <v>1</v>
      </c>
      <c r="E565" t="s">
        <v>3475</v>
      </c>
      <c r="F565">
        <v>4087</v>
      </c>
      <c r="G565" s="1" t="s">
        <v>1421</v>
      </c>
      <c r="H565" s="1" t="s">
        <v>1006</v>
      </c>
      <c r="I565" s="1">
        <v>359.51</v>
      </c>
      <c r="J565" s="33">
        <f t="shared" si="8"/>
        <v>2246.9375</v>
      </c>
      <c r="L565" s="1"/>
      <c r="M565" s="9"/>
    </row>
    <row r="566" spans="1:13" x14ac:dyDescent="0.25">
      <c r="A566" t="s">
        <v>2770</v>
      </c>
      <c r="B566" s="8">
        <v>42881</v>
      </c>
      <c r="C566" t="s">
        <v>5166</v>
      </c>
      <c r="D566">
        <v>1</v>
      </c>
      <c r="E566" t="s">
        <v>3475</v>
      </c>
      <c r="F566">
        <v>4090</v>
      </c>
      <c r="G566" s="1" t="s">
        <v>1421</v>
      </c>
      <c r="H566" s="1" t="s">
        <v>1006</v>
      </c>
      <c r="I566" s="9">
        <v>36246.89</v>
      </c>
      <c r="J566" s="33">
        <f t="shared" si="8"/>
        <v>226543.0625</v>
      </c>
      <c r="L566" s="9"/>
      <c r="M566" s="9"/>
    </row>
    <row r="567" spans="1:13" x14ac:dyDescent="0.25">
      <c r="A567" t="s">
        <v>1302</v>
      </c>
      <c r="B567" s="8">
        <v>42881</v>
      </c>
      <c r="C567" t="s">
        <v>5167</v>
      </c>
      <c r="D567">
        <v>1</v>
      </c>
      <c r="E567" t="s">
        <v>3475</v>
      </c>
      <c r="F567">
        <v>4091</v>
      </c>
      <c r="G567" s="1" t="s">
        <v>1421</v>
      </c>
      <c r="H567" s="1" t="s">
        <v>1006</v>
      </c>
      <c r="I567" s="9">
        <v>3069.98</v>
      </c>
      <c r="J567" s="33">
        <f t="shared" si="8"/>
        <v>19187.375</v>
      </c>
      <c r="L567" s="9"/>
      <c r="M567" s="9"/>
    </row>
    <row r="568" spans="1:13" x14ac:dyDescent="0.25">
      <c r="A568" t="s">
        <v>3641</v>
      </c>
      <c r="B568" s="8">
        <v>42885</v>
      </c>
      <c r="C568" t="s">
        <v>5222</v>
      </c>
      <c r="D568">
        <v>1</v>
      </c>
      <c r="E568" t="s">
        <v>3475</v>
      </c>
      <c r="F568">
        <v>4093</v>
      </c>
      <c r="G568" s="1" t="s">
        <v>5564</v>
      </c>
      <c r="H568" s="1" t="s">
        <v>5223</v>
      </c>
      <c r="I568" s="9">
        <v>2913.66</v>
      </c>
      <c r="J568" s="33">
        <f t="shared" si="8"/>
        <v>18210.375</v>
      </c>
      <c r="L568" s="9"/>
      <c r="M568" s="9"/>
    </row>
    <row r="569" spans="1:13" x14ac:dyDescent="0.25">
      <c r="A569" t="s">
        <v>1318</v>
      </c>
      <c r="B569" s="8">
        <v>42885</v>
      </c>
      <c r="C569" t="s">
        <v>5224</v>
      </c>
      <c r="D569">
        <v>1</v>
      </c>
      <c r="E569" t="s">
        <v>3475</v>
      </c>
      <c r="F569">
        <v>4094</v>
      </c>
      <c r="G569" s="1" t="s">
        <v>5565</v>
      </c>
      <c r="H569" s="1" t="s">
        <v>5225</v>
      </c>
      <c r="I569" s="9">
        <v>17211.59</v>
      </c>
      <c r="J569" s="33">
        <f t="shared" si="8"/>
        <v>107572.4375</v>
      </c>
      <c r="L569" s="9"/>
      <c r="M569" s="9"/>
    </row>
    <row r="570" spans="1:13" x14ac:dyDescent="0.25">
      <c r="A570" t="s">
        <v>4719</v>
      </c>
      <c r="B570" s="8">
        <v>42885</v>
      </c>
      <c r="C570" t="s">
        <v>5226</v>
      </c>
      <c r="D570">
        <v>1</v>
      </c>
      <c r="E570" t="s">
        <v>3475</v>
      </c>
      <c r="F570">
        <v>4096</v>
      </c>
      <c r="G570" s="1" t="s">
        <v>1456</v>
      </c>
      <c r="H570" s="1" t="s">
        <v>1324</v>
      </c>
      <c r="I570" s="1">
        <v>199</v>
      </c>
      <c r="J570" s="33">
        <f t="shared" si="8"/>
        <v>1243.75</v>
      </c>
      <c r="K570" s="1"/>
      <c r="L570" s="1"/>
      <c r="M570" s="9"/>
    </row>
    <row r="571" spans="1:13" x14ac:dyDescent="0.25">
      <c r="A571" t="s">
        <v>4722</v>
      </c>
      <c r="B571" s="8">
        <v>42885</v>
      </c>
      <c r="C571" t="s">
        <v>5227</v>
      </c>
      <c r="D571">
        <v>1</v>
      </c>
      <c r="E571" t="s">
        <v>3475</v>
      </c>
      <c r="F571">
        <v>4097</v>
      </c>
      <c r="G571" s="1" t="s">
        <v>1456</v>
      </c>
      <c r="H571" s="1" t="s">
        <v>1324</v>
      </c>
      <c r="I571" s="1">
        <v>444.44</v>
      </c>
      <c r="J571" s="33">
        <f t="shared" si="8"/>
        <v>2777.75</v>
      </c>
      <c r="K571" s="1"/>
      <c r="L571" s="1"/>
      <c r="M571" s="9"/>
    </row>
    <row r="572" spans="1:13" x14ac:dyDescent="0.25">
      <c r="A572" t="s">
        <v>4725</v>
      </c>
      <c r="B572" s="8">
        <v>42885</v>
      </c>
      <c r="C572" t="s">
        <v>5228</v>
      </c>
      <c r="D572">
        <v>1</v>
      </c>
      <c r="E572" t="s">
        <v>3475</v>
      </c>
      <c r="F572">
        <v>4098</v>
      </c>
      <c r="G572" s="1" t="s">
        <v>1456</v>
      </c>
      <c r="H572" s="1" t="s">
        <v>1324</v>
      </c>
      <c r="I572" s="9">
        <v>6393.35</v>
      </c>
      <c r="J572" s="33">
        <f t="shared" si="8"/>
        <v>39958.4375</v>
      </c>
      <c r="L572" s="9"/>
      <c r="M572" s="9"/>
    </row>
    <row r="573" spans="1:13" x14ac:dyDescent="0.25">
      <c r="A573" t="s">
        <v>2787</v>
      </c>
      <c r="B573" s="8">
        <v>42885</v>
      </c>
      <c r="C573" t="s">
        <v>5229</v>
      </c>
      <c r="D573">
        <v>1</v>
      </c>
      <c r="E573" t="s">
        <v>3475</v>
      </c>
      <c r="F573">
        <v>4099</v>
      </c>
      <c r="G573" s="1" t="s">
        <v>5566</v>
      </c>
      <c r="H573" s="1" t="s">
        <v>5230</v>
      </c>
      <c r="I573" s="9">
        <v>16908.509999999998</v>
      </c>
      <c r="J573" s="33">
        <f t="shared" si="8"/>
        <v>105678.18749999999</v>
      </c>
      <c r="L573" s="9"/>
      <c r="M573" s="9"/>
    </row>
    <row r="574" spans="1:13" x14ac:dyDescent="0.25">
      <c r="A574" t="s">
        <v>1325</v>
      </c>
      <c r="B574" s="8">
        <v>42885</v>
      </c>
      <c r="C574" t="s">
        <v>5231</v>
      </c>
      <c r="D574">
        <v>1</v>
      </c>
      <c r="E574" t="s">
        <v>3475</v>
      </c>
      <c r="F574">
        <v>4101</v>
      </c>
      <c r="G574" s="1" t="s">
        <v>1421</v>
      </c>
      <c r="H574" s="1" t="s">
        <v>1006</v>
      </c>
      <c r="I574" s="9">
        <v>57655.46</v>
      </c>
      <c r="J574" s="33">
        <f t="shared" si="8"/>
        <v>360346.625</v>
      </c>
      <c r="L574" s="9"/>
      <c r="M574" s="9"/>
    </row>
    <row r="575" spans="1:13" x14ac:dyDescent="0.25">
      <c r="A575" t="s">
        <v>1328</v>
      </c>
      <c r="B575" s="8">
        <v>42886</v>
      </c>
      <c r="C575" t="s">
        <v>5548</v>
      </c>
      <c r="D575">
        <v>1</v>
      </c>
      <c r="E575" t="s">
        <v>3475</v>
      </c>
      <c r="F575">
        <v>4103</v>
      </c>
      <c r="G575" s="1" t="s">
        <v>1421</v>
      </c>
      <c r="H575" s="1" t="s">
        <v>1006</v>
      </c>
      <c r="I575" s="9">
        <v>36128.94</v>
      </c>
      <c r="J575" s="33">
        <f t="shared" si="8"/>
        <v>225805.875</v>
      </c>
      <c r="L575" s="9"/>
      <c r="M575" s="9"/>
    </row>
    <row r="576" spans="1:13" x14ac:dyDescent="0.25">
      <c r="A576" t="s">
        <v>2793</v>
      </c>
      <c r="B576" s="8">
        <v>42886</v>
      </c>
      <c r="C576" t="s">
        <v>5549</v>
      </c>
      <c r="D576">
        <v>1</v>
      </c>
      <c r="E576" t="s">
        <v>3475</v>
      </c>
      <c r="F576">
        <v>4104</v>
      </c>
      <c r="G576" s="1" t="s">
        <v>1421</v>
      </c>
      <c r="H576" s="1" t="s">
        <v>1006</v>
      </c>
      <c r="I576" s="9">
        <v>25624.04</v>
      </c>
      <c r="J576" s="33">
        <f t="shared" si="8"/>
        <v>160150.25</v>
      </c>
      <c r="L576" s="9"/>
      <c r="M576" s="9"/>
    </row>
    <row r="577" spans="1:13" x14ac:dyDescent="0.25">
      <c r="A577" t="s">
        <v>1331</v>
      </c>
      <c r="B577" s="8">
        <v>42886</v>
      </c>
      <c r="C577" t="s">
        <v>5550</v>
      </c>
      <c r="D577">
        <v>1</v>
      </c>
      <c r="E577" t="s">
        <v>3475</v>
      </c>
      <c r="F577">
        <v>4105</v>
      </c>
      <c r="G577" s="1" t="s">
        <v>1421</v>
      </c>
      <c r="H577" s="1" t="s">
        <v>1006</v>
      </c>
      <c r="I577" s="1">
        <v>54.15</v>
      </c>
      <c r="J577" s="33">
        <f t="shared" si="8"/>
        <v>338.4375</v>
      </c>
      <c r="L577" s="1"/>
      <c r="M577" s="9"/>
    </row>
    <row r="578" spans="1:13" s="1" customFormat="1" x14ac:dyDescent="0.25">
      <c r="A578" s="1" t="s">
        <v>5599</v>
      </c>
      <c r="B578" s="8">
        <v>42885</v>
      </c>
      <c r="C578" s="1" t="s">
        <v>5600</v>
      </c>
      <c r="G578" s="1" t="s">
        <v>1499</v>
      </c>
      <c r="H578" s="1" t="s">
        <v>1500</v>
      </c>
      <c r="I578" s="9">
        <v>1159.49</v>
      </c>
      <c r="J578" s="33">
        <f t="shared" si="8"/>
        <v>7246.8125</v>
      </c>
      <c r="M578" s="9"/>
    </row>
    <row r="579" spans="1:13" x14ac:dyDescent="0.25">
      <c r="A579" t="s">
        <v>2799</v>
      </c>
      <c r="B579" s="8">
        <v>42886</v>
      </c>
      <c r="C579" t="s">
        <v>5554</v>
      </c>
      <c r="D579">
        <v>1</v>
      </c>
      <c r="E579" t="s">
        <v>3690</v>
      </c>
      <c r="F579">
        <v>33108</v>
      </c>
      <c r="G579" s="7" t="s">
        <v>1463</v>
      </c>
      <c r="H579" s="7" t="s">
        <v>1464</v>
      </c>
      <c r="I579" s="9">
        <v>115116.93</v>
      </c>
      <c r="J579" s="33">
        <f t="shared" si="8"/>
        <v>719480.81249999988</v>
      </c>
      <c r="L579" s="9"/>
      <c r="M579" s="9"/>
    </row>
    <row r="580" spans="1:13" x14ac:dyDescent="0.25">
      <c r="A580" t="s">
        <v>5552</v>
      </c>
      <c r="B580" s="8">
        <v>42886</v>
      </c>
      <c r="C580" t="s">
        <v>5553</v>
      </c>
      <c r="D580">
        <v>1</v>
      </c>
      <c r="E580" t="s">
        <v>3475</v>
      </c>
      <c r="F580">
        <v>4108</v>
      </c>
      <c r="G580" s="1" t="s">
        <v>1421</v>
      </c>
      <c r="H580" s="1" t="s">
        <v>1006</v>
      </c>
      <c r="I580" s="9">
        <v>1397.44</v>
      </c>
      <c r="J580" s="33">
        <f t="shared" si="8"/>
        <v>8734</v>
      </c>
      <c r="L580" s="9"/>
      <c r="M580" s="9"/>
    </row>
    <row r="581" spans="1:13" s="1" customFormat="1" x14ac:dyDescent="0.25">
      <c r="A581" s="1" t="s">
        <v>5199</v>
      </c>
      <c r="B581" s="8">
        <v>42885</v>
      </c>
      <c r="C581" s="1" t="s">
        <v>259</v>
      </c>
      <c r="G581" s="1" t="s">
        <v>2902</v>
      </c>
      <c r="H581" s="1" t="s">
        <v>5585</v>
      </c>
      <c r="I581" s="1">
        <f>154.62+48.28</f>
        <v>202.9</v>
      </c>
      <c r="J581" s="33">
        <f t="shared" ref="J581:J591" si="9">+I581/0.16</f>
        <v>1268.125</v>
      </c>
      <c r="L581" s="9">
        <v>115116.93</v>
      </c>
    </row>
    <row r="582" spans="1:13" s="1" customFormat="1" x14ac:dyDescent="0.25">
      <c r="A582" s="1" t="s">
        <v>5199</v>
      </c>
      <c r="B582" s="8">
        <v>42885</v>
      </c>
      <c r="C582" s="1" t="s">
        <v>259</v>
      </c>
      <c r="G582" s="1" t="s">
        <v>5586</v>
      </c>
      <c r="H582" s="1" t="s">
        <v>5587</v>
      </c>
      <c r="I582" s="1">
        <v>19.59</v>
      </c>
      <c r="J582" s="33">
        <f t="shared" si="9"/>
        <v>122.4375</v>
      </c>
    </row>
    <row r="583" spans="1:13" s="1" customFormat="1" x14ac:dyDescent="0.25">
      <c r="A583" s="1" t="s">
        <v>5199</v>
      </c>
      <c r="B583" s="8">
        <v>42885</v>
      </c>
      <c r="C583" s="1" t="s">
        <v>259</v>
      </c>
      <c r="G583" s="1" t="s">
        <v>444</v>
      </c>
      <c r="H583" s="1" t="s">
        <v>1528</v>
      </c>
      <c r="I583" s="1">
        <v>66.900000000000006</v>
      </c>
      <c r="J583" s="33">
        <f t="shared" si="9"/>
        <v>418.125</v>
      </c>
    </row>
    <row r="584" spans="1:13" s="1" customFormat="1" x14ac:dyDescent="0.25">
      <c r="A584" s="1" t="s">
        <v>5355</v>
      </c>
      <c r="B584" s="8">
        <v>42886</v>
      </c>
      <c r="C584" s="1" t="s">
        <v>259</v>
      </c>
      <c r="G584" s="1" t="s">
        <v>794</v>
      </c>
      <c r="H584" s="1" t="s">
        <v>5580</v>
      </c>
      <c r="I584" s="1">
        <f>8.41+8.41+8.41+0.97+9.38+8.41+9.38+9.38+0.97+10.48+10.21+8.41+8.41+8.41+8.41+8.41+9.38+8.41+10.48+10.21+8.41+10.48+35.44+8.41+8.41+8.41+8.41+0.03</f>
        <v>252.93999999999994</v>
      </c>
      <c r="J584" s="33">
        <f t="shared" si="9"/>
        <v>1580.8749999999995</v>
      </c>
    </row>
    <row r="585" spans="1:13" s="1" customFormat="1" x14ac:dyDescent="0.25">
      <c r="A585" s="1" t="s">
        <v>5355</v>
      </c>
      <c r="B585" s="8">
        <v>42886</v>
      </c>
      <c r="C585" s="1" t="s">
        <v>259</v>
      </c>
      <c r="G585" s="1" t="s">
        <v>804</v>
      </c>
      <c r="H585" s="1" t="s">
        <v>4804</v>
      </c>
      <c r="I585" s="1">
        <f>25.52+25.52+25.52+25.52</f>
        <v>102.08</v>
      </c>
      <c r="J585" s="33">
        <f t="shared" si="9"/>
        <v>638</v>
      </c>
    </row>
    <row r="586" spans="1:13" s="1" customFormat="1" x14ac:dyDescent="0.25">
      <c r="A586" s="1" t="s">
        <v>5355</v>
      </c>
      <c r="B586" s="8">
        <v>42886</v>
      </c>
      <c r="C586" s="1" t="s">
        <v>259</v>
      </c>
      <c r="G586" s="1" t="s">
        <v>5581</v>
      </c>
      <c r="H586" s="1" t="s">
        <v>5582</v>
      </c>
      <c r="I586" s="1">
        <v>59.23</v>
      </c>
      <c r="J586" s="33">
        <f t="shared" si="9"/>
        <v>370.1875</v>
      </c>
    </row>
    <row r="587" spans="1:13" x14ac:dyDescent="0.25">
      <c r="A587" t="s">
        <v>719</v>
      </c>
      <c r="B587" s="8">
        <v>42886</v>
      </c>
      <c r="C587" t="s">
        <v>259</v>
      </c>
      <c r="D587">
        <v>1</v>
      </c>
      <c r="E587" t="s">
        <v>3010</v>
      </c>
      <c r="F587">
        <v>33355</v>
      </c>
      <c r="G587" s="1" t="s">
        <v>333</v>
      </c>
      <c r="H587" s="1" t="s">
        <v>333</v>
      </c>
      <c r="I587" s="1">
        <v>50.9</v>
      </c>
      <c r="J587" s="33">
        <f t="shared" si="9"/>
        <v>318.125</v>
      </c>
    </row>
    <row r="588" spans="1:13" x14ac:dyDescent="0.25">
      <c r="A588" t="s">
        <v>5551</v>
      </c>
      <c r="B588" s="8">
        <v>42886</v>
      </c>
      <c r="D588">
        <v>1</v>
      </c>
      <c r="E588" t="s">
        <v>3475</v>
      </c>
      <c r="F588">
        <v>4107</v>
      </c>
      <c r="G588" s="1" t="s">
        <v>1421</v>
      </c>
      <c r="H588" s="1" t="s">
        <v>1006</v>
      </c>
      <c r="I588" s="1">
        <v>58.55</v>
      </c>
      <c r="J588" s="33">
        <f t="shared" si="9"/>
        <v>365.9375</v>
      </c>
    </row>
    <row r="589" spans="1:13" s="1" customFormat="1" x14ac:dyDescent="0.25">
      <c r="A589" s="27" t="s">
        <v>5596</v>
      </c>
      <c r="B589" s="30">
        <v>42870</v>
      </c>
      <c r="C589" s="27" t="s">
        <v>3109</v>
      </c>
      <c r="D589" s="27">
        <v>1</v>
      </c>
      <c r="E589" s="27" t="s">
        <v>4806</v>
      </c>
      <c r="F589" s="27">
        <v>1336</v>
      </c>
      <c r="G589" s="31" t="s">
        <v>1463</v>
      </c>
      <c r="H589" s="31" t="s">
        <v>1464</v>
      </c>
      <c r="I589" s="32">
        <v>-29258.42</v>
      </c>
      <c r="J589" s="33">
        <f t="shared" si="9"/>
        <v>-182865.12499999997</v>
      </c>
      <c r="K589" s="32"/>
    </row>
    <row r="590" spans="1:13" s="1" customFormat="1" x14ac:dyDescent="0.25">
      <c r="A590" s="27" t="s">
        <v>5597</v>
      </c>
      <c r="B590" s="30">
        <v>42870</v>
      </c>
      <c r="C590" s="27" t="s">
        <v>3109</v>
      </c>
      <c r="D590" s="27">
        <v>1</v>
      </c>
      <c r="E590" s="27" t="s">
        <v>2948</v>
      </c>
      <c r="F590" s="27">
        <v>11450</v>
      </c>
      <c r="G590" s="31" t="s">
        <v>1463</v>
      </c>
      <c r="H590" s="31" t="s">
        <v>1464</v>
      </c>
      <c r="I590" s="32">
        <v>29097.040000000001</v>
      </c>
      <c r="J590" s="33">
        <f t="shared" si="9"/>
        <v>181856.5</v>
      </c>
      <c r="K590" s="27"/>
    </row>
    <row r="591" spans="1:13" s="1" customFormat="1" x14ac:dyDescent="0.25">
      <c r="A591" s="1" t="s">
        <v>2808</v>
      </c>
      <c r="B591" s="8">
        <v>42867</v>
      </c>
      <c r="C591" s="1" t="s">
        <v>5598</v>
      </c>
      <c r="D591" s="1">
        <v>1</v>
      </c>
      <c r="E591" s="1" t="s">
        <v>3475</v>
      </c>
      <c r="F591" s="1">
        <v>4152</v>
      </c>
      <c r="G591" s="39" t="s">
        <v>1446</v>
      </c>
      <c r="H591" s="1" t="s">
        <v>1188</v>
      </c>
      <c r="I591" s="1">
        <v>430.56</v>
      </c>
      <c r="J591" s="33">
        <f t="shared" si="9"/>
        <v>2691</v>
      </c>
      <c r="K591" s="27"/>
    </row>
    <row r="592" spans="1:13" x14ac:dyDescent="0.25">
      <c r="B592" s="1"/>
      <c r="H592" s="1"/>
      <c r="I592" s="1"/>
      <c r="J592" s="1"/>
    </row>
    <row r="593" spans="1:22" x14ac:dyDescent="0.25">
      <c r="H593" s="1" t="s">
        <v>5601</v>
      </c>
      <c r="I593" s="1">
        <f>+SUM(I7:I591)</f>
        <v>8741486.6000000034</v>
      </c>
      <c r="J593" s="1">
        <f t="shared" ref="J593:K593" si="10">+SUM(J7:J591)</f>
        <v>54634291.25</v>
      </c>
      <c r="K593" s="1">
        <f t="shared" si="10"/>
        <v>46864.79</v>
      </c>
      <c r="M593" s="1" t="s">
        <v>4835</v>
      </c>
      <c r="N593" s="8">
        <v>42860</v>
      </c>
      <c r="O593" s="1" t="s">
        <v>4256</v>
      </c>
      <c r="P593" s="1">
        <v>1</v>
      </c>
      <c r="Q593" s="1" t="s">
        <v>4806</v>
      </c>
      <c r="R593" s="1">
        <v>1332</v>
      </c>
      <c r="S593" s="39" t="s">
        <v>1469</v>
      </c>
      <c r="T593" s="1" t="s">
        <v>4836</v>
      </c>
      <c r="U593" s="9">
        <v>-25803.38</v>
      </c>
      <c r="V593" s="33">
        <f t="shared" ref="V593" si="11">+U593/0.16</f>
        <v>-161271.125</v>
      </c>
    </row>
    <row r="594" spans="1:22" x14ac:dyDescent="0.25">
      <c r="H594" s="1" t="s">
        <v>5602</v>
      </c>
      <c r="I594" s="1">
        <f>9474305.3-784425.3</f>
        <v>8689880</v>
      </c>
      <c r="J594">
        <f>+I594/0.16</f>
        <v>54311750</v>
      </c>
    </row>
    <row r="595" spans="1:22" x14ac:dyDescent="0.25">
      <c r="H595" s="1" t="s">
        <v>1542</v>
      </c>
      <c r="I595" s="19">
        <f>+I593-I594</f>
        <v>51606.600000003353</v>
      </c>
      <c r="J595" s="19">
        <f>+J593-J594</f>
        <v>322541.25</v>
      </c>
    </row>
    <row r="596" spans="1:22" s="1" customFormat="1" x14ac:dyDescent="0.25">
      <c r="I596" s="43"/>
      <c r="J596" s="43"/>
    </row>
    <row r="597" spans="1:22" s="1" customFormat="1" x14ac:dyDescent="0.25">
      <c r="A597" s="45" t="s">
        <v>5605</v>
      </c>
      <c r="B597" s="45"/>
      <c r="C597" s="45"/>
      <c r="D597" s="45"/>
      <c r="E597" s="45"/>
      <c r="F597" s="45"/>
      <c r="G597" s="45"/>
      <c r="H597" s="45"/>
      <c r="I597" s="52"/>
      <c r="J597" s="52"/>
      <c r="K597" s="45"/>
      <c r="L597" s="45"/>
    </row>
    <row r="598" spans="1:22" s="1" customFormat="1" x14ac:dyDescent="0.25">
      <c r="A598" s="45" t="s">
        <v>4835</v>
      </c>
      <c r="B598" s="48">
        <v>42860</v>
      </c>
      <c r="C598" s="45" t="s">
        <v>4256</v>
      </c>
      <c r="D598" s="45">
        <v>1</v>
      </c>
      <c r="E598" s="45" t="s">
        <v>4806</v>
      </c>
      <c r="F598" s="45">
        <v>1332</v>
      </c>
      <c r="G598" s="51" t="s">
        <v>1469</v>
      </c>
      <c r="H598" s="45" t="s">
        <v>4836</v>
      </c>
      <c r="I598" s="46">
        <v>-25803.38</v>
      </c>
      <c r="J598" s="50">
        <f t="shared" ref="J598:J599" si="12">+I598/0.16</f>
        <v>-161271.125</v>
      </c>
      <c r="K598" s="45" t="s">
        <v>5606</v>
      </c>
      <c r="L598" s="45"/>
    </row>
    <row r="599" spans="1:22" s="1" customFormat="1" x14ac:dyDescent="0.25">
      <c r="A599" s="45" t="s">
        <v>4814</v>
      </c>
      <c r="B599" s="48">
        <v>42857</v>
      </c>
      <c r="C599" s="45" t="s">
        <v>3925</v>
      </c>
      <c r="D599" s="45">
        <v>1</v>
      </c>
      <c r="E599" s="45" t="s">
        <v>4806</v>
      </c>
      <c r="F599" s="45">
        <v>1327</v>
      </c>
      <c r="G599" s="51" t="s">
        <v>3758</v>
      </c>
      <c r="H599" s="45" t="s">
        <v>4815</v>
      </c>
      <c r="I599" s="46">
        <v>-25803.22</v>
      </c>
      <c r="J599" s="50">
        <f t="shared" si="12"/>
        <v>-161270.125</v>
      </c>
      <c r="K599" s="45" t="s">
        <v>5606</v>
      </c>
      <c r="L599" s="45"/>
    </row>
    <row r="600" spans="1:22" s="1" customFormat="1" x14ac:dyDescent="0.25">
      <c r="I600" s="38">
        <f>+I598+I599</f>
        <v>-51606.600000000006</v>
      </c>
      <c r="J600" s="38">
        <f>+J598+J599</f>
        <v>-322541.25</v>
      </c>
    </row>
    <row r="601" spans="1:22" x14ac:dyDescent="0.25">
      <c r="A601" s="1"/>
      <c r="B601" s="2"/>
      <c r="C601" s="2"/>
      <c r="D601" s="2"/>
      <c r="E601" s="2"/>
      <c r="F601" s="2"/>
      <c r="G601" s="15" t="s">
        <v>1396</v>
      </c>
      <c r="H601" s="2"/>
      <c r="I601" s="2"/>
      <c r="J601" s="5"/>
      <c r="K601" s="1"/>
    </row>
    <row r="602" spans="1:22" x14ac:dyDescent="0.25">
      <c r="A602" s="1"/>
      <c r="B602" s="2"/>
      <c r="C602" s="2"/>
      <c r="D602" s="2"/>
      <c r="E602" s="2"/>
      <c r="F602" s="2"/>
      <c r="G602" s="15" t="s">
        <v>5555</v>
      </c>
      <c r="H602" s="2"/>
      <c r="I602" s="2"/>
      <c r="J602" s="5"/>
      <c r="K602" s="1"/>
    </row>
    <row r="603" spans="1:22" x14ac:dyDescent="0.25">
      <c r="A603" s="1"/>
      <c r="B603" s="2"/>
      <c r="C603" s="2"/>
      <c r="D603" s="2"/>
      <c r="E603" s="2"/>
      <c r="F603" s="2"/>
      <c r="G603" s="15" t="s">
        <v>0</v>
      </c>
      <c r="H603" s="2"/>
      <c r="I603" s="2"/>
      <c r="J603" s="5"/>
      <c r="K603" s="1"/>
    </row>
    <row r="604" spans="1:22" x14ac:dyDescent="0.25">
      <c r="A604" s="1"/>
      <c r="B604" s="2"/>
      <c r="C604" s="2"/>
      <c r="D604" s="2"/>
      <c r="E604" s="2"/>
      <c r="F604" s="2"/>
      <c r="G604" s="3"/>
      <c r="H604" s="2"/>
      <c r="I604" s="2"/>
      <c r="J604" s="2"/>
      <c r="K604" s="1"/>
    </row>
    <row r="605" spans="1:22" x14ac:dyDescent="0.25">
      <c r="A605" s="1"/>
      <c r="B605" s="2"/>
      <c r="C605" s="2"/>
      <c r="D605" s="2"/>
      <c r="E605" s="2"/>
      <c r="F605" s="2"/>
      <c r="G605" s="6"/>
      <c r="H605" s="4"/>
      <c r="I605" s="4"/>
      <c r="J605" s="4"/>
      <c r="K605" s="1"/>
    </row>
    <row r="606" spans="1:22" ht="17.25" thickBot="1" x14ac:dyDescent="0.35">
      <c r="A606" s="10" t="s">
        <v>1397</v>
      </c>
      <c r="B606" s="10" t="s">
        <v>1398</v>
      </c>
      <c r="C606" s="10" t="s">
        <v>1399</v>
      </c>
      <c r="D606" s="10"/>
      <c r="E606" s="10"/>
      <c r="F606" s="10"/>
      <c r="G606" s="11" t="s">
        <v>1400</v>
      </c>
      <c r="H606" s="12" t="s">
        <v>1401</v>
      </c>
      <c r="I606" s="13" t="s">
        <v>1402</v>
      </c>
      <c r="J606" s="13" t="s">
        <v>1403</v>
      </c>
      <c r="K606" s="14" t="s">
        <v>1404</v>
      </c>
    </row>
    <row r="607" spans="1:22" x14ac:dyDescent="0.25">
      <c r="A607" s="22" t="s">
        <v>1543</v>
      </c>
      <c r="B607" s="23">
        <v>85</v>
      </c>
      <c r="G607" s="1" t="s">
        <v>5424</v>
      </c>
      <c r="H607" s="1" t="s">
        <v>5424</v>
      </c>
      <c r="I607" s="33">
        <f t="shared" ref="I607:I670" si="13">SUMIF($G$7:$G$591,G607,$I$7:$I$591)</f>
        <v>56</v>
      </c>
      <c r="J607" s="33">
        <f t="shared" ref="J607:J668" si="14">+I607/0.16</f>
        <v>350</v>
      </c>
      <c r="K607" s="1">
        <v>14</v>
      </c>
    </row>
    <row r="608" spans="1:22" hidden="1" x14ac:dyDescent="0.25">
      <c r="A608" s="22" t="s">
        <v>1543</v>
      </c>
      <c r="B608" s="23">
        <v>85</v>
      </c>
      <c r="G608" s="1" t="s">
        <v>5288</v>
      </c>
      <c r="H608" s="1" t="s">
        <v>5288</v>
      </c>
      <c r="I608" s="33">
        <f t="shared" si="13"/>
        <v>40</v>
      </c>
      <c r="J608" s="33">
        <f t="shared" si="14"/>
        <v>250</v>
      </c>
    </row>
    <row r="609" spans="1:10" hidden="1" x14ac:dyDescent="0.25">
      <c r="A609" s="22" t="s">
        <v>1543</v>
      </c>
      <c r="B609" s="23">
        <v>85</v>
      </c>
      <c r="G609" s="1" t="s">
        <v>804</v>
      </c>
      <c r="H609" s="1" t="s">
        <v>804</v>
      </c>
      <c r="I609" s="33">
        <f t="shared" si="13"/>
        <v>395.2</v>
      </c>
      <c r="J609" s="33">
        <f t="shared" si="14"/>
        <v>2470</v>
      </c>
    </row>
    <row r="610" spans="1:10" hidden="1" x14ac:dyDescent="0.25">
      <c r="A610" s="22" t="s">
        <v>1543</v>
      </c>
      <c r="B610" s="23">
        <v>85</v>
      </c>
      <c r="G610" s="1" t="s">
        <v>2861</v>
      </c>
      <c r="H610" s="1" t="s">
        <v>2798</v>
      </c>
      <c r="I610" s="33">
        <f t="shared" si="13"/>
        <v>720</v>
      </c>
      <c r="J610" s="33">
        <f t="shared" si="14"/>
        <v>4500</v>
      </c>
    </row>
    <row r="611" spans="1:10" hidden="1" x14ac:dyDescent="0.25">
      <c r="A611" s="22" t="s">
        <v>1543</v>
      </c>
      <c r="B611" s="23">
        <v>85</v>
      </c>
      <c r="G611" s="7" t="s">
        <v>1497</v>
      </c>
      <c r="H611" s="7" t="s">
        <v>5568</v>
      </c>
      <c r="I611" s="33">
        <f t="shared" si="13"/>
        <v>53837.18</v>
      </c>
      <c r="J611" s="33">
        <f t="shared" si="14"/>
        <v>336482.375</v>
      </c>
    </row>
    <row r="612" spans="1:10" hidden="1" x14ac:dyDescent="0.25">
      <c r="A612" s="22" t="s">
        <v>1543</v>
      </c>
      <c r="B612" s="23">
        <v>85</v>
      </c>
      <c r="G612" s="1" t="s">
        <v>850</v>
      </c>
      <c r="H612" s="1" t="s">
        <v>850</v>
      </c>
      <c r="I612" s="33">
        <f t="shared" si="13"/>
        <v>81.94</v>
      </c>
      <c r="J612" s="33">
        <f t="shared" si="14"/>
        <v>512.125</v>
      </c>
    </row>
    <row r="613" spans="1:10" hidden="1" x14ac:dyDescent="0.25">
      <c r="A613" s="22" t="s">
        <v>1543</v>
      </c>
      <c r="B613" s="23">
        <v>85</v>
      </c>
      <c r="G613" s="7" t="s">
        <v>1506</v>
      </c>
      <c r="H613" s="7" t="s">
        <v>1507</v>
      </c>
      <c r="I613" s="33">
        <f t="shared" si="13"/>
        <v>572.25</v>
      </c>
      <c r="J613" s="33">
        <f t="shared" si="14"/>
        <v>3576.5625</v>
      </c>
    </row>
    <row r="614" spans="1:10" hidden="1" x14ac:dyDescent="0.25">
      <c r="A614" s="22" t="s">
        <v>1543</v>
      </c>
      <c r="B614" s="23">
        <v>85</v>
      </c>
      <c r="G614" s="1" t="s">
        <v>824</v>
      </c>
      <c r="H614" s="1" t="s">
        <v>824</v>
      </c>
      <c r="I614" s="33">
        <f t="shared" si="13"/>
        <v>80.83</v>
      </c>
      <c r="J614" s="33">
        <f t="shared" si="14"/>
        <v>505.1875</v>
      </c>
    </row>
    <row r="615" spans="1:10" hidden="1" x14ac:dyDescent="0.25">
      <c r="A615" s="22" t="s">
        <v>1543</v>
      </c>
      <c r="B615" s="23">
        <v>85</v>
      </c>
      <c r="G615" s="1" t="s">
        <v>5380</v>
      </c>
      <c r="H615" s="1" t="s">
        <v>5588</v>
      </c>
      <c r="I615" s="33">
        <f t="shared" si="13"/>
        <v>24.28</v>
      </c>
      <c r="J615" s="33">
        <f t="shared" si="14"/>
        <v>151.75</v>
      </c>
    </row>
    <row r="616" spans="1:10" hidden="1" x14ac:dyDescent="0.25">
      <c r="A616" s="22" t="s">
        <v>1543</v>
      </c>
      <c r="B616" s="23">
        <v>85</v>
      </c>
      <c r="G616" s="1" t="s">
        <v>5564</v>
      </c>
      <c r="H616" s="1" t="s">
        <v>5223</v>
      </c>
      <c r="I616" s="33">
        <f t="shared" si="13"/>
        <v>2913.66</v>
      </c>
      <c r="J616" s="33">
        <f t="shared" si="14"/>
        <v>18210.375</v>
      </c>
    </row>
    <row r="617" spans="1:10" hidden="1" x14ac:dyDescent="0.25">
      <c r="A617" s="22" t="s">
        <v>1543</v>
      </c>
      <c r="B617" s="23">
        <v>85</v>
      </c>
      <c r="G617" s="39" t="s">
        <v>2880</v>
      </c>
      <c r="H617" s="1" t="s">
        <v>5194</v>
      </c>
      <c r="I617" s="33">
        <f t="shared" si="13"/>
        <v>30257.360000000001</v>
      </c>
      <c r="J617" s="33">
        <f t="shared" si="14"/>
        <v>189108.5</v>
      </c>
    </row>
    <row r="618" spans="1:10" hidden="1" x14ac:dyDescent="0.25">
      <c r="A618" s="22" t="s">
        <v>1543</v>
      </c>
      <c r="B618" s="23">
        <v>85</v>
      </c>
      <c r="G618" s="39" t="s">
        <v>1446</v>
      </c>
      <c r="H618" s="1" t="s">
        <v>1188</v>
      </c>
      <c r="I618" s="33">
        <f t="shared" si="13"/>
        <v>430.56</v>
      </c>
      <c r="J618" s="33">
        <f t="shared" si="14"/>
        <v>2691</v>
      </c>
    </row>
    <row r="619" spans="1:10" hidden="1" x14ac:dyDescent="0.25">
      <c r="A619" s="22" t="s">
        <v>1543</v>
      </c>
      <c r="B619" s="23">
        <v>85</v>
      </c>
      <c r="G619" s="1" t="s">
        <v>5591</v>
      </c>
      <c r="H619" s="1" t="s">
        <v>5592</v>
      </c>
      <c r="I619" s="33">
        <f t="shared" si="13"/>
        <v>9.57</v>
      </c>
      <c r="J619" s="33">
        <f t="shared" si="14"/>
        <v>59.8125</v>
      </c>
    </row>
    <row r="620" spans="1:10" hidden="1" x14ac:dyDescent="0.25">
      <c r="A620" s="22" t="s">
        <v>1543</v>
      </c>
      <c r="B620" s="23">
        <v>85</v>
      </c>
      <c r="G620" s="1" t="s">
        <v>309</v>
      </c>
      <c r="H620" s="1" t="s">
        <v>309</v>
      </c>
      <c r="I620" s="33">
        <f t="shared" si="13"/>
        <v>363.1</v>
      </c>
      <c r="J620" s="33">
        <f t="shared" si="14"/>
        <v>2269.375</v>
      </c>
    </row>
    <row r="621" spans="1:10" hidden="1" x14ac:dyDescent="0.25">
      <c r="A621" s="22" t="s">
        <v>1543</v>
      </c>
      <c r="B621" s="23">
        <v>85</v>
      </c>
      <c r="G621" s="1" t="s">
        <v>5397</v>
      </c>
      <c r="H621" s="1" t="s">
        <v>5397</v>
      </c>
      <c r="I621" s="33">
        <f t="shared" si="13"/>
        <v>12.4</v>
      </c>
      <c r="J621" s="33">
        <f t="shared" si="14"/>
        <v>77.5</v>
      </c>
    </row>
    <row r="622" spans="1:10" hidden="1" x14ac:dyDescent="0.25">
      <c r="A622" s="22" t="s">
        <v>1543</v>
      </c>
      <c r="B622" s="23">
        <v>85</v>
      </c>
      <c r="G622" s="1" t="s">
        <v>885</v>
      </c>
      <c r="H622" s="1" t="s">
        <v>885</v>
      </c>
      <c r="I622" s="33">
        <f t="shared" si="13"/>
        <v>26.9</v>
      </c>
      <c r="J622" s="33">
        <f t="shared" si="14"/>
        <v>168.125</v>
      </c>
    </row>
    <row r="623" spans="1:10" hidden="1" x14ac:dyDescent="0.25">
      <c r="A623" s="22" t="s">
        <v>1543</v>
      </c>
      <c r="B623" s="23">
        <v>85</v>
      </c>
      <c r="G623" s="1" t="s">
        <v>5470</v>
      </c>
      <c r="H623" s="1" t="s">
        <v>5470</v>
      </c>
      <c r="I623" s="33">
        <f t="shared" si="13"/>
        <v>25.66</v>
      </c>
      <c r="J623" s="33">
        <f t="shared" si="14"/>
        <v>160.375</v>
      </c>
    </row>
    <row r="624" spans="1:10" hidden="1" x14ac:dyDescent="0.25">
      <c r="A624" s="22" t="s">
        <v>1543</v>
      </c>
      <c r="B624" s="23">
        <v>85</v>
      </c>
      <c r="G624" s="39" t="s">
        <v>1477</v>
      </c>
      <c r="H624" s="1" t="s">
        <v>5236</v>
      </c>
      <c r="I624" s="33">
        <f t="shared" si="13"/>
        <v>73868.92</v>
      </c>
      <c r="J624" s="33">
        <f t="shared" si="14"/>
        <v>461680.75</v>
      </c>
    </row>
    <row r="625" spans="1:11" hidden="1" x14ac:dyDescent="0.25">
      <c r="A625" s="22" t="s">
        <v>1543</v>
      </c>
      <c r="B625" s="23">
        <v>85</v>
      </c>
      <c r="G625" s="39" t="s">
        <v>4776</v>
      </c>
      <c r="H625" s="1" t="s">
        <v>4961</v>
      </c>
      <c r="I625" s="33">
        <f t="shared" si="13"/>
        <v>85884.55</v>
      </c>
      <c r="J625" s="33">
        <f t="shared" si="14"/>
        <v>536778.4375</v>
      </c>
    </row>
    <row r="626" spans="1:11" hidden="1" x14ac:dyDescent="0.25">
      <c r="A626" s="22" t="s">
        <v>1543</v>
      </c>
      <c r="B626" s="23">
        <v>85</v>
      </c>
      <c r="G626" s="39" t="s">
        <v>2879</v>
      </c>
      <c r="H626" s="1" t="s">
        <v>5233</v>
      </c>
      <c r="I626" s="33">
        <f t="shared" si="13"/>
        <v>53837.03</v>
      </c>
      <c r="J626" s="33">
        <f t="shared" si="14"/>
        <v>336481.4375</v>
      </c>
    </row>
    <row r="627" spans="1:11" hidden="1" x14ac:dyDescent="0.25">
      <c r="A627" s="22" t="s">
        <v>1543</v>
      </c>
      <c r="B627" s="23">
        <v>85</v>
      </c>
      <c r="G627" s="1" t="s">
        <v>5518</v>
      </c>
      <c r="H627" s="1" t="s">
        <v>5518</v>
      </c>
      <c r="I627" s="33">
        <f t="shared" si="13"/>
        <v>36.97</v>
      </c>
      <c r="J627" s="33">
        <f t="shared" si="14"/>
        <v>231.0625</v>
      </c>
    </row>
    <row r="628" spans="1:11" hidden="1" x14ac:dyDescent="0.25">
      <c r="A628" s="22" t="s">
        <v>1543</v>
      </c>
      <c r="B628" s="23">
        <v>85</v>
      </c>
      <c r="G628" s="1" t="s">
        <v>444</v>
      </c>
      <c r="H628" s="1" t="s">
        <v>1528</v>
      </c>
      <c r="I628" s="33">
        <f t="shared" si="13"/>
        <v>1028.17</v>
      </c>
      <c r="J628" s="33">
        <f t="shared" si="14"/>
        <v>6426.0625</v>
      </c>
    </row>
    <row r="629" spans="1:11" hidden="1" x14ac:dyDescent="0.25">
      <c r="A629" s="22" t="s">
        <v>1543</v>
      </c>
      <c r="B629" s="23">
        <v>85</v>
      </c>
      <c r="G629" s="1" t="s">
        <v>924</v>
      </c>
      <c r="H629" s="1" t="s">
        <v>924</v>
      </c>
      <c r="I629" s="33">
        <f t="shared" si="13"/>
        <v>256.56</v>
      </c>
      <c r="J629" s="33">
        <f t="shared" si="14"/>
        <v>1603.5</v>
      </c>
    </row>
    <row r="630" spans="1:11" hidden="1" x14ac:dyDescent="0.25">
      <c r="A630" s="22" t="s">
        <v>1543</v>
      </c>
      <c r="B630" s="23">
        <v>85</v>
      </c>
      <c r="G630" s="1" t="s">
        <v>5460</v>
      </c>
      <c r="H630" s="1" t="s">
        <v>5460</v>
      </c>
      <c r="I630" s="33">
        <f t="shared" si="13"/>
        <v>16.690000000000001</v>
      </c>
      <c r="J630" s="33">
        <f t="shared" si="14"/>
        <v>104.3125</v>
      </c>
    </row>
    <row r="631" spans="1:11" hidden="1" x14ac:dyDescent="0.25">
      <c r="A631" s="22" t="s">
        <v>1543</v>
      </c>
      <c r="B631" s="23">
        <v>85</v>
      </c>
      <c r="G631" s="1" t="s">
        <v>2341</v>
      </c>
      <c r="H631" s="1" t="s">
        <v>2341</v>
      </c>
      <c r="I631" s="33">
        <f t="shared" si="13"/>
        <v>29.11</v>
      </c>
      <c r="J631" s="33">
        <f t="shared" si="14"/>
        <v>181.9375</v>
      </c>
    </row>
    <row r="632" spans="1:11" hidden="1" x14ac:dyDescent="0.25">
      <c r="A632" s="22" t="s">
        <v>1543</v>
      </c>
      <c r="B632" s="23">
        <v>85</v>
      </c>
      <c r="G632" s="7" t="s">
        <v>1465</v>
      </c>
      <c r="H632" s="7" t="s">
        <v>1466</v>
      </c>
      <c r="I632" s="33">
        <f t="shared" si="13"/>
        <v>26698.16</v>
      </c>
      <c r="J632" s="33">
        <f t="shared" si="14"/>
        <v>166863.5</v>
      </c>
    </row>
    <row r="633" spans="1:11" x14ac:dyDescent="0.25">
      <c r="A633" s="22" t="s">
        <v>1543</v>
      </c>
      <c r="B633" s="24" t="s">
        <v>2939</v>
      </c>
      <c r="G633" s="1" t="s">
        <v>2842</v>
      </c>
      <c r="H633" s="1" t="s">
        <v>2604</v>
      </c>
      <c r="I633" s="33">
        <f t="shared" si="13"/>
        <v>8160</v>
      </c>
      <c r="J633" s="33">
        <f t="shared" si="14"/>
        <v>51000</v>
      </c>
      <c r="K633" s="1">
        <v>5439.97</v>
      </c>
    </row>
    <row r="634" spans="1:11" hidden="1" x14ac:dyDescent="0.25">
      <c r="A634" s="22" t="s">
        <v>1543</v>
      </c>
      <c r="B634" s="23">
        <v>85</v>
      </c>
      <c r="G634" s="39" t="s">
        <v>1467</v>
      </c>
      <c r="H634" s="1" t="s">
        <v>4879</v>
      </c>
      <c r="I634" s="33">
        <f t="shared" si="13"/>
        <v>74300.41</v>
      </c>
      <c r="J634" s="33">
        <f t="shared" si="14"/>
        <v>464377.5625</v>
      </c>
    </row>
    <row r="635" spans="1:11" hidden="1" x14ac:dyDescent="0.25">
      <c r="A635" s="22" t="s">
        <v>1543</v>
      </c>
      <c r="B635" s="23">
        <v>85</v>
      </c>
      <c r="G635" s="39" t="s">
        <v>2926</v>
      </c>
      <c r="H635" s="39" t="s">
        <v>2927</v>
      </c>
      <c r="I635" s="33">
        <f t="shared" si="13"/>
        <v>3646.98</v>
      </c>
      <c r="J635" s="33">
        <f t="shared" si="14"/>
        <v>22793.625</v>
      </c>
    </row>
    <row r="636" spans="1:11" hidden="1" x14ac:dyDescent="0.25">
      <c r="A636" s="22" t="s">
        <v>1543</v>
      </c>
      <c r="B636" s="23">
        <v>85</v>
      </c>
      <c r="G636" s="1" t="s">
        <v>4768</v>
      </c>
      <c r="H636" s="1" t="s">
        <v>4634</v>
      </c>
      <c r="I636" s="33">
        <f t="shared" si="13"/>
        <v>623.87</v>
      </c>
      <c r="J636" s="33">
        <f t="shared" si="14"/>
        <v>3899.1875</v>
      </c>
    </row>
    <row r="637" spans="1:11" hidden="1" x14ac:dyDescent="0.25">
      <c r="A637" s="22" t="s">
        <v>1543</v>
      </c>
      <c r="B637" s="23">
        <v>85</v>
      </c>
      <c r="G637" s="1" t="s">
        <v>5583</v>
      </c>
      <c r="H637" s="1" t="s">
        <v>5584</v>
      </c>
      <c r="I637" s="33">
        <f t="shared" si="13"/>
        <v>315.31</v>
      </c>
      <c r="J637" s="33">
        <f t="shared" si="14"/>
        <v>1970.6875</v>
      </c>
    </row>
    <row r="638" spans="1:11" hidden="1" x14ac:dyDescent="0.25">
      <c r="A638" s="22" t="s">
        <v>1543</v>
      </c>
      <c r="B638" s="23">
        <v>85</v>
      </c>
      <c r="G638" s="17" t="s">
        <v>1539</v>
      </c>
      <c r="H638" s="18" t="s">
        <v>1540</v>
      </c>
      <c r="I638" s="33">
        <f t="shared" si="13"/>
        <v>22.4</v>
      </c>
      <c r="J638" s="33">
        <f t="shared" si="14"/>
        <v>140</v>
      </c>
    </row>
    <row r="639" spans="1:11" hidden="1" x14ac:dyDescent="0.25">
      <c r="A639" s="22" t="s">
        <v>1543</v>
      </c>
      <c r="B639" s="23">
        <v>85</v>
      </c>
      <c r="G639" s="39" t="s">
        <v>1508</v>
      </c>
      <c r="H639" s="39" t="s">
        <v>1509</v>
      </c>
      <c r="I639" s="33">
        <f t="shared" si="13"/>
        <v>2313.58</v>
      </c>
      <c r="J639" s="33">
        <f t="shared" si="14"/>
        <v>14459.875</v>
      </c>
    </row>
    <row r="640" spans="1:11" hidden="1" x14ac:dyDescent="0.25">
      <c r="A640" s="22" t="s">
        <v>1543</v>
      </c>
      <c r="B640" s="23">
        <v>85</v>
      </c>
      <c r="G640" s="1" t="s">
        <v>370</v>
      </c>
      <c r="H640" s="1" t="s">
        <v>370</v>
      </c>
      <c r="I640" s="33">
        <f t="shared" si="13"/>
        <v>211.31</v>
      </c>
      <c r="J640" s="33">
        <f t="shared" si="14"/>
        <v>1320.6875</v>
      </c>
    </row>
    <row r="641" spans="1:10" hidden="1" x14ac:dyDescent="0.25">
      <c r="A641" s="22" t="s">
        <v>1543</v>
      </c>
      <c r="B641" s="23">
        <v>85</v>
      </c>
      <c r="G641" s="1" t="s">
        <v>3183</v>
      </c>
      <c r="H641" s="1" t="s">
        <v>3183</v>
      </c>
      <c r="I641" s="33">
        <f t="shared" si="13"/>
        <v>4.1399999999999997</v>
      </c>
      <c r="J641" s="33">
        <f t="shared" si="14"/>
        <v>25.874999999999996</v>
      </c>
    </row>
    <row r="642" spans="1:10" hidden="1" x14ac:dyDescent="0.25">
      <c r="A642" s="22" t="s">
        <v>1543</v>
      </c>
      <c r="B642" s="23">
        <v>85</v>
      </c>
      <c r="G642" s="1" t="s">
        <v>321</v>
      </c>
      <c r="H642" s="1" t="s">
        <v>321</v>
      </c>
      <c r="I642" s="33">
        <f t="shared" si="13"/>
        <v>44.14</v>
      </c>
      <c r="J642" s="33">
        <f t="shared" si="14"/>
        <v>275.875</v>
      </c>
    </row>
    <row r="643" spans="1:10" hidden="1" x14ac:dyDescent="0.25">
      <c r="A643" s="22" t="s">
        <v>1543</v>
      </c>
      <c r="B643" s="23">
        <v>85</v>
      </c>
      <c r="G643" s="1" t="s">
        <v>5318</v>
      </c>
      <c r="H643" s="1" t="s">
        <v>5318</v>
      </c>
      <c r="I643" s="33">
        <f t="shared" si="13"/>
        <v>17.93</v>
      </c>
      <c r="J643" s="33">
        <f t="shared" si="14"/>
        <v>112.0625</v>
      </c>
    </row>
    <row r="644" spans="1:10" hidden="1" x14ac:dyDescent="0.25">
      <c r="A644" s="22" t="s">
        <v>1543</v>
      </c>
      <c r="B644" s="23">
        <v>85</v>
      </c>
      <c r="G644" s="39" t="s">
        <v>1469</v>
      </c>
      <c r="H644" s="1" t="s">
        <v>4836</v>
      </c>
      <c r="I644" s="33">
        <f t="shared" si="13"/>
        <v>0</v>
      </c>
      <c r="J644" s="33">
        <f t="shared" si="14"/>
        <v>0</v>
      </c>
    </row>
    <row r="645" spans="1:10" hidden="1" x14ac:dyDescent="0.25">
      <c r="A645" s="22" t="s">
        <v>1543</v>
      </c>
      <c r="B645" s="23">
        <v>85</v>
      </c>
      <c r="G645" s="1" t="s">
        <v>5543</v>
      </c>
      <c r="H645" s="1" t="s">
        <v>5354</v>
      </c>
      <c r="I645" s="33">
        <f t="shared" si="13"/>
        <v>479.31</v>
      </c>
      <c r="J645" s="33">
        <f t="shared" si="14"/>
        <v>2995.6875</v>
      </c>
    </row>
    <row r="646" spans="1:10" hidden="1" x14ac:dyDescent="0.25">
      <c r="A646" s="22" t="s">
        <v>1543</v>
      </c>
      <c r="B646" s="23">
        <v>85</v>
      </c>
      <c r="G646" s="1" t="s">
        <v>5315</v>
      </c>
      <c r="H646" s="1" t="s">
        <v>5315</v>
      </c>
      <c r="I646" s="33">
        <f t="shared" si="13"/>
        <v>7.24</v>
      </c>
      <c r="J646" s="33">
        <f t="shared" si="14"/>
        <v>45.25</v>
      </c>
    </row>
    <row r="647" spans="1:10" hidden="1" x14ac:dyDescent="0.25">
      <c r="A647" s="22" t="s">
        <v>1543</v>
      </c>
      <c r="B647" s="23">
        <v>85</v>
      </c>
      <c r="G647" s="1" t="s">
        <v>3304</v>
      </c>
      <c r="H647" s="1" t="s">
        <v>3304</v>
      </c>
      <c r="I647" s="33">
        <f t="shared" si="13"/>
        <v>11.17</v>
      </c>
      <c r="J647" s="33">
        <f t="shared" si="14"/>
        <v>69.8125</v>
      </c>
    </row>
    <row r="648" spans="1:10" hidden="1" x14ac:dyDescent="0.25">
      <c r="A648" s="22" t="s">
        <v>1543</v>
      </c>
      <c r="B648" s="23">
        <v>85</v>
      </c>
      <c r="G648" s="1" t="s">
        <v>2876</v>
      </c>
      <c r="H648" s="1" t="s">
        <v>2822</v>
      </c>
      <c r="I648" s="33">
        <f t="shared" si="13"/>
        <v>1061.04</v>
      </c>
      <c r="J648" s="33">
        <f t="shared" si="14"/>
        <v>6631.5</v>
      </c>
    </row>
    <row r="649" spans="1:10" hidden="1" x14ac:dyDescent="0.25">
      <c r="A649" s="22" t="s">
        <v>1543</v>
      </c>
      <c r="B649" s="23">
        <v>85</v>
      </c>
      <c r="G649" s="1" t="s">
        <v>868</v>
      </c>
      <c r="H649" s="1" t="s">
        <v>868</v>
      </c>
      <c r="I649" s="33">
        <f t="shared" si="13"/>
        <v>8.14</v>
      </c>
      <c r="J649" s="33">
        <f t="shared" si="14"/>
        <v>50.875</v>
      </c>
    </row>
    <row r="650" spans="1:10" hidden="1" x14ac:dyDescent="0.25">
      <c r="A650" s="22" t="s">
        <v>1543</v>
      </c>
      <c r="B650" s="23">
        <v>85</v>
      </c>
      <c r="G650" s="1" t="s">
        <v>1425</v>
      </c>
      <c r="H650" s="1" t="s">
        <v>1025</v>
      </c>
      <c r="I650" s="33">
        <f t="shared" si="13"/>
        <v>3670.76</v>
      </c>
      <c r="J650" s="33">
        <f t="shared" si="14"/>
        <v>22942.25</v>
      </c>
    </row>
    <row r="651" spans="1:10" hidden="1" x14ac:dyDescent="0.25">
      <c r="A651" s="22" t="s">
        <v>1543</v>
      </c>
      <c r="B651" s="23">
        <v>85</v>
      </c>
      <c r="G651" s="1" t="s">
        <v>5528</v>
      </c>
      <c r="H651" s="1" t="s">
        <v>5528</v>
      </c>
      <c r="I651" s="33">
        <f t="shared" si="13"/>
        <v>13.46</v>
      </c>
      <c r="J651" s="33">
        <f t="shared" si="14"/>
        <v>84.125</v>
      </c>
    </row>
    <row r="652" spans="1:10" hidden="1" x14ac:dyDescent="0.25">
      <c r="A652" s="22" t="s">
        <v>1543</v>
      </c>
      <c r="B652" s="23">
        <v>85</v>
      </c>
      <c r="G652" s="1" t="s">
        <v>777</v>
      </c>
      <c r="H652" s="1" t="s">
        <v>777</v>
      </c>
      <c r="I652" s="33">
        <f t="shared" si="13"/>
        <v>19.170000000000002</v>
      </c>
      <c r="J652" s="33">
        <f t="shared" si="14"/>
        <v>119.81250000000001</v>
      </c>
    </row>
    <row r="653" spans="1:10" hidden="1" x14ac:dyDescent="0.25">
      <c r="A653" s="22" t="s">
        <v>1543</v>
      </c>
      <c r="B653" s="23">
        <v>85</v>
      </c>
      <c r="G653" s="1" t="s">
        <v>2469</v>
      </c>
      <c r="H653" s="1" t="s">
        <v>2469</v>
      </c>
      <c r="I653" s="33">
        <f t="shared" si="13"/>
        <v>37.24</v>
      </c>
      <c r="J653" s="33">
        <f t="shared" si="14"/>
        <v>232.75</v>
      </c>
    </row>
    <row r="654" spans="1:10" hidden="1" x14ac:dyDescent="0.25">
      <c r="A654" s="22" t="s">
        <v>1543</v>
      </c>
      <c r="B654" s="23">
        <v>85</v>
      </c>
      <c r="G654" s="39" t="s">
        <v>1482</v>
      </c>
      <c r="H654" s="1" t="s">
        <v>4905</v>
      </c>
      <c r="I654" s="33">
        <f t="shared" si="13"/>
        <v>73758.31</v>
      </c>
      <c r="J654" s="33">
        <f t="shared" si="14"/>
        <v>460989.4375</v>
      </c>
    </row>
    <row r="655" spans="1:10" hidden="1" x14ac:dyDescent="0.25">
      <c r="A655" s="22" t="s">
        <v>1543</v>
      </c>
      <c r="B655" s="23">
        <v>85</v>
      </c>
      <c r="G655" s="1" t="s">
        <v>2907</v>
      </c>
      <c r="H655" s="1" t="s">
        <v>2907</v>
      </c>
      <c r="I655" s="33">
        <f t="shared" si="13"/>
        <v>70.209999999999994</v>
      </c>
      <c r="J655" s="33">
        <f t="shared" si="14"/>
        <v>438.81249999999994</v>
      </c>
    </row>
    <row r="656" spans="1:10" hidden="1" x14ac:dyDescent="0.25">
      <c r="A656" s="22" t="s">
        <v>1543</v>
      </c>
      <c r="B656" s="23">
        <v>85</v>
      </c>
      <c r="G656" s="1" t="s">
        <v>1445</v>
      </c>
      <c r="H656" s="1" t="s">
        <v>1172</v>
      </c>
      <c r="I656" s="33">
        <f t="shared" si="13"/>
        <v>1112.51</v>
      </c>
      <c r="J656" s="33">
        <f t="shared" si="14"/>
        <v>6953.1875</v>
      </c>
    </row>
    <row r="657" spans="1:10" hidden="1" x14ac:dyDescent="0.25">
      <c r="A657" s="22" t="s">
        <v>1543</v>
      </c>
      <c r="B657" s="23">
        <v>85</v>
      </c>
      <c r="G657" s="1" t="s">
        <v>329</v>
      </c>
      <c r="H657" s="1" t="s">
        <v>329</v>
      </c>
      <c r="I657" s="33">
        <f t="shared" si="13"/>
        <v>481.64</v>
      </c>
      <c r="J657" s="33">
        <f t="shared" si="14"/>
        <v>3010.25</v>
      </c>
    </row>
    <row r="658" spans="1:10" hidden="1" x14ac:dyDescent="0.25">
      <c r="A658" s="22" t="s">
        <v>1543</v>
      </c>
      <c r="B658" s="23">
        <v>85</v>
      </c>
      <c r="G658" s="1" t="s">
        <v>5497</v>
      </c>
      <c r="H658" s="1" t="s">
        <v>5497</v>
      </c>
      <c r="I658" s="33">
        <f t="shared" si="13"/>
        <v>80.83</v>
      </c>
      <c r="J658" s="33">
        <f t="shared" si="14"/>
        <v>505.1875</v>
      </c>
    </row>
    <row r="659" spans="1:10" hidden="1" x14ac:dyDescent="0.25">
      <c r="A659" s="22" t="s">
        <v>1543</v>
      </c>
      <c r="B659" s="23">
        <v>85</v>
      </c>
      <c r="G659" s="1" t="s">
        <v>5581</v>
      </c>
      <c r="H659" s="1" t="s">
        <v>5582</v>
      </c>
      <c r="I659" s="33">
        <f t="shared" si="13"/>
        <v>59.23</v>
      </c>
      <c r="J659" s="33">
        <f t="shared" si="14"/>
        <v>370.1875</v>
      </c>
    </row>
    <row r="660" spans="1:10" hidden="1" x14ac:dyDescent="0.25">
      <c r="A660" s="22" t="s">
        <v>1543</v>
      </c>
      <c r="B660" s="23">
        <v>85</v>
      </c>
      <c r="G660" s="1" t="s">
        <v>1437</v>
      </c>
      <c r="H660" s="1" t="s">
        <v>1111</v>
      </c>
      <c r="I660" s="33">
        <f t="shared" si="13"/>
        <v>5511.17</v>
      </c>
      <c r="J660" s="33">
        <f t="shared" si="14"/>
        <v>34444.8125</v>
      </c>
    </row>
    <row r="661" spans="1:10" hidden="1" x14ac:dyDescent="0.25">
      <c r="A661" s="22" t="s">
        <v>1543</v>
      </c>
      <c r="B661" s="23">
        <v>85</v>
      </c>
      <c r="G661" s="1" t="s">
        <v>5488</v>
      </c>
      <c r="H661" s="1" t="s">
        <v>5488</v>
      </c>
      <c r="I661" s="33">
        <f t="shared" si="13"/>
        <v>47.1</v>
      </c>
      <c r="J661" s="33">
        <f t="shared" si="14"/>
        <v>294.375</v>
      </c>
    </row>
    <row r="662" spans="1:10" hidden="1" x14ac:dyDescent="0.25">
      <c r="A662" s="22" t="s">
        <v>1543</v>
      </c>
      <c r="B662" s="23">
        <v>85</v>
      </c>
      <c r="G662" s="1" t="s">
        <v>841</v>
      </c>
      <c r="H662" s="1" t="s">
        <v>841</v>
      </c>
      <c r="I662" s="33">
        <f t="shared" si="13"/>
        <v>5.24</v>
      </c>
      <c r="J662" s="33">
        <f t="shared" si="14"/>
        <v>32.75</v>
      </c>
    </row>
    <row r="663" spans="1:10" hidden="1" x14ac:dyDescent="0.25">
      <c r="A663" s="22" t="s">
        <v>1543</v>
      </c>
      <c r="B663" s="23">
        <v>85</v>
      </c>
      <c r="G663" s="7" t="s">
        <v>5567</v>
      </c>
      <c r="H663" s="1" t="s">
        <v>5180</v>
      </c>
      <c r="I663" s="33">
        <f t="shared" si="13"/>
        <v>43531.59</v>
      </c>
      <c r="J663" s="33">
        <f t="shared" si="14"/>
        <v>272072.4375</v>
      </c>
    </row>
    <row r="664" spans="1:10" hidden="1" x14ac:dyDescent="0.25">
      <c r="A664" s="22" t="s">
        <v>1543</v>
      </c>
      <c r="B664" s="23">
        <v>85</v>
      </c>
      <c r="G664" s="1" t="s">
        <v>5485</v>
      </c>
      <c r="H664" s="1" t="s">
        <v>5485</v>
      </c>
      <c r="I664" s="33">
        <f t="shared" si="13"/>
        <v>20.69</v>
      </c>
      <c r="J664" s="33">
        <f t="shared" si="14"/>
        <v>129.3125</v>
      </c>
    </row>
    <row r="665" spans="1:10" hidden="1" x14ac:dyDescent="0.25">
      <c r="A665" s="22" t="s">
        <v>1543</v>
      </c>
      <c r="B665" s="23">
        <v>85</v>
      </c>
      <c r="G665" s="1" t="s">
        <v>1414</v>
      </c>
      <c r="H665" s="1" t="s">
        <v>5579</v>
      </c>
      <c r="I665" s="33">
        <f t="shared" si="13"/>
        <v>4464.22</v>
      </c>
      <c r="J665" s="33">
        <f t="shared" si="14"/>
        <v>27901.375</v>
      </c>
    </row>
    <row r="666" spans="1:10" hidden="1" x14ac:dyDescent="0.25">
      <c r="A666" s="22" t="s">
        <v>1543</v>
      </c>
      <c r="B666" s="23">
        <v>85</v>
      </c>
      <c r="G666" s="39" t="s">
        <v>1479</v>
      </c>
      <c r="H666" s="1" t="s">
        <v>4838</v>
      </c>
      <c r="I666" s="33">
        <f t="shared" si="13"/>
        <v>89182.59</v>
      </c>
      <c r="J666" s="33">
        <f t="shared" si="14"/>
        <v>557391.1875</v>
      </c>
    </row>
    <row r="667" spans="1:10" hidden="1" x14ac:dyDescent="0.25">
      <c r="A667" s="22" t="s">
        <v>1543</v>
      </c>
      <c r="B667" s="23">
        <v>85</v>
      </c>
      <c r="G667" s="7" t="s">
        <v>5569</v>
      </c>
      <c r="H667" s="7" t="s">
        <v>5570</v>
      </c>
      <c r="I667" s="33">
        <f t="shared" si="13"/>
        <v>67382.289999999994</v>
      </c>
      <c r="J667" s="33">
        <f t="shared" si="14"/>
        <v>421139.31249999994</v>
      </c>
    </row>
    <row r="668" spans="1:10" hidden="1" x14ac:dyDescent="0.25">
      <c r="A668" s="22" t="s">
        <v>1543</v>
      </c>
      <c r="B668" s="23">
        <v>85</v>
      </c>
      <c r="G668" s="7" t="s">
        <v>1483</v>
      </c>
      <c r="H668" s="1" t="s">
        <v>4983</v>
      </c>
      <c r="I668" s="33">
        <f t="shared" si="13"/>
        <v>33342.589999999997</v>
      </c>
      <c r="J668" s="33">
        <f t="shared" si="14"/>
        <v>208391.18749999997</v>
      </c>
    </row>
    <row r="669" spans="1:10" hidden="1" x14ac:dyDescent="0.25">
      <c r="A669" s="22" t="s">
        <v>1543</v>
      </c>
      <c r="B669" s="23">
        <v>85</v>
      </c>
      <c r="G669" s="1" t="s">
        <v>906</v>
      </c>
      <c r="H669" s="1" t="s">
        <v>906</v>
      </c>
      <c r="I669" s="33">
        <f t="shared" si="13"/>
        <v>3.31</v>
      </c>
      <c r="J669" s="33">
        <f t="shared" ref="J669:J730" si="15">+I669/0.16</f>
        <v>20.6875</v>
      </c>
    </row>
    <row r="670" spans="1:10" hidden="1" x14ac:dyDescent="0.25">
      <c r="A670" s="22" t="s">
        <v>1543</v>
      </c>
      <c r="B670" s="23">
        <v>85</v>
      </c>
      <c r="G670" s="1" t="s">
        <v>5566</v>
      </c>
      <c r="H670" s="1" t="s">
        <v>5230</v>
      </c>
      <c r="I670" s="33">
        <f t="shared" si="13"/>
        <v>16908.509999999998</v>
      </c>
      <c r="J670" s="33">
        <f t="shared" si="15"/>
        <v>105678.18749999999</v>
      </c>
    </row>
    <row r="671" spans="1:10" hidden="1" x14ac:dyDescent="0.25">
      <c r="A671" s="22" t="s">
        <v>1543</v>
      </c>
      <c r="B671" s="23">
        <v>85</v>
      </c>
      <c r="G671" s="1" t="s">
        <v>2470</v>
      </c>
      <c r="H671" s="1" t="s">
        <v>2470</v>
      </c>
      <c r="I671" s="33">
        <f t="shared" ref="I671:I734" si="16">SUMIF($G$7:$G$591,G671,$I$7:$I$591)</f>
        <v>18.34</v>
      </c>
      <c r="J671" s="33">
        <f t="shared" si="15"/>
        <v>114.625</v>
      </c>
    </row>
    <row r="672" spans="1:10" hidden="1" x14ac:dyDescent="0.25">
      <c r="A672" s="22" t="s">
        <v>1543</v>
      </c>
      <c r="B672" s="23">
        <v>85</v>
      </c>
      <c r="G672" s="1" t="s">
        <v>2943</v>
      </c>
      <c r="H672" s="1" t="s">
        <v>2738</v>
      </c>
      <c r="I672" s="33">
        <f t="shared" si="16"/>
        <v>5947.07</v>
      </c>
      <c r="J672" s="33">
        <f t="shared" si="15"/>
        <v>37169.1875</v>
      </c>
    </row>
    <row r="673" spans="1:11" hidden="1" x14ac:dyDescent="0.25">
      <c r="A673" s="22" t="s">
        <v>1543</v>
      </c>
      <c r="B673" s="23">
        <v>85</v>
      </c>
      <c r="G673" s="1" t="s">
        <v>5487</v>
      </c>
      <c r="H673" s="1" t="s">
        <v>5487</v>
      </c>
      <c r="I673" s="33">
        <f t="shared" si="16"/>
        <v>164.35</v>
      </c>
      <c r="J673" s="33">
        <f t="shared" si="15"/>
        <v>1027.1875</v>
      </c>
    </row>
    <row r="674" spans="1:11" hidden="1" x14ac:dyDescent="0.25">
      <c r="A674" s="22" t="s">
        <v>1543</v>
      </c>
      <c r="B674" s="23">
        <v>85</v>
      </c>
      <c r="G674" s="1" t="s">
        <v>1442</v>
      </c>
      <c r="H674" s="1" t="s">
        <v>1160</v>
      </c>
      <c r="I674" s="33">
        <f t="shared" si="16"/>
        <v>2904</v>
      </c>
      <c r="J674" s="33">
        <f t="shared" si="15"/>
        <v>18150</v>
      </c>
    </row>
    <row r="675" spans="1:11" hidden="1" x14ac:dyDescent="0.25">
      <c r="A675" s="22" t="s">
        <v>1543</v>
      </c>
      <c r="B675" s="23">
        <v>85</v>
      </c>
      <c r="G675" s="1" t="s">
        <v>2254</v>
      </c>
      <c r="H675" s="1" t="s">
        <v>2254</v>
      </c>
      <c r="I675" s="33">
        <f t="shared" si="16"/>
        <v>29.380000000000003</v>
      </c>
      <c r="J675" s="33">
        <f t="shared" si="15"/>
        <v>183.625</v>
      </c>
    </row>
    <row r="676" spans="1:11" hidden="1" x14ac:dyDescent="0.25">
      <c r="A676" s="22" t="s">
        <v>1543</v>
      </c>
      <c r="B676" s="23">
        <v>85</v>
      </c>
      <c r="G676" s="1" t="s">
        <v>305</v>
      </c>
      <c r="H676" s="1" t="s">
        <v>305</v>
      </c>
      <c r="I676" s="33">
        <f t="shared" si="16"/>
        <v>247.31</v>
      </c>
      <c r="J676" s="33">
        <f t="shared" si="15"/>
        <v>1545.6875</v>
      </c>
    </row>
    <row r="677" spans="1:11" hidden="1" x14ac:dyDescent="0.25">
      <c r="A677" s="22" t="s">
        <v>1543</v>
      </c>
      <c r="B677" s="23">
        <v>85</v>
      </c>
      <c r="G677" s="1" t="s">
        <v>1819</v>
      </c>
      <c r="H677" s="1" t="s">
        <v>1819</v>
      </c>
      <c r="I677" s="33">
        <f t="shared" si="16"/>
        <v>256.27</v>
      </c>
      <c r="J677" s="33">
        <f t="shared" si="15"/>
        <v>1601.6874999999998</v>
      </c>
    </row>
    <row r="678" spans="1:11" hidden="1" x14ac:dyDescent="0.25">
      <c r="A678" s="22" t="s">
        <v>1543</v>
      </c>
      <c r="B678" s="23">
        <v>85</v>
      </c>
      <c r="G678" s="1" t="s">
        <v>5560</v>
      </c>
      <c r="H678" s="1" t="s">
        <v>5041</v>
      </c>
      <c r="I678" s="33">
        <f t="shared" si="16"/>
        <v>1600</v>
      </c>
      <c r="J678" s="33">
        <f t="shared" si="15"/>
        <v>10000</v>
      </c>
    </row>
    <row r="679" spans="1:11" hidden="1" x14ac:dyDescent="0.25">
      <c r="A679" s="22" t="s">
        <v>1543</v>
      </c>
      <c r="B679" s="23">
        <v>85</v>
      </c>
      <c r="G679" s="1" t="s">
        <v>763</v>
      </c>
      <c r="H679" s="1" t="s">
        <v>763</v>
      </c>
      <c r="I679" s="33">
        <f t="shared" si="16"/>
        <v>88.97</v>
      </c>
      <c r="J679" s="33">
        <f t="shared" si="15"/>
        <v>556.0625</v>
      </c>
    </row>
    <row r="680" spans="1:11" hidden="1" x14ac:dyDescent="0.25">
      <c r="A680" s="22" t="s">
        <v>1543</v>
      </c>
      <c r="B680" s="23">
        <v>85</v>
      </c>
      <c r="G680" s="1" t="s">
        <v>5325</v>
      </c>
      <c r="H680" s="1" t="s">
        <v>5325</v>
      </c>
      <c r="I680" s="33">
        <f t="shared" si="16"/>
        <v>75.040000000000006</v>
      </c>
      <c r="J680" s="33">
        <f t="shared" si="15"/>
        <v>469.00000000000006</v>
      </c>
    </row>
    <row r="681" spans="1:11" hidden="1" x14ac:dyDescent="0.25">
      <c r="A681" s="22" t="s">
        <v>1543</v>
      </c>
      <c r="B681" s="23">
        <v>85</v>
      </c>
      <c r="G681" s="1" t="s">
        <v>5589</v>
      </c>
      <c r="H681" s="1" t="s">
        <v>5590</v>
      </c>
      <c r="I681" s="33">
        <f t="shared" si="16"/>
        <v>57.93</v>
      </c>
      <c r="J681" s="33">
        <f t="shared" si="15"/>
        <v>362.0625</v>
      </c>
    </row>
    <row r="682" spans="1:11" hidden="1" x14ac:dyDescent="0.25">
      <c r="A682" s="22" t="s">
        <v>1543</v>
      </c>
      <c r="B682" s="23">
        <v>85</v>
      </c>
      <c r="G682" s="1" t="s">
        <v>1457</v>
      </c>
      <c r="H682" s="1" t="s">
        <v>1352</v>
      </c>
      <c r="I682" s="33">
        <f t="shared" si="16"/>
        <v>228.8</v>
      </c>
      <c r="J682" s="33">
        <f t="shared" si="15"/>
        <v>1430</v>
      </c>
    </row>
    <row r="683" spans="1:11" hidden="1" x14ac:dyDescent="0.25">
      <c r="A683" s="22" t="s">
        <v>1543</v>
      </c>
      <c r="B683" s="23">
        <v>85</v>
      </c>
      <c r="G683" s="1" t="s">
        <v>1503</v>
      </c>
      <c r="H683" s="1" t="s">
        <v>1503</v>
      </c>
      <c r="I683" s="33">
        <f t="shared" si="16"/>
        <v>53.86</v>
      </c>
      <c r="J683" s="33">
        <f t="shared" si="15"/>
        <v>336.625</v>
      </c>
    </row>
    <row r="684" spans="1:11" hidden="1" x14ac:dyDescent="0.25">
      <c r="A684" s="22" t="s">
        <v>1543</v>
      </c>
      <c r="B684" s="23">
        <v>85</v>
      </c>
      <c r="G684" s="7" t="s">
        <v>1436</v>
      </c>
      <c r="H684" s="1" t="s">
        <v>1094</v>
      </c>
      <c r="I684" s="33">
        <f t="shared" si="16"/>
        <v>806.62</v>
      </c>
      <c r="J684" s="33">
        <f t="shared" si="15"/>
        <v>5041.375</v>
      </c>
    </row>
    <row r="685" spans="1:11" hidden="1" x14ac:dyDescent="0.25">
      <c r="A685" s="22" t="s">
        <v>1543</v>
      </c>
      <c r="B685" s="23">
        <v>85</v>
      </c>
      <c r="G685" s="1" t="s">
        <v>5358</v>
      </c>
      <c r="H685" s="1" t="s">
        <v>5358</v>
      </c>
      <c r="I685" s="33">
        <f t="shared" si="16"/>
        <v>5.23</v>
      </c>
      <c r="J685" s="33">
        <f t="shared" si="15"/>
        <v>32.6875</v>
      </c>
    </row>
    <row r="686" spans="1:11" hidden="1" x14ac:dyDescent="0.25">
      <c r="A686" s="22" t="s">
        <v>1543</v>
      </c>
      <c r="B686" s="23">
        <v>85</v>
      </c>
      <c r="G686" s="1" t="s">
        <v>5466</v>
      </c>
      <c r="H686" s="1" t="s">
        <v>5466</v>
      </c>
      <c r="I686" s="33">
        <f t="shared" si="16"/>
        <v>67.319999999999993</v>
      </c>
      <c r="J686" s="33">
        <f t="shared" si="15"/>
        <v>420.74999999999994</v>
      </c>
    </row>
    <row r="687" spans="1:11" x14ac:dyDescent="0.25">
      <c r="A687" s="22" t="s">
        <v>1543</v>
      </c>
      <c r="B687" s="23">
        <v>85</v>
      </c>
      <c r="G687" s="1" t="s">
        <v>790</v>
      </c>
      <c r="H687" s="1" t="s">
        <v>790</v>
      </c>
      <c r="I687" s="33">
        <f t="shared" si="16"/>
        <v>58</v>
      </c>
      <c r="J687" s="33">
        <f t="shared" si="15"/>
        <v>362.5</v>
      </c>
      <c r="K687">
        <v>14.5</v>
      </c>
    </row>
    <row r="688" spans="1:11" hidden="1" x14ac:dyDescent="0.25">
      <c r="A688" s="22" t="s">
        <v>1543</v>
      </c>
      <c r="B688" s="23">
        <v>85</v>
      </c>
      <c r="G688" s="1" t="s">
        <v>430</v>
      </c>
      <c r="H688" s="1" t="s">
        <v>430</v>
      </c>
      <c r="I688" s="33">
        <f t="shared" si="16"/>
        <v>105.66</v>
      </c>
      <c r="J688" s="33">
        <f t="shared" si="15"/>
        <v>660.375</v>
      </c>
    </row>
    <row r="689" spans="1:10" hidden="1" x14ac:dyDescent="0.25">
      <c r="A689" s="22" t="s">
        <v>1543</v>
      </c>
      <c r="B689" s="23">
        <v>85</v>
      </c>
      <c r="G689" s="39" t="s">
        <v>880</v>
      </c>
      <c r="H689" s="39" t="s">
        <v>880</v>
      </c>
      <c r="I689" s="33">
        <f t="shared" si="16"/>
        <v>10.48</v>
      </c>
      <c r="J689" s="33">
        <f t="shared" si="15"/>
        <v>65.5</v>
      </c>
    </row>
    <row r="690" spans="1:10" hidden="1" x14ac:dyDescent="0.25">
      <c r="A690" s="22" t="s">
        <v>1543</v>
      </c>
      <c r="B690" s="23">
        <v>85</v>
      </c>
      <c r="G690" s="1" t="s">
        <v>794</v>
      </c>
      <c r="H690" s="1" t="s">
        <v>794</v>
      </c>
      <c r="I690" s="33">
        <f t="shared" si="16"/>
        <v>781.96999999999991</v>
      </c>
      <c r="J690" s="33">
        <f t="shared" si="15"/>
        <v>4887.3124999999991</v>
      </c>
    </row>
    <row r="691" spans="1:10" hidden="1" x14ac:dyDescent="0.25">
      <c r="A691" s="22" t="s">
        <v>1543</v>
      </c>
      <c r="B691" s="23">
        <v>85</v>
      </c>
      <c r="G691" s="1" t="s">
        <v>5575</v>
      </c>
      <c r="H691" s="1" t="s">
        <v>5575</v>
      </c>
      <c r="I691" s="33">
        <f t="shared" si="16"/>
        <v>9.3800000000000008</v>
      </c>
      <c r="J691" s="33">
        <f t="shared" si="15"/>
        <v>58.625000000000007</v>
      </c>
    </row>
    <row r="692" spans="1:10" hidden="1" x14ac:dyDescent="0.25">
      <c r="A692" s="22" t="s">
        <v>1543</v>
      </c>
      <c r="B692" s="23">
        <v>85</v>
      </c>
      <c r="G692" s="1" t="s">
        <v>356</v>
      </c>
      <c r="H692" s="1" t="s">
        <v>356</v>
      </c>
      <c r="I692" s="33">
        <f t="shared" si="16"/>
        <v>151.11000000000001</v>
      </c>
      <c r="J692" s="33">
        <f t="shared" si="15"/>
        <v>944.43750000000011</v>
      </c>
    </row>
    <row r="693" spans="1:10" hidden="1" x14ac:dyDescent="0.25">
      <c r="A693" s="22" t="s">
        <v>1543</v>
      </c>
      <c r="B693" s="23">
        <v>85</v>
      </c>
      <c r="G693" s="1" t="s">
        <v>739</v>
      </c>
      <c r="H693" s="1" t="s">
        <v>739</v>
      </c>
      <c r="I693" s="33">
        <f t="shared" si="16"/>
        <v>20</v>
      </c>
      <c r="J693" s="33">
        <f t="shared" si="15"/>
        <v>125</v>
      </c>
    </row>
    <row r="694" spans="1:10" hidden="1" x14ac:dyDescent="0.25">
      <c r="A694" s="22" t="s">
        <v>1543</v>
      </c>
      <c r="B694" s="23">
        <v>85</v>
      </c>
      <c r="G694" s="7" t="s">
        <v>1471</v>
      </c>
      <c r="H694" s="1" t="s">
        <v>4807</v>
      </c>
      <c r="I694" s="33">
        <f t="shared" si="16"/>
        <v>2086.9200000000019</v>
      </c>
      <c r="J694" s="33">
        <f t="shared" si="15"/>
        <v>13043.250000000011</v>
      </c>
    </row>
    <row r="695" spans="1:10" hidden="1" x14ac:dyDescent="0.25">
      <c r="A695" s="22" t="s">
        <v>1543</v>
      </c>
      <c r="B695" s="23">
        <v>85</v>
      </c>
      <c r="G695" s="1" t="s">
        <v>407</v>
      </c>
      <c r="H695" s="1" t="s">
        <v>407</v>
      </c>
      <c r="I695" s="33">
        <f t="shared" si="16"/>
        <v>57.66</v>
      </c>
      <c r="J695" s="33">
        <f t="shared" si="15"/>
        <v>360.37499999999994</v>
      </c>
    </row>
    <row r="696" spans="1:10" hidden="1" x14ac:dyDescent="0.25">
      <c r="A696" s="22" t="s">
        <v>1543</v>
      </c>
      <c r="B696" s="23">
        <v>85</v>
      </c>
      <c r="G696" s="1" t="s">
        <v>1430</v>
      </c>
      <c r="H696" s="1" t="s">
        <v>1052</v>
      </c>
      <c r="I696" s="33">
        <f t="shared" si="16"/>
        <v>721.6</v>
      </c>
      <c r="J696" s="33">
        <f t="shared" si="15"/>
        <v>4510</v>
      </c>
    </row>
    <row r="697" spans="1:10" hidden="1" x14ac:dyDescent="0.25">
      <c r="A697" s="22" t="s">
        <v>1543</v>
      </c>
      <c r="B697" s="23">
        <v>85</v>
      </c>
      <c r="G697" s="1" t="s">
        <v>5577</v>
      </c>
      <c r="H697" s="1" t="s">
        <v>5577</v>
      </c>
      <c r="I697" s="33">
        <f t="shared" si="16"/>
        <v>11.03</v>
      </c>
      <c r="J697" s="33">
        <f t="shared" si="15"/>
        <v>68.9375</v>
      </c>
    </row>
    <row r="698" spans="1:10" hidden="1" x14ac:dyDescent="0.25">
      <c r="A698" s="22" t="s">
        <v>1543</v>
      </c>
      <c r="B698" s="23">
        <v>85</v>
      </c>
      <c r="G698" s="1" t="s">
        <v>5429</v>
      </c>
      <c r="H698" s="1" t="s">
        <v>5429</v>
      </c>
      <c r="I698" s="33">
        <f t="shared" si="16"/>
        <v>42.84</v>
      </c>
      <c r="J698" s="33">
        <f t="shared" si="15"/>
        <v>267.75</v>
      </c>
    </row>
    <row r="699" spans="1:10" hidden="1" x14ac:dyDescent="0.25">
      <c r="A699" s="22" t="s">
        <v>1543</v>
      </c>
      <c r="B699" s="23">
        <v>85</v>
      </c>
      <c r="G699" s="1" t="s">
        <v>1427</v>
      </c>
      <c r="H699" s="1" t="s">
        <v>4845</v>
      </c>
      <c r="I699" s="33">
        <f t="shared" si="16"/>
        <v>1269.6999999999998</v>
      </c>
      <c r="J699" s="33">
        <f t="shared" si="15"/>
        <v>7935.6249999999991</v>
      </c>
    </row>
    <row r="700" spans="1:10" hidden="1" x14ac:dyDescent="0.25">
      <c r="A700" s="22" t="s">
        <v>1543</v>
      </c>
      <c r="B700" s="23">
        <v>85</v>
      </c>
      <c r="G700" s="1" t="s">
        <v>5576</v>
      </c>
      <c r="H700" s="1" t="s">
        <v>5576</v>
      </c>
      <c r="I700" s="33">
        <f t="shared" si="16"/>
        <v>16.55</v>
      </c>
      <c r="J700" s="33">
        <f t="shared" si="15"/>
        <v>103.4375</v>
      </c>
    </row>
    <row r="701" spans="1:10" hidden="1" x14ac:dyDescent="0.25">
      <c r="A701" s="22" t="s">
        <v>1543</v>
      </c>
      <c r="B701" s="23">
        <v>85</v>
      </c>
      <c r="G701" s="1" t="s">
        <v>5586</v>
      </c>
      <c r="H701" s="1" t="s">
        <v>5587</v>
      </c>
      <c r="I701" s="33">
        <f t="shared" si="16"/>
        <v>19.59</v>
      </c>
      <c r="J701" s="33">
        <f t="shared" si="15"/>
        <v>122.4375</v>
      </c>
    </row>
    <row r="702" spans="1:10" hidden="1" x14ac:dyDescent="0.25">
      <c r="A702" s="22" t="s">
        <v>1543</v>
      </c>
      <c r="B702" s="23">
        <v>85</v>
      </c>
      <c r="G702" s="1" t="s">
        <v>5499</v>
      </c>
      <c r="H702" s="1" t="s">
        <v>5499</v>
      </c>
      <c r="I702" s="33">
        <f t="shared" si="16"/>
        <v>47.11</v>
      </c>
      <c r="J702" s="33">
        <f t="shared" si="15"/>
        <v>294.4375</v>
      </c>
    </row>
    <row r="703" spans="1:10" hidden="1" x14ac:dyDescent="0.25">
      <c r="A703" s="22" t="s">
        <v>1543</v>
      </c>
      <c r="B703" s="23">
        <v>85</v>
      </c>
      <c r="G703" s="1" t="s">
        <v>886</v>
      </c>
      <c r="H703" s="1" t="s">
        <v>886</v>
      </c>
      <c r="I703" s="33">
        <f t="shared" si="16"/>
        <v>39.03</v>
      </c>
      <c r="J703" s="33">
        <f t="shared" si="15"/>
        <v>243.9375</v>
      </c>
    </row>
    <row r="704" spans="1:10" hidden="1" x14ac:dyDescent="0.25">
      <c r="A704" s="22" t="s">
        <v>1543</v>
      </c>
      <c r="B704" s="23">
        <v>85</v>
      </c>
      <c r="G704" s="1" t="s">
        <v>5565</v>
      </c>
      <c r="H704" s="1" t="s">
        <v>5225</v>
      </c>
      <c r="I704" s="33">
        <f t="shared" si="16"/>
        <v>17211.59</v>
      </c>
      <c r="J704" s="33">
        <f t="shared" si="15"/>
        <v>107572.4375</v>
      </c>
    </row>
    <row r="705" spans="1:11" hidden="1" x14ac:dyDescent="0.25">
      <c r="A705" s="22" t="s">
        <v>1543</v>
      </c>
      <c r="B705" s="23">
        <v>85</v>
      </c>
      <c r="G705" s="1" t="s">
        <v>5469</v>
      </c>
      <c r="H705" s="1" t="s">
        <v>5469</v>
      </c>
      <c r="I705" s="33">
        <f t="shared" si="16"/>
        <v>53.86</v>
      </c>
      <c r="J705" s="33">
        <f t="shared" si="15"/>
        <v>336.625</v>
      </c>
    </row>
    <row r="706" spans="1:11" hidden="1" x14ac:dyDescent="0.25">
      <c r="A706" s="22" t="s">
        <v>1543</v>
      </c>
      <c r="B706" s="23">
        <v>85</v>
      </c>
      <c r="G706" s="1" t="s">
        <v>5452</v>
      </c>
      <c r="H706" s="1" t="s">
        <v>5452</v>
      </c>
      <c r="I706" s="33">
        <f t="shared" si="16"/>
        <v>7.59</v>
      </c>
      <c r="J706" s="33">
        <f t="shared" si="15"/>
        <v>47.4375</v>
      </c>
    </row>
    <row r="707" spans="1:11" hidden="1" x14ac:dyDescent="0.25">
      <c r="A707" s="22" t="s">
        <v>1543</v>
      </c>
      <c r="B707" s="23">
        <v>85</v>
      </c>
      <c r="G707" s="1" t="s">
        <v>1429</v>
      </c>
      <c r="H707" s="1" t="s">
        <v>1048</v>
      </c>
      <c r="I707" s="33">
        <f t="shared" si="16"/>
        <v>8272</v>
      </c>
      <c r="J707" s="33">
        <f t="shared" si="15"/>
        <v>51700</v>
      </c>
    </row>
    <row r="708" spans="1:11" hidden="1" x14ac:dyDescent="0.25">
      <c r="A708" s="22" t="s">
        <v>1543</v>
      </c>
      <c r="B708" s="23">
        <v>85</v>
      </c>
      <c r="G708" s="1" t="s">
        <v>5461</v>
      </c>
      <c r="H708" s="1" t="s">
        <v>5461</v>
      </c>
      <c r="I708" s="33">
        <f t="shared" si="16"/>
        <v>201.72</v>
      </c>
      <c r="J708" s="33">
        <f t="shared" si="15"/>
        <v>1260.75</v>
      </c>
    </row>
    <row r="709" spans="1:11" hidden="1" x14ac:dyDescent="0.25">
      <c r="A709" s="22" t="s">
        <v>1543</v>
      </c>
      <c r="B709" s="23">
        <v>85</v>
      </c>
      <c r="G709" s="1" t="s">
        <v>5455</v>
      </c>
      <c r="H709" s="1" t="s">
        <v>5455</v>
      </c>
      <c r="I709" s="33">
        <f t="shared" si="16"/>
        <v>123.06</v>
      </c>
      <c r="J709" s="33">
        <f t="shared" si="15"/>
        <v>769.125</v>
      </c>
    </row>
    <row r="710" spans="1:11" hidden="1" x14ac:dyDescent="0.25">
      <c r="A710" s="22" t="s">
        <v>1543</v>
      </c>
      <c r="B710" s="23">
        <v>85</v>
      </c>
      <c r="G710" s="39" t="s">
        <v>3755</v>
      </c>
      <c r="H710" s="1" t="s">
        <v>4833</v>
      </c>
      <c r="I710" s="33">
        <f t="shared" si="16"/>
        <v>226759.91999999998</v>
      </c>
      <c r="J710" s="33">
        <f t="shared" si="15"/>
        <v>1417249.4999999998</v>
      </c>
    </row>
    <row r="711" spans="1:11" hidden="1" x14ac:dyDescent="0.25">
      <c r="A711" s="22" t="s">
        <v>1543</v>
      </c>
      <c r="B711" s="23">
        <v>85</v>
      </c>
      <c r="G711" s="1" t="s">
        <v>2462</v>
      </c>
      <c r="H711" s="1" t="s">
        <v>2462</v>
      </c>
      <c r="I711" s="33">
        <f t="shared" si="16"/>
        <v>5.93</v>
      </c>
      <c r="J711" s="33">
        <f t="shared" si="15"/>
        <v>37.0625</v>
      </c>
    </row>
    <row r="712" spans="1:11" hidden="1" x14ac:dyDescent="0.25">
      <c r="A712" s="22" t="s">
        <v>1543</v>
      </c>
      <c r="B712" s="23">
        <v>85</v>
      </c>
      <c r="G712" s="1" t="s">
        <v>5557</v>
      </c>
      <c r="H712" s="1" t="s">
        <v>4888</v>
      </c>
      <c r="I712" s="33">
        <f t="shared" si="16"/>
        <v>1593.1</v>
      </c>
      <c r="J712" s="33">
        <f t="shared" si="15"/>
        <v>9956.875</v>
      </c>
    </row>
    <row r="713" spans="1:11" hidden="1" x14ac:dyDescent="0.25">
      <c r="A713" s="22" t="s">
        <v>1543</v>
      </c>
      <c r="B713" s="23">
        <v>85</v>
      </c>
      <c r="G713" s="1" t="s">
        <v>2412</v>
      </c>
      <c r="H713" s="1" t="s">
        <v>5593</v>
      </c>
      <c r="I713" s="33">
        <f t="shared" si="16"/>
        <v>32.409999999999997</v>
      </c>
      <c r="J713" s="33">
        <f t="shared" si="15"/>
        <v>202.56249999999997</v>
      </c>
      <c r="K713" s="1"/>
    </row>
    <row r="714" spans="1:11" hidden="1" x14ac:dyDescent="0.25">
      <c r="A714" s="22" t="s">
        <v>1543</v>
      </c>
      <c r="B714" s="23">
        <v>85</v>
      </c>
      <c r="G714" s="1" t="s">
        <v>1432</v>
      </c>
      <c r="H714" s="1" t="s">
        <v>1060</v>
      </c>
      <c r="I714" s="33">
        <f t="shared" si="16"/>
        <v>17664</v>
      </c>
      <c r="J714" s="33">
        <f t="shared" si="15"/>
        <v>110400</v>
      </c>
    </row>
    <row r="715" spans="1:11" hidden="1" x14ac:dyDescent="0.25">
      <c r="A715" s="22" t="s">
        <v>1543</v>
      </c>
      <c r="B715" s="23">
        <v>85</v>
      </c>
      <c r="G715" s="1" t="s">
        <v>753</v>
      </c>
      <c r="H715" s="1" t="s">
        <v>753</v>
      </c>
      <c r="I715" s="33">
        <f t="shared" si="16"/>
        <v>54.64</v>
      </c>
      <c r="J715" s="33">
        <f t="shared" si="15"/>
        <v>341.5</v>
      </c>
    </row>
    <row r="716" spans="1:11" hidden="1" x14ac:dyDescent="0.25">
      <c r="A716" s="22" t="s">
        <v>1543</v>
      </c>
      <c r="B716" s="23">
        <v>85</v>
      </c>
      <c r="G716" s="1" t="s">
        <v>3174</v>
      </c>
      <c r="H716" s="1" t="s">
        <v>3174</v>
      </c>
      <c r="I716" s="33">
        <f t="shared" si="16"/>
        <v>11.03</v>
      </c>
      <c r="J716" s="33">
        <f t="shared" si="15"/>
        <v>68.9375</v>
      </c>
    </row>
    <row r="717" spans="1:11" hidden="1" x14ac:dyDescent="0.25">
      <c r="A717" s="22" t="s">
        <v>1543</v>
      </c>
      <c r="B717" s="23">
        <v>85</v>
      </c>
      <c r="G717" s="1" t="s">
        <v>2902</v>
      </c>
      <c r="H717" s="1" t="s">
        <v>5585</v>
      </c>
      <c r="I717" s="33">
        <f t="shared" si="16"/>
        <v>202.9</v>
      </c>
      <c r="J717" s="33">
        <f t="shared" si="15"/>
        <v>1268.125</v>
      </c>
    </row>
    <row r="718" spans="1:11" hidden="1" x14ac:dyDescent="0.25">
      <c r="A718" s="22" t="s">
        <v>1543</v>
      </c>
      <c r="B718" s="23">
        <v>85</v>
      </c>
      <c r="G718" s="1" t="s">
        <v>5573</v>
      </c>
      <c r="H718" s="1" t="s">
        <v>5573</v>
      </c>
      <c r="I718" s="33">
        <f t="shared" si="16"/>
        <v>67.33</v>
      </c>
      <c r="J718" s="33">
        <f t="shared" si="15"/>
        <v>420.8125</v>
      </c>
    </row>
    <row r="719" spans="1:11" hidden="1" x14ac:dyDescent="0.25">
      <c r="A719" s="22" t="s">
        <v>1543</v>
      </c>
      <c r="B719" s="23">
        <v>85</v>
      </c>
      <c r="G719" s="1" t="s">
        <v>1451</v>
      </c>
      <c r="H719" s="1" t="s">
        <v>1258</v>
      </c>
      <c r="I719" s="33">
        <f t="shared" si="16"/>
        <v>286.24</v>
      </c>
      <c r="J719" s="33">
        <f t="shared" si="15"/>
        <v>1789</v>
      </c>
    </row>
    <row r="720" spans="1:11" hidden="1" x14ac:dyDescent="0.25">
      <c r="A720" s="22" t="s">
        <v>1543</v>
      </c>
      <c r="B720" s="23">
        <v>85</v>
      </c>
      <c r="G720" s="1" t="s">
        <v>2833</v>
      </c>
      <c r="H720" s="1" t="s">
        <v>2497</v>
      </c>
      <c r="I720" s="33">
        <f t="shared" si="16"/>
        <v>1440</v>
      </c>
      <c r="J720" s="33">
        <f t="shared" si="15"/>
        <v>9000</v>
      </c>
    </row>
    <row r="721" spans="1:12" hidden="1" x14ac:dyDescent="0.25">
      <c r="A721" s="22" t="s">
        <v>1543</v>
      </c>
      <c r="B721" s="23">
        <v>85</v>
      </c>
      <c r="G721" s="1" t="s">
        <v>1421</v>
      </c>
      <c r="H721" s="1" t="s">
        <v>1006</v>
      </c>
      <c r="I721" s="33">
        <f t="shared" si="16"/>
        <v>574887.88</v>
      </c>
      <c r="J721" s="33">
        <f t="shared" si="15"/>
        <v>3593049.25</v>
      </c>
    </row>
    <row r="722" spans="1:12" hidden="1" x14ac:dyDescent="0.25">
      <c r="A722" s="22" t="s">
        <v>1543</v>
      </c>
      <c r="B722" s="23">
        <v>85</v>
      </c>
      <c r="G722" s="1" t="s">
        <v>2471</v>
      </c>
      <c r="H722" s="1" t="s">
        <v>2471</v>
      </c>
      <c r="I722" s="33">
        <f t="shared" si="16"/>
        <v>45.24</v>
      </c>
      <c r="J722" s="33">
        <f t="shared" si="15"/>
        <v>282.75</v>
      </c>
    </row>
    <row r="723" spans="1:12" x14ac:dyDescent="0.25">
      <c r="A723" s="22" t="s">
        <v>1543</v>
      </c>
      <c r="B723" s="23">
        <v>85</v>
      </c>
      <c r="G723" s="1" t="s">
        <v>5546</v>
      </c>
      <c r="H723" s="1" t="s">
        <v>5546</v>
      </c>
      <c r="I723" s="33">
        <f t="shared" si="16"/>
        <v>104.74000000000001</v>
      </c>
      <c r="J723" s="33">
        <f t="shared" si="15"/>
        <v>654.625</v>
      </c>
      <c r="K723" s="45">
        <v>24.9</v>
      </c>
    </row>
    <row r="724" spans="1:12" hidden="1" x14ac:dyDescent="0.25">
      <c r="A724" s="22" t="s">
        <v>1543</v>
      </c>
      <c r="B724" s="23">
        <v>85</v>
      </c>
      <c r="G724" s="1" t="s">
        <v>1424</v>
      </c>
      <c r="H724" s="1" t="s">
        <v>1018</v>
      </c>
      <c r="I724" s="33">
        <f t="shared" si="16"/>
        <v>312.24</v>
      </c>
      <c r="J724" s="33">
        <f t="shared" si="15"/>
        <v>1951.5</v>
      </c>
    </row>
    <row r="725" spans="1:12" hidden="1" x14ac:dyDescent="0.25">
      <c r="A725" s="22" t="s">
        <v>1543</v>
      </c>
      <c r="B725" s="23">
        <v>85</v>
      </c>
      <c r="G725" s="1" t="s">
        <v>2898</v>
      </c>
      <c r="H725" s="1" t="s">
        <v>2898</v>
      </c>
      <c r="I725" s="33">
        <f t="shared" si="16"/>
        <v>112.88</v>
      </c>
      <c r="J725" s="33">
        <f t="shared" si="15"/>
        <v>705.5</v>
      </c>
    </row>
    <row r="726" spans="1:12" hidden="1" x14ac:dyDescent="0.25">
      <c r="A726" s="22" t="s">
        <v>1543</v>
      </c>
      <c r="B726" s="23">
        <v>85</v>
      </c>
      <c r="G726" s="1" t="s">
        <v>1456</v>
      </c>
      <c r="H726" s="1" t="s">
        <v>1324</v>
      </c>
      <c r="I726" s="33">
        <f t="shared" si="16"/>
        <v>7036.7900000000009</v>
      </c>
      <c r="J726" s="33">
        <f t="shared" si="15"/>
        <v>43979.937500000007</v>
      </c>
    </row>
    <row r="727" spans="1:12" hidden="1" x14ac:dyDescent="0.25">
      <c r="A727" s="22" t="s">
        <v>1543</v>
      </c>
      <c r="B727" s="23">
        <v>85</v>
      </c>
      <c r="G727" s="7" t="s">
        <v>1461</v>
      </c>
      <c r="H727" s="1" t="s">
        <v>1289</v>
      </c>
      <c r="I727" s="33">
        <f t="shared" si="16"/>
        <v>400</v>
      </c>
      <c r="J727" s="33">
        <f t="shared" si="15"/>
        <v>2500</v>
      </c>
    </row>
    <row r="728" spans="1:12" hidden="1" x14ac:dyDescent="0.25">
      <c r="A728" s="22" t="s">
        <v>1543</v>
      </c>
      <c r="B728" s="23">
        <v>85</v>
      </c>
      <c r="G728" s="7" t="s">
        <v>1472</v>
      </c>
      <c r="H728" s="7" t="s">
        <v>3757</v>
      </c>
      <c r="I728" s="33">
        <f t="shared" si="16"/>
        <v>100412.83</v>
      </c>
      <c r="J728" s="33">
        <f t="shared" si="15"/>
        <v>627580.1875</v>
      </c>
    </row>
    <row r="729" spans="1:12" hidden="1" x14ac:dyDescent="0.25">
      <c r="A729" s="22" t="s">
        <v>1543</v>
      </c>
      <c r="B729" s="23">
        <v>85</v>
      </c>
      <c r="G729" s="1" t="s">
        <v>5498</v>
      </c>
      <c r="H729" s="1" t="s">
        <v>5498</v>
      </c>
      <c r="I729" s="33">
        <f t="shared" si="16"/>
        <v>19.309999999999999</v>
      </c>
      <c r="J729" s="33">
        <f t="shared" si="15"/>
        <v>120.68749999999999</v>
      </c>
    </row>
    <row r="730" spans="1:12" x14ac:dyDescent="0.25">
      <c r="A730" s="22" t="s">
        <v>1543</v>
      </c>
      <c r="B730" s="24" t="s">
        <v>1544</v>
      </c>
      <c r="G730" s="39" t="s">
        <v>7966</v>
      </c>
      <c r="H730" s="1" t="s">
        <v>1192</v>
      </c>
      <c r="I730" s="33">
        <f t="shared" si="16"/>
        <v>21428.57</v>
      </c>
      <c r="J730" s="33">
        <f t="shared" si="15"/>
        <v>133928.5625</v>
      </c>
      <c r="K730" s="1">
        <v>14285.71</v>
      </c>
    </row>
    <row r="731" spans="1:12" hidden="1" x14ac:dyDescent="0.25">
      <c r="A731" s="22" t="s">
        <v>1543</v>
      </c>
      <c r="B731" s="23">
        <v>85</v>
      </c>
      <c r="G731" s="7" t="s">
        <v>4786</v>
      </c>
      <c r="H731" s="1" t="s">
        <v>5607</v>
      </c>
      <c r="I731" s="33">
        <f t="shared" si="16"/>
        <v>3388.29</v>
      </c>
      <c r="J731" s="33">
        <f t="shared" ref="J731:J793" si="17">+I731/0.16</f>
        <v>21176.8125</v>
      </c>
    </row>
    <row r="732" spans="1:12" hidden="1" x14ac:dyDescent="0.25">
      <c r="A732" s="22" t="s">
        <v>1543</v>
      </c>
      <c r="B732" s="23">
        <v>85</v>
      </c>
      <c r="G732" s="39" t="s">
        <v>5609</v>
      </c>
      <c r="H732" s="39" t="s">
        <v>1075</v>
      </c>
      <c r="I732" s="33">
        <f t="shared" si="16"/>
        <v>4464.22</v>
      </c>
      <c r="J732" s="33">
        <f t="shared" si="17"/>
        <v>27901.375</v>
      </c>
    </row>
    <row r="733" spans="1:12" hidden="1" x14ac:dyDescent="0.25">
      <c r="A733" s="22" t="s">
        <v>1543</v>
      </c>
      <c r="B733" s="23">
        <v>85</v>
      </c>
      <c r="G733" s="1" t="s">
        <v>1433</v>
      </c>
      <c r="H733" s="1" t="s">
        <v>1064</v>
      </c>
      <c r="I733" s="33">
        <f t="shared" si="16"/>
        <v>1440</v>
      </c>
      <c r="J733" s="33">
        <f t="shared" si="17"/>
        <v>9000</v>
      </c>
    </row>
    <row r="734" spans="1:12" hidden="1" x14ac:dyDescent="0.25">
      <c r="A734" s="22" t="s">
        <v>1543</v>
      </c>
      <c r="B734" s="23">
        <v>85</v>
      </c>
      <c r="G734" s="1" t="s">
        <v>5563</v>
      </c>
      <c r="H734" s="1" t="s">
        <v>5055</v>
      </c>
      <c r="I734" s="33">
        <f t="shared" si="16"/>
        <v>560</v>
      </c>
      <c r="J734" s="33">
        <f t="shared" si="17"/>
        <v>3500</v>
      </c>
    </row>
    <row r="735" spans="1:12" hidden="1" x14ac:dyDescent="0.25">
      <c r="A735" s="22" t="s">
        <v>1543</v>
      </c>
      <c r="B735" s="23">
        <v>85</v>
      </c>
      <c r="G735" s="1" t="s">
        <v>5371</v>
      </c>
      <c r="H735" s="1" t="s">
        <v>5371</v>
      </c>
      <c r="I735" s="33">
        <f t="shared" ref="I735:I798" si="18">SUMIF($G$7:$G$591,G735,$I$7:$I$591)</f>
        <v>24.61</v>
      </c>
      <c r="J735" s="33">
        <f t="shared" si="17"/>
        <v>153.8125</v>
      </c>
      <c r="K735" s="43"/>
      <c r="L735" s="43"/>
    </row>
    <row r="736" spans="1:12" hidden="1" x14ac:dyDescent="0.25">
      <c r="A736" s="22" t="s">
        <v>1543</v>
      </c>
      <c r="B736" s="23">
        <v>85</v>
      </c>
      <c r="G736" s="1" t="s">
        <v>352</v>
      </c>
      <c r="H736" s="1" t="s">
        <v>352</v>
      </c>
      <c r="I736" s="33">
        <f t="shared" si="18"/>
        <v>109.48</v>
      </c>
      <c r="J736" s="33">
        <f t="shared" si="17"/>
        <v>684.25</v>
      </c>
      <c r="K736" s="44"/>
      <c r="L736" s="44"/>
    </row>
    <row r="737" spans="1:12" hidden="1" x14ac:dyDescent="0.25">
      <c r="A737" s="22" t="s">
        <v>1543</v>
      </c>
      <c r="B737" s="23">
        <v>85</v>
      </c>
      <c r="G737" s="7" t="s">
        <v>5610</v>
      </c>
      <c r="H737" s="1" t="s">
        <v>5044</v>
      </c>
      <c r="I737" s="33">
        <f t="shared" si="18"/>
        <v>264</v>
      </c>
      <c r="J737" s="33">
        <f t="shared" si="17"/>
        <v>1650</v>
      </c>
      <c r="K737" s="35"/>
      <c r="L737" s="35"/>
    </row>
    <row r="738" spans="1:12" hidden="1" x14ac:dyDescent="0.25">
      <c r="A738" s="22" t="s">
        <v>1543</v>
      </c>
      <c r="B738" s="23">
        <v>85</v>
      </c>
      <c r="G738" s="1" t="s">
        <v>1450</v>
      </c>
      <c r="H738" s="1" t="s">
        <v>1221</v>
      </c>
      <c r="I738" s="33">
        <f t="shared" si="18"/>
        <v>1128.9000000000001</v>
      </c>
      <c r="J738" s="33">
        <f t="shared" si="17"/>
        <v>7055.625</v>
      </c>
      <c r="K738" s="20"/>
      <c r="L738" s="20"/>
    </row>
    <row r="739" spans="1:12" hidden="1" x14ac:dyDescent="0.25">
      <c r="A739" s="22" t="s">
        <v>1543</v>
      </c>
      <c r="B739" s="23">
        <v>85</v>
      </c>
      <c r="G739" s="1" t="s">
        <v>5342</v>
      </c>
      <c r="H739" s="1" t="s">
        <v>5342</v>
      </c>
      <c r="I739" s="33">
        <f t="shared" si="18"/>
        <v>193.6</v>
      </c>
      <c r="J739" s="33">
        <f t="shared" si="17"/>
        <v>1210</v>
      </c>
      <c r="K739" s="43"/>
      <c r="L739" s="43"/>
    </row>
    <row r="740" spans="1:12" hidden="1" x14ac:dyDescent="0.25">
      <c r="A740" s="22" t="s">
        <v>1543</v>
      </c>
      <c r="B740" s="23">
        <v>85</v>
      </c>
      <c r="G740" s="1" t="s">
        <v>5489</v>
      </c>
      <c r="H740" s="1" t="s">
        <v>5489</v>
      </c>
      <c r="I740" s="33">
        <f t="shared" si="18"/>
        <v>11.86</v>
      </c>
      <c r="J740" s="33">
        <f t="shared" si="17"/>
        <v>74.125</v>
      </c>
    </row>
    <row r="741" spans="1:12" hidden="1" x14ac:dyDescent="0.25">
      <c r="A741" s="22" t="s">
        <v>1543</v>
      </c>
      <c r="B741" s="23">
        <v>85</v>
      </c>
      <c r="G741" s="1" t="s">
        <v>1438</v>
      </c>
      <c r="H741" s="1" t="s">
        <v>1130</v>
      </c>
      <c r="I741" s="33">
        <f t="shared" si="18"/>
        <v>678.4</v>
      </c>
      <c r="J741" s="33">
        <f t="shared" si="17"/>
        <v>4240</v>
      </c>
    </row>
    <row r="742" spans="1:12" hidden="1" x14ac:dyDescent="0.25">
      <c r="A742" s="22" t="s">
        <v>1543</v>
      </c>
      <c r="B742" s="23">
        <v>85</v>
      </c>
      <c r="G742" s="1" t="s">
        <v>5362</v>
      </c>
      <c r="H742" s="1" t="s">
        <v>5362</v>
      </c>
      <c r="I742" s="33">
        <f t="shared" si="18"/>
        <v>16</v>
      </c>
      <c r="J742" s="33">
        <f t="shared" si="17"/>
        <v>100</v>
      </c>
    </row>
    <row r="743" spans="1:12" hidden="1" x14ac:dyDescent="0.25">
      <c r="A743" s="22" t="s">
        <v>1543</v>
      </c>
      <c r="B743" s="23">
        <v>85</v>
      </c>
      <c r="G743" s="1" t="s">
        <v>5439</v>
      </c>
      <c r="H743" s="1" t="s">
        <v>5439</v>
      </c>
      <c r="I743" s="33">
        <f t="shared" si="18"/>
        <v>160</v>
      </c>
      <c r="J743" s="33">
        <f t="shared" si="17"/>
        <v>1000</v>
      </c>
    </row>
    <row r="744" spans="1:12" hidden="1" x14ac:dyDescent="0.25">
      <c r="A744" s="22" t="s">
        <v>1543</v>
      </c>
      <c r="B744" s="23">
        <v>85</v>
      </c>
      <c r="G744" s="7" t="s">
        <v>2836</v>
      </c>
      <c r="H744" s="1" t="s">
        <v>2516</v>
      </c>
      <c r="I744" s="33">
        <f t="shared" si="18"/>
        <v>710.21</v>
      </c>
      <c r="J744" s="33">
        <f t="shared" si="17"/>
        <v>4438.8125</v>
      </c>
    </row>
    <row r="745" spans="1:12" hidden="1" x14ac:dyDescent="0.25">
      <c r="A745" s="22" t="s">
        <v>1543</v>
      </c>
      <c r="B745" s="23">
        <v>85</v>
      </c>
      <c r="G745" s="1" t="s">
        <v>5328</v>
      </c>
      <c r="H745" s="1" t="s">
        <v>5328</v>
      </c>
      <c r="I745" s="33">
        <f t="shared" si="18"/>
        <v>42.66</v>
      </c>
      <c r="J745" s="33">
        <f t="shared" si="17"/>
        <v>266.625</v>
      </c>
    </row>
    <row r="746" spans="1:12" hidden="1" x14ac:dyDescent="0.25">
      <c r="A746" s="22" t="s">
        <v>1543</v>
      </c>
      <c r="B746" s="23">
        <v>85</v>
      </c>
      <c r="G746" s="1" t="s">
        <v>403</v>
      </c>
      <c r="H746" s="1" t="s">
        <v>403</v>
      </c>
      <c r="I746" s="33">
        <f t="shared" si="18"/>
        <v>135.65</v>
      </c>
      <c r="J746" s="33">
        <f t="shared" si="17"/>
        <v>847.8125</v>
      </c>
    </row>
    <row r="747" spans="1:12" hidden="1" x14ac:dyDescent="0.25">
      <c r="A747" s="22" t="s">
        <v>1543</v>
      </c>
      <c r="B747" s="23">
        <v>85</v>
      </c>
      <c r="G747" s="1" t="s">
        <v>919</v>
      </c>
      <c r="H747" s="1" t="s">
        <v>919</v>
      </c>
      <c r="I747" s="33">
        <f t="shared" si="18"/>
        <v>16.559999999999999</v>
      </c>
      <c r="J747" s="33">
        <f t="shared" si="17"/>
        <v>103.49999999999999</v>
      </c>
    </row>
    <row r="748" spans="1:12" x14ac:dyDescent="0.25">
      <c r="A748" s="22" t="s">
        <v>1543</v>
      </c>
      <c r="B748" s="24" t="s">
        <v>1544</v>
      </c>
      <c r="G748" s="7" t="s">
        <v>1418</v>
      </c>
      <c r="H748" s="1" t="s">
        <v>1196</v>
      </c>
      <c r="I748" s="33">
        <f t="shared" si="18"/>
        <v>21428.57</v>
      </c>
      <c r="J748" s="33">
        <f t="shared" si="17"/>
        <v>133928.5625</v>
      </c>
      <c r="K748" s="1">
        <v>14285.71</v>
      </c>
    </row>
    <row r="749" spans="1:12" hidden="1" x14ac:dyDescent="0.25">
      <c r="A749" s="22" t="s">
        <v>1543</v>
      </c>
      <c r="B749" s="23">
        <v>85</v>
      </c>
      <c r="G749" s="1" t="s">
        <v>333</v>
      </c>
      <c r="H749" s="1" t="s">
        <v>333</v>
      </c>
      <c r="I749" s="33">
        <f t="shared" si="18"/>
        <v>264.87</v>
      </c>
      <c r="J749" s="33">
        <f t="shared" si="17"/>
        <v>1655.4375</v>
      </c>
    </row>
    <row r="750" spans="1:12" hidden="1" x14ac:dyDescent="0.25">
      <c r="A750" s="22" t="s">
        <v>1543</v>
      </c>
      <c r="B750" s="23">
        <v>85</v>
      </c>
      <c r="G750" s="39" t="s">
        <v>1486</v>
      </c>
      <c r="H750" s="39" t="s">
        <v>1487</v>
      </c>
      <c r="I750" s="33">
        <f t="shared" si="18"/>
        <v>144451.32</v>
      </c>
      <c r="J750" s="33">
        <f t="shared" si="17"/>
        <v>902820.75</v>
      </c>
    </row>
    <row r="751" spans="1:12" hidden="1" x14ac:dyDescent="0.25">
      <c r="A751" s="22" t="s">
        <v>1543</v>
      </c>
      <c r="B751" s="23">
        <v>85</v>
      </c>
      <c r="G751" s="1" t="s">
        <v>411</v>
      </c>
      <c r="H751" s="1" t="s">
        <v>411</v>
      </c>
      <c r="I751" s="33">
        <f t="shared" si="18"/>
        <v>524.47</v>
      </c>
      <c r="J751" s="33">
        <f t="shared" si="17"/>
        <v>3277.9375</v>
      </c>
    </row>
    <row r="752" spans="1:12" hidden="1" x14ac:dyDescent="0.25">
      <c r="A752" s="22" t="s">
        <v>1543</v>
      </c>
      <c r="B752" s="23">
        <v>85</v>
      </c>
      <c r="G752" s="1" t="s">
        <v>5486</v>
      </c>
      <c r="H752" s="1" t="s">
        <v>5486</v>
      </c>
      <c r="I752" s="33">
        <f t="shared" si="18"/>
        <v>86.26</v>
      </c>
      <c r="J752" s="33">
        <f t="shared" si="17"/>
        <v>539.125</v>
      </c>
    </row>
    <row r="753" spans="1:10" hidden="1" x14ac:dyDescent="0.25">
      <c r="A753" s="22" t="s">
        <v>1543</v>
      </c>
      <c r="B753" s="23">
        <v>85</v>
      </c>
      <c r="G753" s="1" t="s">
        <v>5441</v>
      </c>
      <c r="H753" s="1" t="s">
        <v>5441</v>
      </c>
      <c r="I753" s="33">
        <f t="shared" si="18"/>
        <v>43.08</v>
      </c>
      <c r="J753" s="33">
        <f t="shared" si="17"/>
        <v>269.25</v>
      </c>
    </row>
    <row r="754" spans="1:10" hidden="1" x14ac:dyDescent="0.25">
      <c r="A754" s="22" t="s">
        <v>1543</v>
      </c>
      <c r="B754" s="23">
        <v>85</v>
      </c>
      <c r="G754" s="1" t="s">
        <v>887</v>
      </c>
      <c r="H754" s="1" t="s">
        <v>887</v>
      </c>
      <c r="I754" s="33">
        <f t="shared" si="18"/>
        <v>208.07000000000002</v>
      </c>
      <c r="J754" s="33">
        <f t="shared" si="17"/>
        <v>1300.4375</v>
      </c>
    </row>
    <row r="755" spans="1:10" hidden="1" x14ac:dyDescent="0.25">
      <c r="A755" s="22" t="s">
        <v>1543</v>
      </c>
      <c r="B755" s="23">
        <v>85</v>
      </c>
      <c r="G755" s="39" t="s">
        <v>907</v>
      </c>
      <c r="H755" s="39" t="s">
        <v>907</v>
      </c>
      <c r="I755" s="33">
        <f t="shared" si="18"/>
        <v>552</v>
      </c>
      <c r="J755" s="33">
        <f t="shared" si="17"/>
        <v>3450</v>
      </c>
    </row>
    <row r="756" spans="1:10" hidden="1" x14ac:dyDescent="0.25">
      <c r="A756" s="22" t="s">
        <v>1543</v>
      </c>
      <c r="B756" s="23">
        <v>85</v>
      </c>
      <c r="G756" s="1" t="s">
        <v>1423</v>
      </c>
      <c r="H756" s="1" t="s">
        <v>1014</v>
      </c>
      <c r="I756" s="33">
        <f t="shared" si="18"/>
        <v>2464</v>
      </c>
      <c r="J756" s="33">
        <f t="shared" si="17"/>
        <v>15400</v>
      </c>
    </row>
    <row r="757" spans="1:10" hidden="1" x14ac:dyDescent="0.25">
      <c r="A757" s="22" t="s">
        <v>1543</v>
      </c>
      <c r="B757" s="23">
        <v>85</v>
      </c>
      <c r="G757" s="1" t="s">
        <v>2439</v>
      </c>
      <c r="H757" s="1" t="s">
        <v>2439</v>
      </c>
      <c r="I757" s="33">
        <f t="shared" si="18"/>
        <v>17.45</v>
      </c>
      <c r="J757" s="33">
        <f t="shared" si="17"/>
        <v>109.0625</v>
      </c>
    </row>
    <row r="758" spans="1:10" hidden="1" x14ac:dyDescent="0.25">
      <c r="A758" s="22" t="s">
        <v>1543</v>
      </c>
      <c r="B758" s="23">
        <v>85</v>
      </c>
      <c r="G758" s="1" t="s">
        <v>5572</v>
      </c>
      <c r="H758" s="1" t="s">
        <v>5572</v>
      </c>
      <c r="I758" s="33">
        <f t="shared" si="18"/>
        <v>80.81</v>
      </c>
      <c r="J758" s="33">
        <f t="shared" si="17"/>
        <v>505.0625</v>
      </c>
    </row>
    <row r="759" spans="1:10" hidden="1" x14ac:dyDescent="0.25">
      <c r="A759" s="22" t="s">
        <v>1543</v>
      </c>
      <c r="B759" s="23">
        <v>85</v>
      </c>
      <c r="G759" s="1" t="s">
        <v>3713</v>
      </c>
      <c r="H759" s="1" t="s">
        <v>3488</v>
      </c>
      <c r="I759" s="33">
        <f t="shared" si="18"/>
        <v>2902.86</v>
      </c>
      <c r="J759" s="33">
        <f t="shared" si="17"/>
        <v>18142.875</v>
      </c>
    </row>
    <row r="760" spans="1:10" hidden="1" x14ac:dyDescent="0.25">
      <c r="A760" s="22" t="s">
        <v>1543</v>
      </c>
      <c r="B760" s="23">
        <v>85</v>
      </c>
      <c r="G760" s="39" t="s">
        <v>1499</v>
      </c>
      <c r="H760" s="39" t="s">
        <v>1500</v>
      </c>
      <c r="I760" s="33">
        <f t="shared" si="18"/>
        <v>2334.54</v>
      </c>
      <c r="J760" s="33">
        <f t="shared" si="17"/>
        <v>14590.875</v>
      </c>
    </row>
    <row r="761" spans="1:10" hidden="1" x14ac:dyDescent="0.25">
      <c r="A761" s="22" t="s">
        <v>1543</v>
      </c>
      <c r="B761" s="23">
        <v>85</v>
      </c>
      <c r="G761" s="1" t="s">
        <v>5472</v>
      </c>
      <c r="H761" s="1" t="s">
        <v>5472</v>
      </c>
      <c r="I761" s="33">
        <f t="shared" si="18"/>
        <v>16</v>
      </c>
      <c r="J761" s="33">
        <f t="shared" si="17"/>
        <v>100</v>
      </c>
    </row>
    <row r="762" spans="1:10" hidden="1" x14ac:dyDescent="0.25">
      <c r="A762" s="22" t="s">
        <v>1543</v>
      </c>
      <c r="B762" s="23">
        <v>85</v>
      </c>
      <c r="G762" s="1" t="s">
        <v>5556</v>
      </c>
      <c r="H762" s="1" t="s">
        <v>1359</v>
      </c>
      <c r="I762" s="33">
        <f t="shared" si="18"/>
        <v>3424</v>
      </c>
      <c r="J762" s="33">
        <f t="shared" si="17"/>
        <v>21400</v>
      </c>
    </row>
    <row r="763" spans="1:10" hidden="1" x14ac:dyDescent="0.25">
      <c r="A763" s="22" t="s">
        <v>1543</v>
      </c>
      <c r="B763" s="23">
        <v>85</v>
      </c>
      <c r="G763" s="1" t="s">
        <v>815</v>
      </c>
      <c r="H763" s="1" t="s">
        <v>815</v>
      </c>
      <c r="I763" s="33">
        <f t="shared" si="18"/>
        <v>374.18</v>
      </c>
      <c r="J763" s="33">
        <f t="shared" si="17"/>
        <v>2338.625</v>
      </c>
    </row>
    <row r="764" spans="1:10" hidden="1" x14ac:dyDescent="0.25">
      <c r="A764" s="22" t="s">
        <v>1543</v>
      </c>
      <c r="B764" s="23">
        <v>85</v>
      </c>
      <c r="G764" s="1" t="s">
        <v>2854</v>
      </c>
      <c r="H764" s="1" t="s">
        <v>2854</v>
      </c>
      <c r="I764" s="33">
        <f t="shared" si="18"/>
        <v>1047.77</v>
      </c>
      <c r="J764" s="33">
        <f t="shared" si="17"/>
        <v>6548.5625</v>
      </c>
    </row>
    <row r="765" spans="1:10" hidden="1" x14ac:dyDescent="0.25">
      <c r="A765" s="22" t="s">
        <v>1543</v>
      </c>
      <c r="B765" s="23">
        <v>85</v>
      </c>
      <c r="G765" s="1" t="s">
        <v>1426</v>
      </c>
      <c r="H765" s="1" t="s">
        <v>1426</v>
      </c>
      <c r="I765" s="33">
        <f t="shared" si="18"/>
        <v>1011.04</v>
      </c>
      <c r="J765" s="33">
        <f t="shared" si="17"/>
        <v>6319</v>
      </c>
    </row>
    <row r="766" spans="1:10" hidden="1" x14ac:dyDescent="0.25">
      <c r="A766" s="22" t="s">
        <v>1543</v>
      </c>
      <c r="B766" s="23">
        <v>85</v>
      </c>
      <c r="G766" s="1" t="s">
        <v>3729</v>
      </c>
      <c r="H766" s="1" t="s">
        <v>3638</v>
      </c>
      <c r="I766" s="33">
        <f t="shared" si="18"/>
        <v>4960.32</v>
      </c>
      <c r="J766" s="33">
        <f t="shared" si="17"/>
        <v>31001.999999999996</v>
      </c>
    </row>
    <row r="767" spans="1:10" hidden="1" x14ac:dyDescent="0.25">
      <c r="A767" s="22" t="s">
        <v>1543</v>
      </c>
      <c r="B767" s="23">
        <v>85</v>
      </c>
      <c r="G767" s="1" t="s">
        <v>1443</v>
      </c>
      <c r="H767" s="1" t="s">
        <v>1164</v>
      </c>
      <c r="I767" s="33">
        <f t="shared" si="18"/>
        <v>2160</v>
      </c>
      <c r="J767" s="33">
        <f t="shared" si="17"/>
        <v>13500</v>
      </c>
    </row>
    <row r="768" spans="1:10" hidden="1" x14ac:dyDescent="0.25">
      <c r="A768" s="22" t="s">
        <v>1543</v>
      </c>
      <c r="B768" s="23">
        <v>85</v>
      </c>
      <c r="G768" s="1" t="s">
        <v>816</v>
      </c>
      <c r="H768" s="1" t="s">
        <v>816</v>
      </c>
      <c r="I768" s="33">
        <f t="shared" si="18"/>
        <v>17.239999999999998</v>
      </c>
      <c r="J768" s="33">
        <f t="shared" si="17"/>
        <v>107.74999999999999</v>
      </c>
    </row>
    <row r="769" spans="1:11" hidden="1" x14ac:dyDescent="0.25">
      <c r="A769" s="22" t="s">
        <v>1543</v>
      </c>
      <c r="B769" s="23">
        <v>85</v>
      </c>
      <c r="G769" s="1" t="s">
        <v>2945</v>
      </c>
      <c r="H769" s="1" t="s">
        <v>2784</v>
      </c>
      <c r="I769" s="33">
        <f t="shared" si="18"/>
        <v>577.6</v>
      </c>
      <c r="J769" s="33">
        <f t="shared" si="17"/>
        <v>3610</v>
      </c>
    </row>
    <row r="770" spans="1:11" hidden="1" x14ac:dyDescent="0.25">
      <c r="A770" s="22" t="s">
        <v>1543</v>
      </c>
      <c r="B770" s="23">
        <v>85</v>
      </c>
      <c r="G770" s="1" t="s">
        <v>5559</v>
      </c>
      <c r="H770" s="1" t="s">
        <v>5003</v>
      </c>
      <c r="I770" s="33">
        <f t="shared" si="18"/>
        <v>30344.83</v>
      </c>
      <c r="J770" s="33">
        <f t="shared" si="17"/>
        <v>189655.1875</v>
      </c>
    </row>
    <row r="771" spans="1:11" hidden="1" x14ac:dyDescent="0.25">
      <c r="A771" s="22" t="s">
        <v>1543</v>
      </c>
      <c r="B771" s="23">
        <v>85</v>
      </c>
      <c r="G771" s="1" t="s">
        <v>5611</v>
      </c>
      <c r="H771" s="1" t="s">
        <v>5611</v>
      </c>
      <c r="I771" s="33">
        <f t="shared" si="18"/>
        <v>56</v>
      </c>
      <c r="J771" s="33">
        <f t="shared" si="17"/>
        <v>350</v>
      </c>
    </row>
    <row r="772" spans="1:11" hidden="1" x14ac:dyDescent="0.25">
      <c r="A772" s="22" t="s">
        <v>1543</v>
      </c>
      <c r="B772" s="23">
        <v>85</v>
      </c>
      <c r="G772" s="1" t="s">
        <v>2868</v>
      </c>
      <c r="H772" s="1" t="s">
        <v>2868</v>
      </c>
      <c r="I772" s="33">
        <f t="shared" si="18"/>
        <v>120</v>
      </c>
      <c r="J772" s="33">
        <f t="shared" si="17"/>
        <v>750</v>
      </c>
    </row>
    <row r="773" spans="1:11" x14ac:dyDescent="0.25">
      <c r="A773" s="22" t="s">
        <v>1543</v>
      </c>
      <c r="B773" s="24" t="s">
        <v>1544</v>
      </c>
      <c r="G773" s="1" t="s">
        <v>1447</v>
      </c>
      <c r="H773" s="1" t="s">
        <v>1200</v>
      </c>
      <c r="I773" s="33">
        <f t="shared" si="18"/>
        <v>19200</v>
      </c>
      <c r="J773" s="33">
        <f t="shared" si="17"/>
        <v>120000</v>
      </c>
      <c r="K773" s="1">
        <v>12800</v>
      </c>
    </row>
    <row r="774" spans="1:11" hidden="1" x14ac:dyDescent="0.25">
      <c r="A774" s="22" t="s">
        <v>1543</v>
      </c>
      <c r="B774" s="23">
        <v>85</v>
      </c>
      <c r="G774" s="1" t="s">
        <v>1441</v>
      </c>
      <c r="H774" s="1" t="s">
        <v>1156</v>
      </c>
      <c r="I774" s="33">
        <f t="shared" si="18"/>
        <v>1027.72</v>
      </c>
      <c r="J774" s="33">
        <f t="shared" si="17"/>
        <v>6423.25</v>
      </c>
    </row>
    <row r="775" spans="1:11" hidden="1" x14ac:dyDescent="0.25">
      <c r="A775" s="22" t="s">
        <v>1543</v>
      </c>
      <c r="B775" s="23">
        <v>85</v>
      </c>
      <c r="G775" s="1" t="s">
        <v>5426</v>
      </c>
      <c r="H775" s="1" t="s">
        <v>5426</v>
      </c>
      <c r="I775" s="33">
        <f t="shared" si="18"/>
        <v>139.22999999999999</v>
      </c>
      <c r="J775" s="33">
        <f t="shared" si="17"/>
        <v>870.18749999999989</v>
      </c>
    </row>
    <row r="776" spans="1:11" hidden="1" x14ac:dyDescent="0.25">
      <c r="A776" s="22" t="s">
        <v>1543</v>
      </c>
      <c r="B776" s="23">
        <v>85</v>
      </c>
      <c r="G776" s="1" t="s">
        <v>2423</v>
      </c>
      <c r="H776" s="1" t="s">
        <v>2423</v>
      </c>
      <c r="I776" s="33">
        <f t="shared" si="18"/>
        <v>13.46</v>
      </c>
      <c r="J776" s="33">
        <f t="shared" si="17"/>
        <v>84.125</v>
      </c>
    </row>
    <row r="777" spans="1:11" hidden="1" x14ac:dyDescent="0.25">
      <c r="A777" s="22" t="s">
        <v>1543</v>
      </c>
      <c r="B777" s="23">
        <v>85</v>
      </c>
      <c r="G777" s="1" t="s">
        <v>5457</v>
      </c>
      <c r="H777" s="1" t="s">
        <v>5457</v>
      </c>
      <c r="I777" s="33">
        <f t="shared" si="18"/>
        <v>67.56</v>
      </c>
      <c r="J777" s="33">
        <f t="shared" si="17"/>
        <v>422.25</v>
      </c>
    </row>
    <row r="778" spans="1:11" hidden="1" x14ac:dyDescent="0.25">
      <c r="A778" s="22" t="s">
        <v>1543</v>
      </c>
      <c r="B778" s="23">
        <v>85</v>
      </c>
      <c r="G778" s="1" t="s">
        <v>1440</v>
      </c>
      <c r="H778" s="1" t="s">
        <v>1149</v>
      </c>
      <c r="I778" s="33">
        <f t="shared" si="18"/>
        <v>17807.14</v>
      </c>
      <c r="J778" s="33">
        <f t="shared" si="17"/>
        <v>111294.625</v>
      </c>
    </row>
    <row r="779" spans="1:11" hidden="1" x14ac:dyDescent="0.25">
      <c r="A779" s="22" t="s">
        <v>1543</v>
      </c>
      <c r="B779" s="23">
        <v>85</v>
      </c>
      <c r="G779" s="1" t="s">
        <v>858</v>
      </c>
      <c r="H779" s="1" t="s">
        <v>858</v>
      </c>
      <c r="I779" s="33">
        <f t="shared" si="18"/>
        <v>206.59</v>
      </c>
      <c r="J779" s="33">
        <f t="shared" si="17"/>
        <v>1291.1875</v>
      </c>
    </row>
    <row r="780" spans="1:11" hidden="1" x14ac:dyDescent="0.25">
      <c r="A780" s="22" t="s">
        <v>1543</v>
      </c>
      <c r="B780" s="23">
        <v>85</v>
      </c>
      <c r="G780" s="1" t="s">
        <v>4454</v>
      </c>
      <c r="H780" s="1" t="s">
        <v>4454</v>
      </c>
      <c r="I780" s="33">
        <f t="shared" si="18"/>
        <v>67.33</v>
      </c>
      <c r="J780" s="33">
        <f t="shared" si="17"/>
        <v>420.8125</v>
      </c>
    </row>
    <row r="781" spans="1:11" hidden="1" x14ac:dyDescent="0.25">
      <c r="A781" s="22" t="s">
        <v>1543</v>
      </c>
      <c r="B781" s="23">
        <v>85</v>
      </c>
      <c r="G781" s="1" t="s">
        <v>1820</v>
      </c>
      <c r="H781" s="1" t="s">
        <v>2867</v>
      </c>
      <c r="I781" s="33">
        <f t="shared" si="18"/>
        <v>20.97</v>
      </c>
      <c r="J781" s="33">
        <f t="shared" si="17"/>
        <v>131.0625</v>
      </c>
    </row>
    <row r="782" spans="1:11" hidden="1" x14ac:dyDescent="0.25">
      <c r="A782" s="22" t="s">
        <v>1543</v>
      </c>
      <c r="B782" s="23">
        <v>85</v>
      </c>
      <c r="G782" s="1" t="s">
        <v>5451</v>
      </c>
      <c r="H782" s="1" t="s">
        <v>5451</v>
      </c>
      <c r="I782" s="33">
        <f t="shared" si="18"/>
        <v>85.92</v>
      </c>
      <c r="J782" s="33">
        <f t="shared" si="17"/>
        <v>537</v>
      </c>
    </row>
    <row r="783" spans="1:11" hidden="1" x14ac:dyDescent="0.25">
      <c r="A783" s="22" t="s">
        <v>1543</v>
      </c>
      <c r="B783" s="23">
        <v>85</v>
      </c>
      <c r="G783" s="1" t="s">
        <v>832</v>
      </c>
      <c r="H783" s="1" t="s">
        <v>832</v>
      </c>
      <c r="I783" s="33">
        <f t="shared" si="18"/>
        <v>67.180000000000007</v>
      </c>
      <c r="J783" s="33">
        <f t="shared" si="17"/>
        <v>419.87500000000006</v>
      </c>
    </row>
    <row r="784" spans="1:11" hidden="1" x14ac:dyDescent="0.25">
      <c r="A784" s="22" t="s">
        <v>1543</v>
      </c>
      <c r="B784" s="23">
        <v>85</v>
      </c>
      <c r="G784" s="1" t="s">
        <v>1504</v>
      </c>
      <c r="H784" s="1" t="s">
        <v>1504</v>
      </c>
      <c r="I784" s="33">
        <f t="shared" si="18"/>
        <v>168.24</v>
      </c>
      <c r="J784" s="33">
        <f t="shared" si="17"/>
        <v>1051.5</v>
      </c>
    </row>
    <row r="785" spans="1:10" hidden="1" x14ac:dyDescent="0.25">
      <c r="A785" s="22" t="s">
        <v>1543</v>
      </c>
      <c r="B785" s="23">
        <v>85</v>
      </c>
      <c r="G785" s="1" t="s">
        <v>4748</v>
      </c>
      <c r="H785" s="1" t="s">
        <v>1538</v>
      </c>
      <c r="I785" s="33">
        <f t="shared" si="18"/>
        <v>67.31</v>
      </c>
      <c r="J785" s="33">
        <f t="shared" si="17"/>
        <v>420.6875</v>
      </c>
    </row>
    <row r="786" spans="1:10" hidden="1" x14ac:dyDescent="0.25">
      <c r="A786" s="22" t="s">
        <v>1543</v>
      </c>
      <c r="B786" s="23">
        <v>85</v>
      </c>
      <c r="G786" s="39" t="s">
        <v>5594</v>
      </c>
      <c r="H786" s="39" t="s">
        <v>5595</v>
      </c>
      <c r="I786" s="33">
        <f t="shared" si="18"/>
        <v>60.27</v>
      </c>
      <c r="J786" s="33">
        <f t="shared" si="17"/>
        <v>376.6875</v>
      </c>
    </row>
    <row r="787" spans="1:10" hidden="1" x14ac:dyDescent="0.25">
      <c r="A787" s="22" t="s">
        <v>1543</v>
      </c>
      <c r="B787" s="23">
        <v>85</v>
      </c>
      <c r="G787" s="1" t="s">
        <v>5574</v>
      </c>
      <c r="H787" s="1" t="s">
        <v>5574</v>
      </c>
      <c r="I787" s="33">
        <f t="shared" si="18"/>
        <v>235.15</v>
      </c>
      <c r="J787" s="33">
        <f t="shared" si="17"/>
        <v>1469.6875</v>
      </c>
    </row>
    <row r="788" spans="1:10" hidden="1" x14ac:dyDescent="0.25">
      <c r="A788" s="22" t="s">
        <v>1543</v>
      </c>
      <c r="B788" s="23">
        <v>85</v>
      </c>
      <c r="G788" s="1" t="s">
        <v>909</v>
      </c>
      <c r="H788" s="1" t="s">
        <v>909</v>
      </c>
      <c r="I788" s="33">
        <f t="shared" si="18"/>
        <v>40.380000000000003</v>
      </c>
      <c r="J788" s="33">
        <f t="shared" si="17"/>
        <v>252.375</v>
      </c>
    </row>
    <row r="789" spans="1:10" hidden="1" x14ac:dyDescent="0.25">
      <c r="A789" s="22" t="s">
        <v>1543</v>
      </c>
      <c r="B789" s="23">
        <v>85</v>
      </c>
      <c r="G789" s="1" t="s">
        <v>800</v>
      </c>
      <c r="H789" s="1" t="s">
        <v>800</v>
      </c>
      <c r="I789" s="33">
        <f t="shared" si="18"/>
        <v>66.66</v>
      </c>
      <c r="J789" s="33">
        <f t="shared" si="17"/>
        <v>416.62499999999994</v>
      </c>
    </row>
    <row r="790" spans="1:10" hidden="1" x14ac:dyDescent="0.25">
      <c r="A790" s="22" t="s">
        <v>1543</v>
      </c>
      <c r="B790" s="23">
        <v>85</v>
      </c>
      <c r="G790" s="1" t="s">
        <v>820</v>
      </c>
      <c r="H790" s="1" t="s">
        <v>820</v>
      </c>
      <c r="I790" s="33">
        <f t="shared" si="18"/>
        <v>67.33</v>
      </c>
      <c r="J790" s="33">
        <f t="shared" si="17"/>
        <v>420.8125</v>
      </c>
    </row>
    <row r="791" spans="1:10" hidden="1" x14ac:dyDescent="0.25">
      <c r="A791" s="22" t="s">
        <v>1543</v>
      </c>
      <c r="B791" s="23">
        <v>85</v>
      </c>
      <c r="G791" s="1" t="s">
        <v>415</v>
      </c>
      <c r="H791" s="1" t="s">
        <v>415</v>
      </c>
      <c r="I791" s="33">
        <f t="shared" si="18"/>
        <v>3.04</v>
      </c>
      <c r="J791" s="33">
        <f t="shared" si="17"/>
        <v>19</v>
      </c>
    </row>
    <row r="792" spans="1:10" hidden="1" x14ac:dyDescent="0.25">
      <c r="A792" s="22" t="s">
        <v>1543</v>
      </c>
      <c r="B792" s="23">
        <v>85</v>
      </c>
      <c r="G792" s="1" t="s">
        <v>1417</v>
      </c>
      <c r="H792" s="1" t="s">
        <v>1071</v>
      </c>
      <c r="I792" s="33">
        <f t="shared" si="18"/>
        <v>94986.010000000009</v>
      </c>
      <c r="J792" s="33">
        <f t="shared" si="17"/>
        <v>593662.5625</v>
      </c>
    </row>
    <row r="793" spans="1:10" hidden="1" x14ac:dyDescent="0.25">
      <c r="A793" s="22" t="s">
        <v>1543</v>
      </c>
      <c r="B793" s="23">
        <v>85</v>
      </c>
      <c r="G793" s="1" t="s">
        <v>807</v>
      </c>
      <c r="H793" s="1" t="s">
        <v>807</v>
      </c>
      <c r="I793" s="33">
        <f t="shared" si="18"/>
        <v>44.129999999999995</v>
      </c>
      <c r="J793" s="33">
        <f t="shared" si="17"/>
        <v>275.81249999999994</v>
      </c>
    </row>
    <row r="794" spans="1:10" hidden="1" x14ac:dyDescent="0.25">
      <c r="A794" s="22" t="s">
        <v>1543</v>
      </c>
      <c r="B794" s="23">
        <v>85</v>
      </c>
      <c r="G794" s="1" t="s">
        <v>1416</v>
      </c>
      <c r="H794" s="1" t="s">
        <v>1101</v>
      </c>
      <c r="I794" s="33">
        <f t="shared" si="18"/>
        <v>2650.84</v>
      </c>
      <c r="J794" s="33">
        <f t="shared" ref="J794:J807" si="19">+I794/0.16</f>
        <v>16567.75</v>
      </c>
    </row>
    <row r="795" spans="1:10" hidden="1" x14ac:dyDescent="0.25">
      <c r="A795" s="22" t="s">
        <v>1543</v>
      </c>
      <c r="B795" s="23">
        <v>85</v>
      </c>
      <c r="G795" s="7" t="s">
        <v>1463</v>
      </c>
      <c r="H795" s="7" t="s">
        <v>1464</v>
      </c>
      <c r="I795" s="33">
        <f t="shared" si="18"/>
        <v>6454048.5500000045</v>
      </c>
      <c r="J795" s="33">
        <f t="shared" si="19"/>
        <v>40337803.43750003</v>
      </c>
    </row>
    <row r="796" spans="1:10" hidden="1" x14ac:dyDescent="0.25">
      <c r="A796" s="22" t="s">
        <v>1543</v>
      </c>
      <c r="B796" s="23">
        <v>85</v>
      </c>
      <c r="G796" s="7" t="s">
        <v>2884</v>
      </c>
      <c r="H796" s="7" t="s">
        <v>2885</v>
      </c>
      <c r="I796" s="33">
        <f t="shared" si="18"/>
        <v>56136.17</v>
      </c>
      <c r="J796" s="33">
        <f t="shared" si="19"/>
        <v>350851.0625</v>
      </c>
    </row>
    <row r="797" spans="1:10" hidden="1" x14ac:dyDescent="0.25">
      <c r="A797" s="22" t="s">
        <v>1543</v>
      </c>
      <c r="B797" s="23">
        <v>85</v>
      </c>
      <c r="G797" s="1" t="s">
        <v>743</v>
      </c>
      <c r="H797" s="1" t="s">
        <v>743</v>
      </c>
      <c r="I797" s="33">
        <f t="shared" si="18"/>
        <v>112</v>
      </c>
      <c r="J797" s="33">
        <f t="shared" si="19"/>
        <v>700</v>
      </c>
    </row>
    <row r="798" spans="1:10" hidden="1" x14ac:dyDescent="0.25">
      <c r="A798" s="22" t="s">
        <v>1543</v>
      </c>
      <c r="B798" s="23">
        <v>85</v>
      </c>
      <c r="G798" s="1" t="s">
        <v>796</v>
      </c>
      <c r="H798" s="1" t="s">
        <v>796</v>
      </c>
      <c r="I798" s="33">
        <f t="shared" si="18"/>
        <v>45.51</v>
      </c>
      <c r="J798" s="33">
        <f t="shared" si="19"/>
        <v>284.4375</v>
      </c>
    </row>
    <row r="799" spans="1:10" hidden="1" x14ac:dyDescent="0.25">
      <c r="A799" s="22" t="s">
        <v>1543</v>
      </c>
      <c r="B799" s="23">
        <v>85</v>
      </c>
      <c r="G799" s="1" t="s">
        <v>5394</v>
      </c>
      <c r="H799" s="1" t="s">
        <v>5394</v>
      </c>
      <c r="I799" s="33">
        <f t="shared" ref="I799:I807" si="20">SUMIF($G$7:$G$591,G799,$I$7:$I$591)</f>
        <v>12.24</v>
      </c>
      <c r="J799" s="33">
        <f t="shared" si="19"/>
        <v>76.5</v>
      </c>
    </row>
    <row r="800" spans="1:10" hidden="1" x14ac:dyDescent="0.25">
      <c r="A800" s="22" t="s">
        <v>1543</v>
      </c>
      <c r="B800" s="23">
        <v>85</v>
      </c>
      <c r="G800" s="1" t="s">
        <v>426</v>
      </c>
      <c r="H800" s="1" t="s">
        <v>426</v>
      </c>
      <c r="I800" s="33">
        <f t="shared" si="20"/>
        <v>1014.5500000000002</v>
      </c>
      <c r="J800" s="33">
        <f t="shared" si="19"/>
        <v>6340.9375000000009</v>
      </c>
    </row>
    <row r="801" spans="1:13" hidden="1" x14ac:dyDescent="0.25">
      <c r="A801" s="22" t="s">
        <v>1543</v>
      </c>
      <c r="B801" s="23">
        <v>85</v>
      </c>
      <c r="G801" s="39" t="s">
        <v>1488</v>
      </c>
      <c r="H801" s="1" t="s">
        <v>4908</v>
      </c>
      <c r="I801" s="33">
        <f t="shared" si="20"/>
        <v>44320.1</v>
      </c>
      <c r="J801" s="33">
        <f t="shared" si="19"/>
        <v>277000.625</v>
      </c>
    </row>
    <row r="802" spans="1:13" hidden="1" x14ac:dyDescent="0.25">
      <c r="A802" s="22" t="s">
        <v>1543</v>
      </c>
      <c r="B802" s="23">
        <v>85</v>
      </c>
      <c r="G802" s="1" t="s">
        <v>5375</v>
      </c>
      <c r="H802" s="1" t="s">
        <v>5375</v>
      </c>
      <c r="I802" s="33">
        <f t="shared" si="20"/>
        <v>23.46</v>
      </c>
      <c r="J802" s="33">
        <f t="shared" si="19"/>
        <v>146.625</v>
      </c>
    </row>
    <row r="803" spans="1:13" hidden="1" x14ac:dyDescent="0.25">
      <c r="A803" s="22" t="s">
        <v>1543</v>
      </c>
      <c r="B803" s="23">
        <v>85</v>
      </c>
      <c r="G803" s="1" t="s">
        <v>5419</v>
      </c>
      <c r="H803" s="1" t="s">
        <v>5419</v>
      </c>
      <c r="I803" s="33">
        <f t="shared" si="20"/>
        <v>224</v>
      </c>
      <c r="J803" s="33">
        <f t="shared" si="19"/>
        <v>1400</v>
      </c>
    </row>
    <row r="804" spans="1:13" hidden="1" x14ac:dyDescent="0.25">
      <c r="A804" s="22" t="s">
        <v>1543</v>
      </c>
      <c r="B804" s="23">
        <v>85</v>
      </c>
      <c r="G804" s="1" t="s">
        <v>5562</v>
      </c>
      <c r="H804" s="1" t="s">
        <v>2617</v>
      </c>
      <c r="I804" s="33">
        <f t="shared" si="20"/>
        <v>360</v>
      </c>
      <c r="J804" s="33">
        <f t="shared" si="19"/>
        <v>2250</v>
      </c>
    </row>
    <row r="805" spans="1:13" hidden="1" x14ac:dyDescent="0.25">
      <c r="A805" s="22" t="s">
        <v>1543</v>
      </c>
      <c r="B805" s="23">
        <v>85</v>
      </c>
      <c r="G805" s="1" t="s">
        <v>5525</v>
      </c>
      <c r="H805" s="1" t="s">
        <v>5525</v>
      </c>
      <c r="I805" s="33">
        <f t="shared" si="20"/>
        <v>34.07</v>
      </c>
      <c r="J805" s="33">
        <f t="shared" si="19"/>
        <v>212.9375</v>
      </c>
    </row>
    <row r="806" spans="1:13" hidden="1" x14ac:dyDescent="0.25">
      <c r="A806" s="22" t="s">
        <v>1543</v>
      </c>
      <c r="B806" s="23">
        <v>85</v>
      </c>
      <c r="G806" s="1" t="s">
        <v>5377</v>
      </c>
      <c r="H806" s="1" t="s">
        <v>5377</v>
      </c>
      <c r="I806" s="33">
        <f t="shared" si="20"/>
        <v>21.1</v>
      </c>
      <c r="J806" s="33">
        <f t="shared" si="19"/>
        <v>131.875</v>
      </c>
    </row>
    <row r="807" spans="1:13" hidden="1" x14ac:dyDescent="0.25">
      <c r="A807" s="22" t="s">
        <v>1543</v>
      </c>
      <c r="B807" s="23">
        <v>85</v>
      </c>
      <c r="G807" s="7" t="s">
        <v>1495</v>
      </c>
      <c r="H807" s="7" t="s">
        <v>2886</v>
      </c>
      <c r="I807" s="33">
        <f t="shared" si="20"/>
        <v>56051.070000000007</v>
      </c>
      <c r="J807" s="33">
        <f t="shared" si="19"/>
        <v>350319.18750000006</v>
      </c>
    </row>
    <row r="808" spans="1:13" x14ac:dyDescent="0.25">
      <c r="I808" s="37">
        <f>+SUM(I607:I807)</f>
        <v>8741486.6000000071</v>
      </c>
      <c r="J808" s="37">
        <f t="shared" ref="J808:K808" si="21">+SUM(J607:J807)</f>
        <v>54634291.25000003</v>
      </c>
      <c r="K808" s="37">
        <f t="shared" si="21"/>
        <v>46864.789999999994</v>
      </c>
      <c r="L808" s="37"/>
    </row>
    <row r="809" spans="1:13" x14ac:dyDescent="0.25">
      <c r="I809" s="35">
        <f>+I593</f>
        <v>8741486.6000000034</v>
      </c>
      <c r="J809" s="35">
        <f>+J593</f>
        <v>54634291.25</v>
      </c>
      <c r="K809" s="35">
        <f>+K593</f>
        <v>46864.79</v>
      </c>
      <c r="L809" s="35"/>
    </row>
    <row r="810" spans="1:13" x14ac:dyDescent="0.25">
      <c r="I810" s="20">
        <f>+I808-I809</f>
        <v>0</v>
      </c>
      <c r="J810" s="20">
        <f>+J808-J809</f>
        <v>0</v>
      </c>
      <c r="K810" s="20">
        <f>+K808-K809</f>
        <v>0</v>
      </c>
      <c r="L810" s="20"/>
    </row>
    <row r="811" spans="1:13" x14ac:dyDescent="0.25">
      <c r="A811" s="45" t="s">
        <v>5605</v>
      </c>
      <c r="B811" s="45"/>
      <c r="C811" s="45"/>
      <c r="D811" s="45"/>
      <c r="E811" s="45"/>
      <c r="F811" s="45"/>
      <c r="G811" s="45"/>
      <c r="H811" s="45"/>
      <c r="I811" s="52"/>
      <c r="J811" s="52"/>
      <c r="K811" s="45"/>
      <c r="L811" s="45"/>
      <c r="M811" s="1"/>
    </row>
    <row r="812" spans="1:13" x14ac:dyDescent="0.25">
      <c r="A812" s="45" t="s">
        <v>4835</v>
      </c>
      <c r="B812" s="48">
        <v>42860</v>
      </c>
      <c r="C812" s="45" t="s">
        <v>4256</v>
      </c>
      <c r="D812" s="45">
        <v>1</v>
      </c>
      <c r="E812" s="45" t="s">
        <v>4806</v>
      </c>
      <c r="F812" s="45">
        <v>1332</v>
      </c>
      <c r="G812" s="51" t="s">
        <v>1469</v>
      </c>
      <c r="H812" s="45" t="s">
        <v>4836</v>
      </c>
      <c r="I812" s="46">
        <v>-25803.38</v>
      </c>
      <c r="J812" s="50">
        <f t="shared" ref="J812:J813" si="22">+I812/0.16</f>
        <v>-161271.125</v>
      </c>
      <c r="K812" s="45" t="s">
        <v>5606</v>
      </c>
      <c r="L812" s="45"/>
      <c r="M812" s="1"/>
    </row>
    <row r="813" spans="1:13" x14ac:dyDescent="0.25">
      <c r="A813" s="45" t="s">
        <v>4814</v>
      </c>
      <c r="B813" s="48">
        <v>42857</v>
      </c>
      <c r="C813" s="45" t="s">
        <v>3925</v>
      </c>
      <c r="D813" s="45">
        <v>1</v>
      </c>
      <c r="E813" s="45" t="s">
        <v>4806</v>
      </c>
      <c r="F813" s="45">
        <v>1327</v>
      </c>
      <c r="G813" s="51" t="s">
        <v>3758</v>
      </c>
      <c r="H813" s="45" t="s">
        <v>4815</v>
      </c>
      <c r="I813" s="46">
        <v>-25803.22</v>
      </c>
      <c r="J813" s="50">
        <f t="shared" si="22"/>
        <v>-161270.125</v>
      </c>
      <c r="K813" s="45" t="s">
        <v>5606</v>
      </c>
      <c r="L813" s="45"/>
      <c r="M813" s="1"/>
    </row>
    <row r="814" spans="1:13" x14ac:dyDescent="0.25">
      <c r="A814" s="1"/>
      <c r="B814" s="1"/>
      <c r="C814" s="1"/>
      <c r="D814" s="1"/>
      <c r="E814" s="1"/>
      <c r="F814" s="1"/>
      <c r="G814" s="1"/>
      <c r="H814" s="1"/>
      <c r="I814" s="38">
        <f>+I812+I813</f>
        <v>-51606.600000000006</v>
      </c>
      <c r="J814" s="38">
        <f>+J812+J813</f>
        <v>-322541.25</v>
      </c>
      <c r="K814" s="1"/>
      <c r="L814" s="1"/>
      <c r="M814" s="1"/>
    </row>
  </sheetData>
  <autoFilter ref="A606:K807">
    <filterColumn colId="10">
      <customFilters>
        <customFilter operator="notEqual" val=" "/>
      </customFilters>
    </filterColumn>
  </autoFilter>
  <sortState ref="A1:L591">
    <sortCondition ref="C1:C591"/>
  </sortState>
  <pageMargins left="0.70866141732283472" right="0.70866141732283472" top="0.74803149606299213" bottom="0.74803149606299213" header="0.31496062992125984" footer="0.31496062992125984"/>
  <pageSetup scale="16"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6"/>
  <sheetViews>
    <sheetView topLeftCell="A183" workbookViewId="0">
      <selection activeCell="B183" sqref="B183"/>
    </sheetView>
  </sheetViews>
  <sheetFormatPr baseColWidth="10" defaultRowHeight="15" x14ac:dyDescent="0.25"/>
  <cols>
    <col min="1" max="1" width="17" customWidth="1"/>
  </cols>
  <sheetData>
    <row r="1" spans="1:2" x14ac:dyDescent="0.25">
      <c r="A1" s="1" t="s">
        <v>5424</v>
      </c>
      <c r="B1" s="1" t="s">
        <v>5424</v>
      </c>
    </row>
    <row r="2" spans="1:2" x14ac:dyDescent="0.25">
      <c r="A2" s="1" t="s">
        <v>5288</v>
      </c>
      <c r="B2" s="1" t="s">
        <v>5288</v>
      </c>
    </row>
    <row r="3" spans="1:2" x14ac:dyDescent="0.25">
      <c r="A3" s="1" t="s">
        <v>804</v>
      </c>
      <c r="B3" s="1" t="s">
        <v>804</v>
      </c>
    </row>
    <row r="4" spans="1:2" x14ac:dyDescent="0.25">
      <c r="A4" s="1" t="s">
        <v>2861</v>
      </c>
      <c r="B4" s="1" t="s">
        <v>2798</v>
      </c>
    </row>
    <row r="5" spans="1:2" x14ac:dyDescent="0.25">
      <c r="A5" s="7" t="s">
        <v>1497</v>
      </c>
      <c r="B5" s="7" t="s">
        <v>5568</v>
      </c>
    </row>
    <row r="6" spans="1:2" x14ac:dyDescent="0.25">
      <c r="A6" s="1" t="s">
        <v>850</v>
      </c>
      <c r="B6" s="1" t="s">
        <v>850</v>
      </c>
    </row>
    <row r="7" spans="1:2" x14ac:dyDescent="0.25">
      <c r="A7" s="7" t="s">
        <v>1506</v>
      </c>
      <c r="B7" s="7" t="s">
        <v>1507</v>
      </c>
    </row>
    <row r="8" spans="1:2" x14ac:dyDescent="0.25">
      <c r="A8" s="1" t="s">
        <v>824</v>
      </c>
      <c r="B8" s="1" t="s">
        <v>824</v>
      </c>
    </row>
    <row r="9" spans="1:2" x14ac:dyDescent="0.25">
      <c r="A9" s="1" t="s">
        <v>5380</v>
      </c>
      <c r="B9" s="1" t="s">
        <v>5588</v>
      </c>
    </row>
    <row r="10" spans="1:2" x14ac:dyDescent="0.25">
      <c r="A10" s="1" t="s">
        <v>5564</v>
      </c>
      <c r="B10" s="1" t="s">
        <v>5223</v>
      </c>
    </row>
    <row r="11" spans="1:2" x14ac:dyDescent="0.25">
      <c r="A11" s="39" t="s">
        <v>2880</v>
      </c>
      <c r="B11" s="1" t="s">
        <v>5194</v>
      </c>
    </row>
    <row r="12" spans="1:2" x14ac:dyDescent="0.25">
      <c r="A12" s="39" t="s">
        <v>1446</v>
      </c>
      <c r="B12" s="1" t="s">
        <v>1188</v>
      </c>
    </row>
    <row r="13" spans="1:2" x14ac:dyDescent="0.25">
      <c r="A13" s="1" t="s">
        <v>5591</v>
      </c>
      <c r="B13" s="1" t="s">
        <v>5592</v>
      </c>
    </row>
    <row r="14" spans="1:2" x14ac:dyDescent="0.25">
      <c r="A14" s="1" t="s">
        <v>309</v>
      </c>
      <c r="B14" s="1" t="s">
        <v>309</v>
      </c>
    </row>
    <row r="15" spans="1:2" x14ac:dyDescent="0.25">
      <c r="A15" s="1" t="s">
        <v>5397</v>
      </c>
      <c r="B15" s="1" t="s">
        <v>5397</v>
      </c>
    </row>
    <row r="16" spans="1:2" x14ac:dyDescent="0.25">
      <c r="A16" s="1" t="s">
        <v>885</v>
      </c>
      <c r="B16" s="1" t="s">
        <v>885</v>
      </c>
    </row>
    <row r="17" spans="1:2" x14ac:dyDescent="0.25">
      <c r="A17" s="1" t="s">
        <v>5470</v>
      </c>
      <c r="B17" s="1" t="s">
        <v>5470</v>
      </c>
    </row>
    <row r="18" spans="1:2" x14ac:dyDescent="0.25">
      <c r="A18" s="39" t="s">
        <v>1477</v>
      </c>
      <c r="B18" s="1" t="s">
        <v>5236</v>
      </c>
    </row>
    <row r="19" spans="1:2" x14ac:dyDescent="0.25">
      <c r="A19" s="39" t="s">
        <v>4776</v>
      </c>
      <c r="B19" s="1" t="s">
        <v>4961</v>
      </c>
    </row>
    <row r="20" spans="1:2" x14ac:dyDescent="0.25">
      <c r="A20" s="39" t="s">
        <v>2879</v>
      </c>
      <c r="B20" s="1" t="s">
        <v>5233</v>
      </c>
    </row>
    <row r="21" spans="1:2" x14ac:dyDescent="0.25">
      <c r="A21" s="1" t="s">
        <v>5518</v>
      </c>
      <c r="B21" s="1" t="s">
        <v>5518</v>
      </c>
    </row>
    <row r="22" spans="1:2" x14ac:dyDescent="0.25">
      <c r="A22" s="1" t="s">
        <v>444</v>
      </c>
      <c r="B22" s="1" t="s">
        <v>1528</v>
      </c>
    </row>
    <row r="23" spans="1:2" x14ac:dyDescent="0.25">
      <c r="A23" s="1" t="s">
        <v>924</v>
      </c>
      <c r="B23" s="1" t="s">
        <v>924</v>
      </c>
    </row>
    <row r="24" spans="1:2" x14ac:dyDescent="0.25">
      <c r="A24" s="1" t="s">
        <v>5460</v>
      </c>
      <c r="B24" s="1" t="s">
        <v>5460</v>
      </c>
    </row>
    <row r="25" spans="1:2" x14ac:dyDescent="0.25">
      <c r="A25" s="1" t="s">
        <v>2341</v>
      </c>
      <c r="B25" s="1" t="s">
        <v>2341</v>
      </c>
    </row>
    <row r="26" spans="1:2" x14ac:dyDescent="0.25">
      <c r="A26" s="7" t="s">
        <v>1465</v>
      </c>
      <c r="B26" s="7" t="s">
        <v>1466</v>
      </c>
    </row>
    <row r="27" spans="1:2" x14ac:dyDescent="0.25">
      <c r="A27" s="1" t="s">
        <v>2842</v>
      </c>
      <c r="B27" s="1" t="s">
        <v>2604</v>
      </c>
    </row>
    <row r="28" spans="1:2" x14ac:dyDescent="0.25">
      <c r="A28" s="39" t="s">
        <v>1467</v>
      </c>
      <c r="B28" s="1" t="s">
        <v>4879</v>
      </c>
    </row>
    <row r="29" spans="1:2" x14ac:dyDescent="0.25">
      <c r="A29" s="39" t="s">
        <v>2926</v>
      </c>
      <c r="B29" s="39" t="s">
        <v>2927</v>
      </c>
    </row>
    <row r="30" spans="1:2" x14ac:dyDescent="0.25">
      <c r="A30" s="1" t="s">
        <v>4768</v>
      </c>
      <c r="B30" s="1" t="s">
        <v>4634</v>
      </c>
    </row>
    <row r="31" spans="1:2" x14ac:dyDescent="0.25">
      <c r="A31" s="1" t="s">
        <v>5583</v>
      </c>
      <c r="B31" s="1" t="s">
        <v>5584</v>
      </c>
    </row>
    <row r="32" spans="1:2" x14ac:dyDescent="0.25">
      <c r="A32" s="17" t="s">
        <v>1539</v>
      </c>
      <c r="B32" s="18" t="s">
        <v>1540</v>
      </c>
    </row>
    <row r="33" spans="1:2" x14ac:dyDescent="0.25">
      <c r="A33" s="39" t="s">
        <v>1508</v>
      </c>
      <c r="B33" s="39" t="s">
        <v>1509</v>
      </c>
    </row>
    <row r="34" spans="1:2" x14ac:dyDescent="0.25">
      <c r="A34" s="1" t="s">
        <v>370</v>
      </c>
      <c r="B34" s="1" t="s">
        <v>370</v>
      </c>
    </row>
    <row r="35" spans="1:2" x14ac:dyDescent="0.25">
      <c r="A35" s="1" t="s">
        <v>3183</v>
      </c>
      <c r="B35" s="1" t="s">
        <v>3183</v>
      </c>
    </row>
    <row r="36" spans="1:2" x14ac:dyDescent="0.25">
      <c r="A36" s="1" t="s">
        <v>321</v>
      </c>
      <c r="B36" s="1" t="s">
        <v>321</v>
      </c>
    </row>
    <row r="37" spans="1:2" x14ac:dyDescent="0.25">
      <c r="A37" s="1" t="s">
        <v>5318</v>
      </c>
      <c r="B37" s="1" t="s">
        <v>5318</v>
      </c>
    </row>
    <row r="38" spans="1:2" x14ac:dyDescent="0.25">
      <c r="A38" s="39" t="s">
        <v>1469</v>
      </c>
      <c r="B38" s="1" t="s">
        <v>4836</v>
      </c>
    </row>
    <row r="39" spans="1:2" x14ac:dyDescent="0.25">
      <c r="A39" s="1" t="s">
        <v>5543</v>
      </c>
      <c r="B39" s="1" t="s">
        <v>5354</v>
      </c>
    </row>
    <row r="40" spans="1:2" x14ac:dyDescent="0.25">
      <c r="A40" s="1" t="s">
        <v>5315</v>
      </c>
      <c r="B40" s="1" t="s">
        <v>5315</v>
      </c>
    </row>
    <row r="41" spans="1:2" x14ac:dyDescent="0.25">
      <c r="A41" s="1" t="s">
        <v>3304</v>
      </c>
      <c r="B41" s="1" t="s">
        <v>3304</v>
      </c>
    </row>
    <row r="42" spans="1:2" x14ac:dyDescent="0.25">
      <c r="A42" s="1" t="s">
        <v>2876</v>
      </c>
      <c r="B42" s="1" t="s">
        <v>2822</v>
      </c>
    </row>
    <row r="43" spans="1:2" x14ac:dyDescent="0.25">
      <c r="A43" s="1" t="s">
        <v>868</v>
      </c>
      <c r="B43" s="1" t="s">
        <v>868</v>
      </c>
    </row>
    <row r="44" spans="1:2" x14ac:dyDescent="0.25">
      <c r="A44" s="1" t="s">
        <v>1425</v>
      </c>
      <c r="B44" s="1" t="s">
        <v>1025</v>
      </c>
    </row>
    <row r="45" spans="1:2" x14ac:dyDescent="0.25">
      <c r="A45" s="1" t="s">
        <v>5528</v>
      </c>
      <c r="B45" s="1" t="s">
        <v>5528</v>
      </c>
    </row>
    <row r="46" spans="1:2" x14ac:dyDescent="0.25">
      <c r="A46" s="1" t="s">
        <v>777</v>
      </c>
      <c r="B46" s="1" t="s">
        <v>777</v>
      </c>
    </row>
    <row r="47" spans="1:2" x14ac:dyDescent="0.25">
      <c r="A47" s="1" t="s">
        <v>2469</v>
      </c>
      <c r="B47" s="1" t="s">
        <v>2469</v>
      </c>
    </row>
    <row r="48" spans="1:2" x14ac:dyDescent="0.25">
      <c r="A48" s="39" t="s">
        <v>1482</v>
      </c>
      <c r="B48" s="1" t="s">
        <v>4905</v>
      </c>
    </row>
    <row r="49" spans="1:2" x14ac:dyDescent="0.25">
      <c r="A49" s="1" t="s">
        <v>2907</v>
      </c>
      <c r="B49" s="1" t="s">
        <v>2907</v>
      </c>
    </row>
    <row r="50" spans="1:2" x14ac:dyDescent="0.25">
      <c r="A50" s="1" t="s">
        <v>5295</v>
      </c>
      <c r="B50" s="1" t="s">
        <v>5295</v>
      </c>
    </row>
    <row r="51" spans="1:2" x14ac:dyDescent="0.25">
      <c r="A51" s="1" t="s">
        <v>1445</v>
      </c>
      <c r="B51" s="1" t="s">
        <v>1172</v>
      </c>
    </row>
    <row r="52" spans="1:2" x14ac:dyDescent="0.25">
      <c r="A52" s="1" t="s">
        <v>5333</v>
      </c>
      <c r="B52" s="1" t="s">
        <v>5333</v>
      </c>
    </row>
    <row r="53" spans="1:2" x14ac:dyDescent="0.25">
      <c r="A53" s="1" t="s">
        <v>329</v>
      </c>
      <c r="B53" s="1" t="s">
        <v>329</v>
      </c>
    </row>
    <row r="54" spans="1:2" x14ac:dyDescent="0.25">
      <c r="A54" s="1" t="s">
        <v>5497</v>
      </c>
      <c r="B54" s="1" t="s">
        <v>5497</v>
      </c>
    </row>
    <row r="55" spans="1:2" x14ac:dyDescent="0.25">
      <c r="A55" s="1" t="s">
        <v>5581</v>
      </c>
      <c r="B55" s="1" t="s">
        <v>5582</v>
      </c>
    </row>
    <row r="56" spans="1:2" x14ac:dyDescent="0.25">
      <c r="A56" s="1" t="s">
        <v>1437</v>
      </c>
      <c r="B56" s="1" t="s">
        <v>1111</v>
      </c>
    </row>
    <row r="57" spans="1:2" x14ac:dyDescent="0.25">
      <c r="A57" s="1" t="s">
        <v>5488</v>
      </c>
      <c r="B57" s="1" t="s">
        <v>5488</v>
      </c>
    </row>
    <row r="58" spans="1:2" x14ac:dyDescent="0.25">
      <c r="A58" s="1" t="s">
        <v>841</v>
      </c>
      <c r="B58" s="1" t="s">
        <v>841</v>
      </c>
    </row>
    <row r="59" spans="1:2" x14ac:dyDescent="0.25">
      <c r="A59" s="7" t="s">
        <v>5567</v>
      </c>
      <c r="B59" s="1" t="s">
        <v>5180</v>
      </c>
    </row>
    <row r="60" spans="1:2" x14ac:dyDescent="0.25">
      <c r="A60" s="1" t="s">
        <v>5485</v>
      </c>
      <c r="B60" s="1" t="s">
        <v>5485</v>
      </c>
    </row>
    <row r="61" spans="1:2" x14ac:dyDescent="0.25">
      <c r="A61" s="1" t="s">
        <v>1414</v>
      </c>
      <c r="B61" s="1" t="s">
        <v>5579</v>
      </c>
    </row>
    <row r="62" spans="1:2" x14ac:dyDescent="0.25">
      <c r="A62" s="39" t="s">
        <v>1479</v>
      </c>
      <c r="B62" s="1" t="s">
        <v>4838</v>
      </c>
    </row>
    <row r="63" spans="1:2" x14ac:dyDescent="0.25">
      <c r="A63" s="7" t="s">
        <v>5569</v>
      </c>
      <c r="B63" s="7" t="s">
        <v>5570</v>
      </c>
    </row>
    <row r="64" spans="1:2" x14ac:dyDescent="0.25">
      <c r="A64" s="7" t="s">
        <v>1483</v>
      </c>
      <c r="B64" s="1" t="s">
        <v>4983</v>
      </c>
    </row>
    <row r="65" spans="1:2" x14ac:dyDescent="0.25">
      <c r="A65" s="1" t="s">
        <v>906</v>
      </c>
      <c r="B65" s="1" t="s">
        <v>906</v>
      </c>
    </row>
    <row r="66" spans="1:2" x14ac:dyDescent="0.25">
      <c r="A66" s="1" t="s">
        <v>5566</v>
      </c>
      <c r="B66" s="1" t="s">
        <v>5230</v>
      </c>
    </row>
    <row r="67" spans="1:2" x14ac:dyDescent="0.25">
      <c r="A67" s="1" t="s">
        <v>2470</v>
      </c>
      <c r="B67" s="1" t="s">
        <v>2470</v>
      </c>
    </row>
    <row r="68" spans="1:2" x14ac:dyDescent="0.25">
      <c r="A68" s="1" t="s">
        <v>2943</v>
      </c>
      <c r="B68" s="1" t="s">
        <v>2738</v>
      </c>
    </row>
    <row r="69" spans="1:2" x14ac:dyDescent="0.25">
      <c r="A69" s="1" t="s">
        <v>5487</v>
      </c>
      <c r="B69" s="1" t="s">
        <v>5487</v>
      </c>
    </row>
    <row r="70" spans="1:2" x14ac:dyDescent="0.25">
      <c r="A70" s="1" t="s">
        <v>1442</v>
      </c>
      <c r="B70" s="1" t="s">
        <v>1160</v>
      </c>
    </row>
    <row r="71" spans="1:2" x14ac:dyDescent="0.25">
      <c r="A71" s="1" t="s">
        <v>2254</v>
      </c>
      <c r="B71" s="1" t="s">
        <v>2254</v>
      </c>
    </row>
    <row r="72" spans="1:2" x14ac:dyDescent="0.25">
      <c r="A72" s="1" t="s">
        <v>305</v>
      </c>
      <c r="B72" s="1" t="s">
        <v>305</v>
      </c>
    </row>
    <row r="73" spans="1:2" x14ac:dyDescent="0.25">
      <c r="A73" s="1" t="s">
        <v>1819</v>
      </c>
      <c r="B73" s="1" t="s">
        <v>1819</v>
      </c>
    </row>
    <row r="74" spans="1:2" x14ac:dyDescent="0.25">
      <c r="A74" s="1" t="s">
        <v>5494</v>
      </c>
      <c r="B74" s="1" t="s">
        <v>5494</v>
      </c>
    </row>
    <row r="75" spans="1:2" x14ac:dyDescent="0.25">
      <c r="A75" s="1" t="s">
        <v>5560</v>
      </c>
      <c r="B75" s="1" t="s">
        <v>5041</v>
      </c>
    </row>
    <row r="76" spans="1:2" x14ac:dyDescent="0.25">
      <c r="A76" s="1" t="s">
        <v>763</v>
      </c>
      <c r="B76" s="1" t="s">
        <v>763</v>
      </c>
    </row>
    <row r="77" spans="1:2" x14ac:dyDescent="0.25">
      <c r="A77" s="1" t="s">
        <v>5325</v>
      </c>
      <c r="B77" s="1" t="s">
        <v>5325</v>
      </c>
    </row>
    <row r="78" spans="1:2" x14ac:dyDescent="0.25">
      <c r="A78" s="1" t="s">
        <v>5589</v>
      </c>
      <c r="B78" s="1" t="s">
        <v>5590</v>
      </c>
    </row>
    <row r="79" spans="1:2" x14ac:dyDescent="0.25">
      <c r="A79" s="1" t="s">
        <v>1457</v>
      </c>
      <c r="B79" s="1" t="s">
        <v>1352</v>
      </c>
    </row>
    <row r="80" spans="1:2" x14ac:dyDescent="0.25">
      <c r="A80" s="1" t="s">
        <v>1503</v>
      </c>
      <c r="B80" s="1" t="s">
        <v>1503</v>
      </c>
    </row>
    <row r="81" spans="1:2" x14ac:dyDescent="0.25">
      <c r="A81" s="7" t="s">
        <v>1436</v>
      </c>
      <c r="B81" s="1" t="s">
        <v>1094</v>
      </c>
    </row>
    <row r="82" spans="1:2" x14ac:dyDescent="0.25">
      <c r="A82" s="1" t="s">
        <v>5358</v>
      </c>
      <c r="B82" s="1" t="s">
        <v>5358</v>
      </c>
    </row>
    <row r="83" spans="1:2" x14ac:dyDescent="0.25">
      <c r="A83" s="1" t="s">
        <v>5466</v>
      </c>
      <c r="B83" s="1" t="s">
        <v>5466</v>
      </c>
    </row>
    <row r="84" spans="1:2" x14ac:dyDescent="0.25">
      <c r="A84" s="1" t="s">
        <v>790</v>
      </c>
      <c r="B84" s="1" t="s">
        <v>790</v>
      </c>
    </row>
    <row r="85" spans="1:2" x14ac:dyDescent="0.25">
      <c r="A85" s="1" t="s">
        <v>430</v>
      </c>
      <c r="B85" s="1" t="s">
        <v>430</v>
      </c>
    </row>
    <row r="86" spans="1:2" x14ac:dyDescent="0.25">
      <c r="A86" s="1" t="s">
        <v>5571</v>
      </c>
      <c r="B86" s="1" t="s">
        <v>5571</v>
      </c>
    </row>
    <row r="87" spans="1:2" x14ac:dyDescent="0.25">
      <c r="A87" s="1" t="s">
        <v>794</v>
      </c>
      <c r="B87" s="1" t="s">
        <v>794</v>
      </c>
    </row>
    <row r="88" spans="1:2" x14ac:dyDescent="0.25">
      <c r="A88" s="1" t="s">
        <v>5575</v>
      </c>
      <c r="B88" s="1" t="s">
        <v>5575</v>
      </c>
    </row>
    <row r="89" spans="1:2" x14ac:dyDescent="0.25">
      <c r="A89" s="1" t="s">
        <v>356</v>
      </c>
      <c r="B89" s="1" t="s">
        <v>356</v>
      </c>
    </row>
    <row r="90" spans="1:2" x14ac:dyDescent="0.25">
      <c r="A90" s="1" t="s">
        <v>739</v>
      </c>
      <c r="B90" s="1" t="s">
        <v>739</v>
      </c>
    </row>
    <row r="91" spans="1:2" x14ac:dyDescent="0.25">
      <c r="A91" s="7" t="s">
        <v>1471</v>
      </c>
      <c r="B91" s="1" t="s">
        <v>4807</v>
      </c>
    </row>
    <row r="92" spans="1:2" x14ac:dyDescent="0.25">
      <c r="A92" s="1" t="s">
        <v>407</v>
      </c>
      <c r="B92" s="1" t="s">
        <v>407</v>
      </c>
    </row>
    <row r="93" spans="1:2" x14ac:dyDescent="0.25">
      <c r="A93" s="1" t="s">
        <v>1430</v>
      </c>
      <c r="B93" s="1" t="s">
        <v>1052</v>
      </c>
    </row>
    <row r="94" spans="1:2" x14ac:dyDescent="0.25">
      <c r="A94" s="1" t="s">
        <v>5577</v>
      </c>
      <c r="B94" s="1" t="s">
        <v>5577</v>
      </c>
    </row>
    <row r="95" spans="1:2" x14ac:dyDescent="0.25">
      <c r="A95" s="1" t="s">
        <v>5429</v>
      </c>
      <c r="B95" s="1" t="s">
        <v>5429</v>
      </c>
    </row>
    <row r="96" spans="1:2" x14ac:dyDescent="0.25">
      <c r="A96" s="1" t="s">
        <v>1427</v>
      </c>
      <c r="B96" s="1" t="s">
        <v>4845</v>
      </c>
    </row>
    <row r="97" spans="1:2" x14ac:dyDescent="0.25">
      <c r="A97" s="1" t="s">
        <v>5576</v>
      </c>
      <c r="B97" s="1" t="s">
        <v>5576</v>
      </c>
    </row>
    <row r="98" spans="1:2" x14ac:dyDescent="0.25">
      <c r="A98" s="1" t="s">
        <v>5586</v>
      </c>
      <c r="B98" s="1" t="s">
        <v>5587</v>
      </c>
    </row>
    <row r="99" spans="1:2" x14ac:dyDescent="0.25">
      <c r="A99" s="1" t="s">
        <v>5499</v>
      </c>
      <c r="B99" s="1" t="s">
        <v>5499</v>
      </c>
    </row>
    <row r="100" spans="1:2" x14ac:dyDescent="0.25">
      <c r="A100" s="1" t="s">
        <v>886</v>
      </c>
      <c r="B100" s="1" t="s">
        <v>886</v>
      </c>
    </row>
    <row r="101" spans="1:2" x14ac:dyDescent="0.25">
      <c r="A101" s="1" t="s">
        <v>5565</v>
      </c>
      <c r="B101" s="1" t="s">
        <v>5225</v>
      </c>
    </row>
    <row r="102" spans="1:2" x14ac:dyDescent="0.25">
      <c r="A102" s="1" t="s">
        <v>5469</v>
      </c>
      <c r="B102" s="1" t="s">
        <v>5469</v>
      </c>
    </row>
    <row r="103" spans="1:2" x14ac:dyDescent="0.25">
      <c r="A103" s="1" t="s">
        <v>5452</v>
      </c>
      <c r="B103" s="1" t="s">
        <v>5452</v>
      </c>
    </row>
    <row r="104" spans="1:2" x14ac:dyDescent="0.25">
      <c r="A104" s="1" t="s">
        <v>1429</v>
      </c>
      <c r="B104" s="1" t="s">
        <v>1048</v>
      </c>
    </row>
    <row r="105" spans="1:2" x14ac:dyDescent="0.25">
      <c r="A105" s="1" t="s">
        <v>5461</v>
      </c>
      <c r="B105" s="1" t="s">
        <v>5461</v>
      </c>
    </row>
    <row r="106" spans="1:2" x14ac:dyDescent="0.25">
      <c r="A106" s="1" t="s">
        <v>5455</v>
      </c>
      <c r="B106" s="1" t="s">
        <v>5455</v>
      </c>
    </row>
    <row r="107" spans="1:2" x14ac:dyDescent="0.25">
      <c r="A107" s="39" t="s">
        <v>3755</v>
      </c>
      <c r="B107" s="1" t="s">
        <v>4833</v>
      </c>
    </row>
    <row r="108" spans="1:2" x14ac:dyDescent="0.25">
      <c r="A108" s="1" t="s">
        <v>2462</v>
      </c>
      <c r="B108" s="1" t="s">
        <v>2462</v>
      </c>
    </row>
    <row r="109" spans="1:2" x14ac:dyDescent="0.25">
      <c r="A109" s="1" t="s">
        <v>5557</v>
      </c>
      <c r="B109" s="1" t="s">
        <v>4888</v>
      </c>
    </row>
    <row r="110" spans="1:2" x14ac:dyDescent="0.25">
      <c r="A110" s="1" t="s">
        <v>2412</v>
      </c>
      <c r="B110" s="1" t="s">
        <v>5593</v>
      </c>
    </row>
    <row r="111" spans="1:2" x14ac:dyDescent="0.25">
      <c r="A111" s="1" t="s">
        <v>1432</v>
      </c>
      <c r="B111" s="1" t="s">
        <v>1060</v>
      </c>
    </row>
    <row r="112" spans="1:2" x14ac:dyDescent="0.25">
      <c r="A112" s="1" t="s">
        <v>753</v>
      </c>
      <c r="B112" s="1" t="s">
        <v>753</v>
      </c>
    </row>
    <row r="113" spans="1:2" x14ac:dyDescent="0.25">
      <c r="A113" s="1" t="s">
        <v>3174</v>
      </c>
      <c r="B113" s="1" t="s">
        <v>3174</v>
      </c>
    </row>
    <row r="114" spans="1:2" x14ac:dyDescent="0.25">
      <c r="A114" s="1" t="s">
        <v>2902</v>
      </c>
      <c r="B114" s="1" t="s">
        <v>5585</v>
      </c>
    </row>
    <row r="115" spans="1:2" x14ac:dyDescent="0.25">
      <c r="A115" s="1" t="s">
        <v>5573</v>
      </c>
      <c r="B115" s="1" t="s">
        <v>5573</v>
      </c>
    </row>
    <row r="116" spans="1:2" x14ac:dyDescent="0.25">
      <c r="A116" s="1" t="s">
        <v>1451</v>
      </c>
      <c r="B116" s="1" t="s">
        <v>1258</v>
      </c>
    </row>
    <row r="117" spans="1:2" x14ac:dyDescent="0.25">
      <c r="A117" s="1" t="s">
        <v>2833</v>
      </c>
      <c r="B117" s="1" t="s">
        <v>2497</v>
      </c>
    </row>
    <row r="118" spans="1:2" x14ac:dyDescent="0.25">
      <c r="A118" s="1" t="s">
        <v>1421</v>
      </c>
      <c r="B118" s="1" t="s">
        <v>1006</v>
      </c>
    </row>
    <row r="119" spans="1:2" x14ac:dyDescent="0.25">
      <c r="A119" s="1" t="s">
        <v>2471</v>
      </c>
      <c r="B119" s="1" t="s">
        <v>2471</v>
      </c>
    </row>
    <row r="120" spans="1:2" x14ac:dyDescent="0.25">
      <c r="A120" s="1" t="s">
        <v>5546</v>
      </c>
      <c r="B120" s="1" t="s">
        <v>5546</v>
      </c>
    </row>
    <row r="121" spans="1:2" x14ac:dyDescent="0.25">
      <c r="A121" s="39" t="s">
        <v>3758</v>
      </c>
      <c r="B121" s="1" t="s">
        <v>4815</v>
      </c>
    </row>
    <row r="122" spans="1:2" x14ac:dyDescent="0.25">
      <c r="A122" s="1" t="s">
        <v>1424</v>
      </c>
      <c r="B122" s="1" t="s">
        <v>1018</v>
      </c>
    </row>
    <row r="123" spans="1:2" x14ac:dyDescent="0.25">
      <c r="A123" s="1" t="s">
        <v>2898</v>
      </c>
      <c r="B123" s="1" t="s">
        <v>2898</v>
      </c>
    </row>
    <row r="124" spans="1:2" x14ac:dyDescent="0.25">
      <c r="A124" s="1" t="s">
        <v>1456</v>
      </c>
      <c r="B124" s="1" t="s">
        <v>1324</v>
      </c>
    </row>
    <row r="125" spans="1:2" x14ac:dyDescent="0.25">
      <c r="A125" s="7" t="s">
        <v>1461</v>
      </c>
      <c r="B125" s="1" t="s">
        <v>1289</v>
      </c>
    </row>
    <row r="126" spans="1:2" x14ac:dyDescent="0.25">
      <c r="A126" s="7" t="s">
        <v>1472</v>
      </c>
      <c r="B126" s="7" t="s">
        <v>3757</v>
      </c>
    </row>
    <row r="127" spans="1:2" x14ac:dyDescent="0.25">
      <c r="A127" s="1" t="s">
        <v>5498</v>
      </c>
      <c r="B127" s="1" t="s">
        <v>5498</v>
      </c>
    </row>
    <row r="128" spans="1:2" x14ac:dyDescent="0.25">
      <c r="A128" s="7" t="s">
        <v>1419</v>
      </c>
      <c r="B128" s="1" t="s">
        <v>1192</v>
      </c>
    </row>
    <row r="129" spans="1:2" x14ac:dyDescent="0.25">
      <c r="A129" s="1" t="s">
        <v>5251</v>
      </c>
      <c r="B129" s="1" t="s">
        <v>5251</v>
      </c>
    </row>
    <row r="130" spans="1:2" x14ac:dyDescent="0.25">
      <c r="A130" s="1" t="s">
        <v>4869</v>
      </c>
      <c r="B130" s="1" t="s">
        <v>4869</v>
      </c>
    </row>
    <row r="131" spans="1:2" x14ac:dyDescent="0.25">
      <c r="A131" s="1" t="s">
        <v>1433</v>
      </c>
      <c r="B131" s="1" t="s">
        <v>1064</v>
      </c>
    </row>
    <row r="132" spans="1:2" x14ac:dyDescent="0.25">
      <c r="A132" s="1" t="s">
        <v>5563</v>
      </c>
      <c r="B132" s="1" t="s">
        <v>5055</v>
      </c>
    </row>
    <row r="133" spans="1:2" x14ac:dyDescent="0.25">
      <c r="A133" s="1" t="s">
        <v>5371</v>
      </c>
      <c r="B133" s="1" t="s">
        <v>5371</v>
      </c>
    </row>
    <row r="134" spans="1:2" x14ac:dyDescent="0.25">
      <c r="A134" s="1" t="s">
        <v>352</v>
      </c>
      <c r="B134" s="1" t="s">
        <v>352</v>
      </c>
    </row>
    <row r="135" spans="1:2" x14ac:dyDescent="0.25">
      <c r="A135" s="1" t="s">
        <v>5561</v>
      </c>
      <c r="B135" s="1" t="s">
        <v>5044</v>
      </c>
    </row>
    <row r="136" spans="1:2" x14ac:dyDescent="0.25">
      <c r="A136" s="1" t="s">
        <v>1450</v>
      </c>
      <c r="B136" s="1" t="s">
        <v>1221</v>
      </c>
    </row>
    <row r="137" spans="1:2" x14ac:dyDescent="0.25">
      <c r="A137" s="1" t="s">
        <v>5342</v>
      </c>
      <c r="B137" s="1" t="s">
        <v>5342</v>
      </c>
    </row>
    <row r="138" spans="1:2" x14ac:dyDescent="0.25">
      <c r="A138" s="1" t="s">
        <v>5489</v>
      </c>
      <c r="B138" s="1" t="s">
        <v>5489</v>
      </c>
    </row>
    <row r="139" spans="1:2" x14ac:dyDescent="0.25">
      <c r="A139" s="1" t="s">
        <v>1438</v>
      </c>
      <c r="B139" s="1" t="s">
        <v>1130</v>
      </c>
    </row>
    <row r="140" spans="1:2" x14ac:dyDescent="0.25">
      <c r="A140" s="1" t="s">
        <v>5362</v>
      </c>
      <c r="B140" s="1" t="s">
        <v>5362</v>
      </c>
    </row>
    <row r="141" spans="1:2" x14ac:dyDescent="0.25">
      <c r="A141" s="1" t="s">
        <v>5439</v>
      </c>
      <c r="B141" s="1" t="s">
        <v>5439</v>
      </c>
    </row>
    <row r="142" spans="1:2" x14ac:dyDescent="0.25">
      <c r="A142" s="1" t="s">
        <v>5558</v>
      </c>
      <c r="B142" s="1" t="s">
        <v>2516</v>
      </c>
    </row>
    <row r="143" spans="1:2" x14ac:dyDescent="0.25">
      <c r="A143" s="1" t="s">
        <v>5328</v>
      </c>
      <c r="B143" s="1" t="s">
        <v>5328</v>
      </c>
    </row>
    <row r="144" spans="1:2" x14ac:dyDescent="0.25">
      <c r="A144" s="1" t="s">
        <v>403</v>
      </c>
      <c r="B144" s="1" t="s">
        <v>403</v>
      </c>
    </row>
    <row r="145" spans="1:2" x14ac:dyDescent="0.25">
      <c r="A145" s="1" t="s">
        <v>919</v>
      </c>
      <c r="B145" s="1" t="s">
        <v>919</v>
      </c>
    </row>
    <row r="146" spans="1:2" x14ac:dyDescent="0.25">
      <c r="A146" s="7" t="s">
        <v>1418</v>
      </c>
      <c r="B146" s="1" t="s">
        <v>1196</v>
      </c>
    </row>
    <row r="147" spans="1:2" x14ac:dyDescent="0.25">
      <c r="A147" s="1" t="s">
        <v>333</v>
      </c>
      <c r="B147" s="1" t="s">
        <v>333</v>
      </c>
    </row>
    <row r="148" spans="1:2" x14ac:dyDescent="0.25">
      <c r="A148" s="39" t="s">
        <v>1486</v>
      </c>
      <c r="B148" s="39" t="s">
        <v>1487</v>
      </c>
    </row>
    <row r="149" spans="1:2" x14ac:dyDescent="0.25">
      <c r="A149" s="1" t="s">
        <v>411</v>
      </c>
      <c r="B149" s="1" t="s">
        <v>411</v>
      </c>
    </row>
    <row r="150" spans="1:2" x14ac:dyDescent="0.25">
      <c r="A150" s="1" t="s">
        <v>5486</v>
      </c>
      <c r="B150" s="1" t="s">
        <v>5486</v>
      </c>
    </row>
    <row r="151" spans="1:2" x14ac:dyDescent="0.25">
      <c r="A151" s="1" t="s">
        <v>5441</v>
      </c>
      <c r="B151" s="1" t="s">
        <v>5441</v>
      </c>
    </row>
    <row r="152" spans="1:2" x14ac:dyDescent="0.25">
      <c r="A152" s="1" t="s">
        <v>887</v>
      </c>
      <c r="B152" s="1" t="s">
        <v>887</v>
      </c>
    </row>
    <row r="153" spans="1:2" x14ac:dyDescent="0.25">
      <c r="A153" s="1" t="s">
        <v>5450</v>
      </c>
      <c r="B153" s="1" t="s">
        <v>5450</v>
      </c>
    </row>
    <row r="154" spans="1:2" x14ac:dyDescent="0.25">
      <c r="A154" s="1" t="s">
        <v>907</v>
      </c>
      <c r="B154" s="1" t="s">
        <v>907</v>
      </c>
    </row>
    <row r="155" spans="1:2" x14ac:dyDescent="0.25">
      <c r="A155" s="1" t="s">
        <v>1423</v>
      </c>
      <c r="B155" s="1" t="s">
        <v>1014</v>
      </c>
    </row>
    <row r="156" spans="1:2" x14ac:dyDescent="0.25">
      <c r="A156" s="1" t="s">
        <v>2439</v>
      </c>
      <c r="B156" s="1" t="s">
        <v>2439</v>
      </c>
    </row>
    <row r="157" spans="1:2" x14ac:dyDescent="0.25">
      <c r="A157" s="1" t="s">
        <v>5572</v>
      </c>
      <c r="B157" s="1" t="s">
        <v>5572</v>
      </c>
    </row>
    <row r="158" spans="1:2" x14ac:dyDescent="0.25">
      <c r="A158" s="1" t="s">
        <v>3713</v>
      </c>
      <c r="B158" s="1" t="s">
        <v>3488</v>
      </c>
    </row>
    <row r="159" spans="1:2" x14ac:dyDescent="0.25">
      <c r="A159" s="39" t="s">
        <v>1499</v>
      </c>
      <c r="B159" s="39" t="s">
        <v>1500</v>
      </c>
    </row>
    <row r="160" spans="1:2" x14ac:dyDescent="0.25">
      <c r="A160" s="1" t="s">
        <v>5472</v>
      </c>
      <c r="B160" s="1" t="s">
        <v>5472</v>
      </c>
    </row>
    <row r="161" spans="1:2" x14ac:dyDescent="0.25">
      <c r="A161" s="1" t="s">
        <v>5556</v>
      </c>
      <c r="B161" s="1" t="s">
        <v>1359</v>
      </c>
    </row>
    <row r="162" spans="1:2" x14ac:dyDescent="0.25">
      <c r="A162" s="1" t="s">
        <v>815</v>
      </c>
      <c r="B162" s="1" t="s">
        <v>815</v>
      </c>
    </row>
    <row r="163" spans="1:2" x14ac:dyDescent="0.25">
      <c r="A163" s="1" t="s">
        <v>2854</v>
      </c>
      <c r="B163" s="1" t="s">
        <v>2854</v>
      </c>
    </row>
    <row r="164" spans="1:2" x14ac:dyDescent="0.25">
      <c r="A164" s="1" t="s">
        <v>1426</v>
      </c>
      <c r="B164" s="1" t="s">
        <v>1426</v>
      </c>
    </row>
    <row r="165" spans="1:2" x14ac:dyDescent="0.25">
      <c r="A165" s="1" t="s">
        <v>3729</v>
      </c>
      <c r="B165" s="1" t="s">
        <v>3638</v>
      </c>
    </row>
    <row r="166" spans="1:2" x14ac:dyDescent="0.25">
      <c r="A166" s="1" t="s">
        <v>1443</v>
      </c>
      <c r="B166" s="1" t="s">
        <v>1164</v>
      </c>
    </row>
    <row r="167" spans="1:2" x14ac:dyDescent="0.25">
      <c r="A167" s="1" t="s">
        <v>816</v>
      </c>
      <c r="B167" s="1" t="s">
        <v>816</v>
      </c>
    </row>
    <row r="168" spans="1:2" x14ac:dyDescent="0.25">
      <c r="A168" s="1" t="s">
        <v>2945</v>
      </c>
      <c r="B168" s="1" t="s">
        <v>2784</v>
      </c>
    </row>
    <row r="169" spans="1:2" x14ac:dyDescent="0.25">
      <c r="A169" s="1" t="s">
        <v>5559</v>
      </c>
      <c r="B169" s="1" t="s">
        <v>5003</v>
      </c>
    </row>
    <row r="170" spans="1:2" x14ac:dyDescent="0.25">
      <c r="A170" s="1" t="s">
        <v>5434</v>
      </c>
      <c r="B170" s="1" t="s">
        <v>5434</v>
      </c>
    </row>
    <row r="171" spans="1:2" x14ac:dyDescent="0.25">
      <c r="A171" s="1" t="s">
        <v>2868</v>
      </c>
      <c r="B171" s="1" t="s">
        <v>2868</v>
      </c>
    </row>
    <row r="172" spans="1:2" x14ac:dyDescent="0.25">
      <c r="A172" s="1" t="s">
        <v>1447</v>
      </c>
      <c r="B172" s="1" t="s">
        <v>1200</v>
      </c>
    </row>
    <row r="173" spans="1:2" x14ac:dyDescent="0.25">
      <c r="A173" s="1" t="s">
        <v>1441</v>
      </c>
      <c r="B173" s="1" t="s">
        <v>1156</v>
      </c>
    </row>
    <row r="174" spans="1:2" x14ac:dyDescent="0.25">
      <c r="A174" s="1" t="s">
        <v>5426</v>
      </c>
      <c r="B174" s="1" t="s">
        <v>5426</v>
      </c>
    </row>
    <row r="175" spans="1:2" x14ac:dyDescent="0.25">
      <c r="A175" s="1" t="s">
        <v>2423</v>
      </c>
      <c r="B175" s="1" t="s">
        <v>2423</v>
      </c>
    </row>
    <row r="176" spans="1:2" x14ac:dyDescent="0.25">
      <c r="A176" s="1" t="s">
        <v>5457</v>
      </c>
      <c r="B176" s="1" t="s">
        <v>5457</v>
      </c>
    </row>
    <row r="177" spans="1:2" x14ac:dyDescent="0.25">
      <c r="A177" s="1" t="s">
        <v>1440</v>
      </c>
      <c r="B177" s="1" t="s">
        <v>1149</v>
      </c>
    </row>
    <row r="178" spans="1:2" x14ac:dyDescent="0.25">
      <c r="A178" s="1" t="s">
        <v>858</v>
      </c>
      <c r="B178" s="1" t="s">
        <v>858</v>
      </c>
    </row>
    <row r="179" spans="1:2" x14ac:dyDescent="0.25">
      <c r="A179" s="1" t="s">
        <v>4454</v>
      </c>
      <c r="B179" s="1" t="s">
        <v>4454</v>
      </c>
    </row>
    <row r="180" spans="1:2" x14ac:dyDescent="0.25">
      <c r="A180" s="1" t="s">
        <v>1820</v>
      </c>
      <c r="B180" s="1" t="s">
        <v>2867</v>
      </c>
    </row>
    <row r="181" spans="1:2" x14ac:dyDescent="0.25">
      <c r="A181" s="1" t="s">
        <v>5451</v>
      </c>
      <c r="B181" s="1" t="s">
        <v>5451</v>
      </c>
    </row>
    <row r="182" spans="1:2" x14ac:dyDescent="0.25">
      <c r="A182" s="1" t="s">
        <v>832</v>
      </c>
      <c r="B182" s="1" t="s">
        <v>832</v>
      </c>
    </row>
    <row r="183" spans="1:2" x14ac:dyDescent="0.25">
      <c r="A183" s="1" t="s">
        <v>1504</v>
      </c>
      <c r="B183" s="1" t="s">
        <v>1504</v>
      </c>
    </row>
    <row r="184" spans="1:2" x14ac:dyDescent="0.25">
      <c r="A184" s="1" t="s">
        <v>4748</v>
      </c>
      <c r="B184" s="1" t="s">
        <v>1538</v>
      </c>
    </row>
    <row r="185" spans="1:2" x14ac:dyDescent="0.25">
      <c r="A185" s="39" t="s">
        <v>5594</v>
      </c>
      <c r="B185" s="39" t="s">
        <v>5595</v>
      </c>
    </row>
    <row r="186" spans="1:2" x14ac:dyDescent="0.25">
      <c r="A186" s="1" t="s">
        <v>5574</v>
      </c>
      <c r="B186" s="1" t="s">
        <v>5574</v>
      </c>
    </row>
    <row r="187" spans="1:2" x14ac:dyDescent="0.25">
      <c r="A187" s="1" t="s">
        <v>909</v>
      </c>
      <c r="B187" s="1" t="s">
        <v>909</v>
      </c>
    </row>
    <row r="188" spans="1:2" x14ac:dyDescent="0.25">
      <c r="A188" s="1" t="s">
        <v>800</v>
      </c>
      <c r="B188" s="1" t="s">
        <v>800</v>
      </c>
    </row>
    <row r="189" spans="1:2" x14ac:dyDescent="0.25">
      <c r="A189" s="1" t="s">
        <v>5463</v>
      </c>
      <c r="B189" s="1" t="s">
        <v>5463</v>
      </c>
    </row>
    <row r="190" spans="1:2" x14ac:dyDescent="0.25">
      <c r="A190" s="1" t="s">
        <v>415</v>
      </c>
      <c r="B190" s="1" t="s">
        <v>415</v>
      </c>
    </row>
    <row r="191" spans="1:2" x14ac:dyDescent="0.25">
      <c r="A191" s="1" t="s">
        <v>1417</v>
      </c>
      <c r="B191" s="1" t="s">
        <v>1071</v>
      </c>
    </row>
    <row r="192" spans="1:2" x14ac:dyDescent="0.25">
      <c r="A192" s="1" t="s">
        <v>807</v>
      </c>
      <c r="B192" s="1" t="s">
        <v>807</v>
      </c>
    </row>
    <row r="193" spans="1:2" x14ac:dyDescent="0.25">
      <c r="A193" s="1" t="s">
        <v>1416</v>
      </c>
      <c r="B193" s="1" t="s">
        <v>1101</v>
      </c>
    </row>
    <row r="194" spans="1:2" x14ac:dyDescent="0.25">
      <c r="A194" s="7" t="s">
        <v>1463</v>
      </c>
      <c r="B194" s="7" t="s">
        <v>1464</v>
      </c>
    </row>
    <row r="195" spans="1:2" x14ac:dyDescent="0.25">
      <c r="A195" s="7" t="s">
        <v>2884</v>
      </c>
      <c r="B195" s="7" t="s">
        <v>2885</v>
      </c>
    </row>
    <row r="196" spans="1:2" x14ac:dyDescent="0.25">
      <c r="A196" s="1" t="s">
        <v>743</v>
      </c>
      <c r="B196" s="1" t="s">
        <v>743</v>
      </c>
    </row>
    <row r="197" spans="1:2" x14ac:dyDescent="0.25">
      <c r="A197" s="1" t="s">
        <v>796</v>
      </c>
      <c r="B197" s="1" t="s">
        <v>796</v>
      </c>
    </row>
    <row r="198" spans="1:2" x14ac:dyDescent="0.25">
      <c r="A198" s="1" t="s">
        <v>5394</v>
      </c>
      <c r="B198" s="1" t="s">
        <v>5394</v>
      </c>
    </row>
    <row r="199" spans="1:2" x14ac:dyDescent="0.25">
      <c r="A199" s="1" t="s">
        <v>426</v>
      </c>
      <c r="B199" s="1" t="s">
        <v>426</v>
      </c>
    </row>
    <row r="200" spans="1:2" x14ac:dyDescent="0.25">
      <c r="A200" s="39" t="s">
        <v>1488</v>
      </c>
      <c r="B200" s="1" t="s">
        <v>4908</v>
      </c>
    </row>
    <row r="201" spans="1:2" x14ac:dyDescent="0.25">
      <c r="A201" s="1" t="s">
        <v>5375</v>
      </c>
      <c r="B201" s="1" t="s">
        <v>5375</v>
      </c>
    </row>
    <row r="202" spans="1:2" x14ac:dyDescent="0.25">
      <c r="A202" s="1" t="s">
        <v>5419</v>
      </c>
      <c r="B202" s="1" t="s">
        <v>5419</v>
      </c>
    </row>
    <row r="203" spans="1:2" x14ac:dyDescent="0.25">
      <c r="A203" s="1" t="s">
        <v>5562</v>
      </c>
      <c r="B203" s="1" t="s">
        <v>2617</v>
      </c>
    </row>
    <row r="204" spans="1:2" x14ac:dyDescent="0.25">
      <c r="A204" s="1" t="s">
        <v>5525</v>
      </c>
      <c r="B204" s="1" t="s">
        <v>5525</v>
      </c>
    </row>
    <row r="205" spans="1:2" x14ac:dyDescent="0.25">
      <c r="A205" s="1" t="s">
        <v>5377</v>
      </c>
      <c r="B205" s="1" t="s">
        <v>5377</v>
      </c>
    </row>
    <row r="206" spans="1:2" x14ac:dyDescent="0.25">
      <c r="A206" s="7" t="s">
        <v>1495</v>
      </c>
      <c r="B206" s="7" t="s">
        <v>2886</v>
      </c>
    </row>
  </sheetData>
  <sortState ref="A1:B587">
    <sortCondition ref="A1:A58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767"/>
  <sheetViews>
    <sheetView topLeftCell="A553" workbookViewId="0">
      <selection activeCell="K581" sqref="K581"/>
    </sheetView>
  </sheetViews>
  <sheetFormatPr baseColWidth="10" defaultRowHeight="15" x14ac:dyDescent="0.25"/>
  <cols>
    <col min="1" max="1" width="7.7109375" bestFit="1" customWidth="1"/>
    <col min="4" max="4" width="2" bestFit="1" customWidth="1"/>
    <col min="6" max="6" width="8.42578125" bestFit="1" customWidth="1"/>
    <col min="7" max="7" width="31" customWidth="1"/>
    <col min="8" max="8" width="39.7109375" bestFit="1" customWidth="1"/>
    <col min="9" max="9" width="16.5703125" customWidth="1"/>
    <col min="10" max="10" width="17.28515625" customWidth="1"/>
    <col min="12" max="12" width="13.7109375" bestFit="1" customWidth="1"/>
  </cols>
  <sheetData>
    <row r="1" spans="1:12" s="1" customFormat="1" x14ac:dyDescent="0.25">
      <c r="B1" s="2"/>
      <c r="C1" s="2"/>
      <c r="D1" s="2"/>
      <c r="E1" s="2"/>
      <c r="F1" s="2"/>
      <c r="G1" s="15" t="s">
        <v>1396</v>
      </c>
      <c r="H1" s="2"/>
      <c r="I1" s="2"/>
      <c r="J1" s="5"/>
    </row>
    <row r="2" spans="1:12" s="1" customFormat="1" x14ac:dyDescent="0.25">
      <c r="B2" s="2"/>
      <c r="C2" s="2"/>
      <c r="D2" s="2"/>
      <c r="E2" s="2"/>
      <c r="F2" s="2"/>
      <c r="G2" s="15" t="s">
        <v>5555</v>
      </c>
      <c r="H2" s="2"/>
      <c r="I2" s="2"/>
      <c r="J2" s="5"/>
    </row>
    <row r="3" spans="1:12" s="1" customFormat="1" x14ac:dyDescent="0.25">
      <c r="B3" s="2"/>
      <c r="C3" s="2"/>
      <c r="D3" s="2"/>
      <c r="E3" s="2"/>
      <c r="F3" s="2"/>
      <c r="G3" s="15" t="s">
        <v>0</v>
      </c>
      <c r="H3" s="2"/>
      <c r="I3" s="2"/>
      <c r="J3" s="5"/>
    </row>
    <row r="4" spans="1:12" s="1" customFormat="1" x14ac:dyDescent="0.25">
      <c r="B4" s="2"/>
      <c r="C4" s="2"/>
      <c r="D4" s="2"/>
      <c r="E4" s="2"/>
      <c r="F4" s="2"/>
      <c r="G4" s="3"/>
      <c r="H4" s="2"/>
      <c r="I4" s="2"/>
      <c r="J4" s="2"/>
    </row>
    <row r="5" spans="1:12" s="1" customFormat="1" x14ac:dyDescent="0.25">
      <c r="B5" s="2"/>
      <c r="C5" s="2"/>
      <c r="D5" s="2"/>
      <c r="E5" s="2"/>
      <c r="F5" s="2"/>
      <c r="G5" s="6"/>
      <c r="H5" s="4"/>
      <c r="I5" s="4"/>
      <c r="J5" s="4"/>
    </row>
    <row r="6" spans="1:12" s="1" customFormat="1" ht="17.25" thickBot="1" x14ac:dyDescent="0.35">
      <c r="A6" s="10" t="s">
        <v>1397</v>
      </c>
      <c r="B6" s="10" t="s">
        <v>1398</v>
      </c>
      <c r="C6" s="10" t="s">
        <v>1399</v>
      </c>
      <c r="D6" s="10"/>
      <c r="E6" s="10"/>
      <c r="F6" s="10"/>
      <c r="G6" s="11" t="s">
        <v>1400</v>
      </c>
      <c r="H6" s="12" t="s">
        <v>1401</v>
      </c>
      <c r="I6" s="13" t="s">
        <v>1402</v>
      </c>
      <c r="J6" s="13" t="s">
        <v>1403</v>
      </c>
      <c r="K6" s="13" t="s">
        <v>1404</v>
      </c>
    </row>
    <row r="7" spans="1:12" ht="15.75" customHeight="1" x14ac:dyDescent="0.25">
      <c r="A7" t="s">
        <v>5612</v>
      </c>
      <c r="B7" s="8">
        <v>42889</v>
      </c>
      <c r="C7" t="s">
        <v>5613</v>
      </c>
      <c r="D7">
        <v>1</v>
      </c>
      <c r="E7" t="s">
        <v>2948</v>
      </c>
      <c r="F7">
        <v>11623</v>
      </c>
      <c r="G7" s="7" t="s">
        <v>1482</v>
      </c>
      <c r="H7" s="1" t="s">
        <v>5614</v>
      </c>
      <c r="I7" s="9">
        <v>29438.05</v>
      </c>
      <c r="J7" s="33">
        <f>+I7/0.16</f>
        <v>183987.8125</v>
      </c>
      <c r="L7" s="9"/>
    </row>
    <row r="8" spans="1:12" x14ac:dyDescent="0.25">
      <c r="A8" t="s">
        <v>5615</v>
      </c>
      <c r="B8" s="8">
        <v>42889</v>
      </c>
      <c r="C8" t="s">
        <v>5616</v>
      </c>
      <c r="D8">
        <v>1</v>
      </c>
      <c r="E8" t="s">
        <v>2948</v>
      </c>
      <c r="F8">
        <v>11624</v>
      </c>
      <c r="G8" s="39" t="s">
        <v>1463</v>
      </c>
      <c r="H8" s="39" t="s">
        <v>1464</v>
      </c>
      <c r="I8" s="9">
        <v>30026.69</v>
      </c>
      <c r="J8" s="33">
        <f t="shared" ref="J8:J70" si="0">+I8/0.16</f>
        <v>187666.8125</v>
      </c>
      <c r="L8" s="9"/>
    </row>
    <row r="9" spans="1:12" x14ac:dyDescent="0.25">
      <c r="A9" t="s">
        <v>5617</v>
      </c>
      <c r="B9" s="8">
        <v>42891</v>
      </c>
      <c r="C9" t="s">
        <v>5618</v>
      </c>
      <c r="D9">
        <v>1</v>
      </c>
      <c r="E9" t="s">
        <v>2948</v>
      </c>
      <c r="F9">
        <v>11625</v>
      </c>
      <c r="G9" s="7" t="s">
        <v>1482</v>
      </c>
      <c r="H9" s="1" t="s">
        <v>5614</v>
      </c>
      <c r="I9" s="9">
        <v>29438.05</v>
      </c>
      <c r="J9" s="33">
        <f t="shared" si="0"/>
        <v>183987.8125</v>
      </c>
      <c r="L9" s="9"/>
    </row>
    <row r="10" spans="1:12" x14ac:dyDescent="0.25">
      <c r="A10" t="s">
        <v>5619</v>
      </c>
      <c r="B10" s="8">
        <v>42891</v>
      </c>
      <c r="C10" t="s">
        <v>5620</v>
      </c>
      <c r="D10">
        <v>1</v>
      </c>
      <c r="E10" t="s">
        <v>2948</v>
      </c>
      <c r="F10">
        <v>11627</v>
      </c>
      <c r="G10" s="39" t="s">
        <v>1463</v>
      </c>
      <c r="H10" s="39" t="s">
        <v>1464</v>
      </c>
      <c r="I10" s="9">
        <v>55334.8</v>
      </c>
      <c r="J10" s="33">
        <f t="shared" si="0"/>
        <v>345842.5</v>
      </c>
      <c r="L10" s="9"/>
    </row>
    <row r="11" spans="1:12" x14ac:dyDescent="0.25">
      <c r="A11" t="s">
        <v>5621</v>
      </c>
      <c r="B11" s="8">
        <v>42892</v>
      </c>
      <c r="C11" t="s">
        <v>5622</v>
      </c>
      <c r="D11">
        <v>1</v>
      </c>
      <c r="E11" t="s">
        <v>2948</v>
      </c>
      <c r="F11">
        <v>11628</v>
      </c>
      <c r="G11" s="39" t="s">
        <v>1463</v>
      </c>
      <c r="H11" s="39" t="s">
        <v>1464</v>
      </c>
      <c r="I11" s="9">
        <v>30712.25</v>
      </c>
      <c r="J11" s="33">
        <f t="shared" si="0"/>
        <v>191951.5625</v>
      </c>
      <c r="L11" s="9"/>
    </row>
    <row r="12" spans="1:12" x14ac:dyDescent="0.25">
      <c r="A12" t="s">
        <v>5623</v>
      </c>
      <c r="B12" s="8">
        <v>42892</v>
      </c>
      <c r="C12" t="s">
        <v>5624</v>
      </c>
      <c r="D12">
        <v>1</v>
      </c>
      <c r="E12" t="s">
        <v>2948</v>
      </c>
      <c r="F12">
        <v>11629</v>
      </c>
      <c r="G12" s="7" t="s">
        <v>5569</v>
      </c>
      <c r="H12" s="1" t="s">
        <v>5625</v>
      </c>
      <c r="I12" s="9">
        <v>30083.57</v>
      </c>
      <c r="J12" s="33">
        <f t="shared" si="0"/>
        <v>188022.3125</v>
      </c>
      <c r="L12" s="9"/>
    </row>
    <row r="13" spans="1:12" x14ac:dyDescent="0.25">
      <c r="A13" t="s">
        <v>5627</v>
      </c>
      <c r="B13" s="8">
        <v>42892</v>
      </c>
      <c r="C13" t="s">
        <v>5626</v>
      </c>
      <c r="D13">
        <v>1</v>
      </c>
      <c r="E13" t="s">
        <v>2948</v>
      </c>
      <c r="F13">
        <v>11631</v>
      </c>
      <c r="G13" s="7" t="s">
        <v>1469</v>
      </c>
      <c r="H13" s="1" t="s">
        <v>6191</v>
      </c>
      <c r="I13" s="9">
        <v>48609.38</v>
      </c>
      <c r="J13" s="33">
        <f t="shared" si="0"/>
        <v>303808.625</v>
      </c>
      <c r="L13" s="9"/>
    </row>
    <row r="14" spans="1:12" x14ac:dyDescent="0.25">
      <c r="A14" t="s">
        <v>5628</v>
      </c>
      <c r="B14" s="8">
        <v>42893</v>
      </c>
      <c r="C14" t="s">
        <v>5629</v>
      </c>
      <c r="D14">
        <v>1</v>
      </c>
      <c r="E14" t="s">
        <v>2948</v>
      </c>
      <c r="F14">
        <v>11632</v>
      </c>
      <c r="G14" s="39" t="s">
        <v>1463</v>
      </c>
      <c r="H14" s="39" t="s">
        <v>1464</v>
      </c>
      <c r="I14" s="9">
        <v>55334.8</v>
      </c>
      <c r="J14" s="33">
        <f t="shared" si="0"/>
        <v>345842.5</v>
      </c>
      <c r="L14" s="9"/>
    </row>
    <row r="15" spans="1:12" x14ac:dyDescent="0.25">
      <c r="A15" t="s">
        <v>68</v>
      </c>
      <c r="B15" s="8">
        <v>42894</v>
      </c>
      <c r="C15" t="s">
        <v>5630</v>
      </c>
      <c r="D15">
        <v>1</v>
      </c>
      <c r="E15" t="s">
        <v>2948</v>
      </c>
      <c r="F15">
        <v>11633</v>
      </c>
      <c r="G15" s="39" t="s">
        <v>1463</v>
      </c>
      <c r="H15" s="39" t="s">
        <v>1464</v>
      </c>
      <c r="I15" s="9">
        <v>30026.69</v>
      </c>
      <c r="J15" s="33">
        <f t="shared" si="0"/>
        <v>187666.8125</v>
      </c>
      <c r="L15" s="9"/>
    </row>
    <row r="16" spans="1:12" x14ac:dyDescent="0.25">
      <c r="A16" t="s">
        <v>5631</v>
      </c>
      <c r="B16" s="8">
        <v>42895</v>
      </c>
      <c r="C16" t="s">
        <v>5632</v>
      </c>
      <c r="D16">
        <v>1</v>
      </c>
      <c r="E16" t="s">
        <v>2948</v>
      </c>
      <c r="F16">
        <v>11634</v>
      </c>
      <c r="G16" s="7" t="s">
        <v>1472</v>
      </c>
      <c r="H16" s="7" t="s">
        <v>3757</v>
      </c>
      <c r="I16" s="9">
        <v>96874.58</v>
      </c>
      <c r="J16" s="33">
        <f t="shared" si="0"/>
        <v>605466.125</v>
      </c>
      <c r="L16" s="9"/>
    </row>
    <row r="17" spans="1:12" x14ac:dyDescent="0.25">
      <c r="A17" t="s">
        <v>4882</v>
      </c>
      <c r="B17" s="8">
        <v>42898</v>
      </c>
      <c r="C17" t="s">
        <v>5633</v>
      </c>
      <c r="D17">
        <v>1</v>
      </c>
      <c r="E17" t="s">
        <v>2948</v>
      </c>
      <c r="F17">
        <v>11635</v>
      </c>
      <c r="G17" s="39" t="s">
        <v>1463</v>
      </c>
      <c r="H17" s="39" t="s">
        <v>1464</v>
      </c>
      <c r="I17" s="9">
        <v>26698</v>
      </c>
      <c r="J17" s="33">
        <f t="shared" si="0"/>
        <v>166862.5</v>
      </c>
      <c r="L17" s="9"/>
    </row>
    <row r="18" spans="1:12" x14ac:dyDescent="0.25">
      <c r="A18" t="s">
        <v>5634</v>
      </c>
      <c r="B18" s="8">
        <v>42898</v>
      </c>
      <c r="C18" t="s">
        <v>5635</v>
      </c>
      <c r="D18">
        <v>1</v>
      </c>
      <c r="E18" t="s">
        <v>2948</v>
      </c>
      <c r="F18">
        <v>11636</v>
      </c>
      <c r="G18" s="7" t="s">
        <v>1488</v>
      </c>
      <c r="H18" s="1" t="s">
        <v>6192</v>
      </c>
      <c r="I18" s="9">
        <v>62714.52</v>
      </c>
      <c r="J18" s="33">
        <f t="shared" si="0"/>
        <v>391965.75</v>
      </c>
      <c r="L18" s="9"/>
    </row>
    <row r="19" spans="1:12" x14ac:dyDescent="0.25">
      <c r="A19" t="s">
        <v>5636</v>
      </c>
      <c r="B19" s="8">
        <v>42898</v>
      </c>
      <c r="C19" t="s">
        <v>5637</v>
      </c>
      <c r="D19">
        <v>1</v>
      </c>
      <c r="E19" t="s">
        <v>2948</v>
      </c>
      <c r="F19">
        <v>11637</v>
      </c>
      <c r="G19" s="7" t="s">
        <v>4776</v>
      </c>
      <c r="H19" s="1" t="s">
        <v>6193</v>
      </c>
      <c r="I19" s="9">
        <v>55391.66</v>
      </c>
      <c r="J19" s="33">
        <f t="shared" si="0"/>
        <v>346197.875</v>
      </c>
      <c r="L19" s="9"/>
    </row>
    <row r="20" spans="1:12" x14ac:dyDescent="0.25">
      <c r="A20" t="s">
        <v>5638</v>
      </c>
      <c r="B20" s="8">
        <v>42898</v>
      </c>
      <c r="C20" t="s">
        <v>5639</v>
      </c>
      <c r="D20">
        <v>1</v>
      </c>
      <c r="E20" t="s">
        <v>2948</v>
      </c>
      <c r="F20">
        <v>11638</v>
      </c>
      <c r="G20" s="7" t="s">
        <v>2884</v>
      </c>
      <c r="H20" s="7" t="s">
        <v>2885</v>
      </c>
      <c r="I20" s="9">
        <v>44320.23</v>
      </c>
      <c r="J20" s="33">
        <f t="shared" si="0"/>
        <v>277001.4375</v>
      </c>
      <c r="L20" s="9"/>
    </row>
    <row r="21" spans="1:12" x14ac:dyDescent="0.25">
      <c r="A21" t="s">
        <v>5640</v>
      </c>
      <c r="B21" s="8">
        <v>42898</v>
      </c>
      <c r="C21" t="s">
        <v>5641</v>
      </c>
      <c r="D21">
        <v>1</v>
      </c>
      <c r="E21" t="s">
        <v>2948</v>
      </c>
      <c r="F21">
        <v>11639</v>
      </c>
      <c r="G21" s="7" t="s">
        <v>1473</v>
      </c>
      <c r="H21" s="1" t="s">
        <v>6194</v>
      </c>
      <c r="I21" s="9">
        <v>30083.57</v>
      </c>
      <c r="J21" s="33">
        <f t="shared" si="0"/>
        <v>188022.3125</v>
      </c>
      <c r="L21" s="9"/>
    </row>
    <row r="22" spans="1:12" x14ac:dyDescent="0.25">
      <c r="A22" t="s">
        <v>5642</v>
      </c>
      <c r="B22" s="8">
        <v>42898</v>
      </c>
      <c r="C22" t="s">
        <v>5643</v>
      </c>
      <c r="D22">
        <v>1</v>
      </c>
      <c r="E22" t="s">
        <v>2948</v>
      </c>
      <c r="F22">
        <v>11640</v>
      </c>
      <c r="G22" s="7" t="s">
        <v>1472</v>
      </c>
      <c r="H22" s="7" t="s">
        <v>3757</v>
      </c>
      <c r="I22" s="9">
        <v>80229.7</v>
      </c>
      <c r="J22" s="33">
        <f t="shared" si="0"/>
        <v>501435.625</v>
      </c>
      <c r="L22" s="9"/>
    </row>
    <row r="23" spans="1:12" x14ac:dyDescent="0.25">
      <c r="A23" t="s">
        <v>5644</v>
      </c>
      <c r="B23" s="8">
        <v>42899</v>
      </c>
      <c r="C23" t="s">
        <v>5645</v>
      </c>
      <c r="D23">
        <v>1</v>
      </c>
      <c r="E23" t="s">
        <v>2948</v>
      </c>
      <c r="F23">
        <v>11641</v>
      </c>
      <c r="G23" s="39" t="s">
        <v>1463</v>
      </c>
      <c r="H23" s="39" t="s">
        <v>1464</v>
      </c>
      <c r="I23" s="9">
        <v>80172.850000000006</v>
      </c>
      <c r="J23" s="33">
        <f t="shared" si="0"/>
        <v>501080.3125</v>
      </c>
      <c r="L23" s="9"/>
    </row>
    <row r="24" spans="1:12" x14ac:dyDescent="0.25">
      <c r="A24" t="s">
        <v>5646</v>
      </c>
      <c r="B24" s="8">
        <v>42900</v>
      </c>
      <c r="C24" t="s">
        <v>5647</v>
      </c>
      <c r="D24">
        <v>1</v>
      </c>
      <c r="E24" t="s">
        <v>3198</v>
      </c>
      <c r="F24">
        <v>15869</v>
      </c>
      <c r="G24" s="7" t="s">
        <v>1499</v>
      </c>
      <c r="H24" s="7" t="s">
        <v>1500</v>
      </c>
      <c r="I24" s="1">
        <v>440.96</v>
      </c>
      <c r="J24" s="33">
        <f t="shared" si="0"/>
        <v>2756</v>
      </c>
      <c r="L24" s="9"/>
    </row>
    <row r="25" spans="1:12" x14ac:dyDescent="0.25">
      <c r="A25" t="s">
        <v>5648</v>
      </c>
      <c r="B25" s="8">
        <v>42900</v>
      </c>
      <c r="C25" t="s">
        <v>5649</v>
      </c>
      <c r="D25">
        <v>1</v>
      </c>
      <c r="E25" t="s">
        <v>2948</v>
      </c>
      <c r="F25">
        <v>11642</v>
      </c>
      <c r="G25" s="39" t="s">
        <v>1463</v>
      </c>
      <c r="H25" s="39" t="s">
        <v>1464</v>
      </c>
      <c r="I25" s="9">
        <v>36649.769999999997</v>
      </c>
      <c r="J25" s="33">
        <f t="shared" si="0"/>
        <v>229061.06249999997</v>
      </c>
      <c r="L25" s="9"/>
    </row>
    <row r="26" spans="1:12" s="1" customFormat="1" x14ac:dyDescent="0.25">
      <c r="A26" s="1" t="s">
        <v>5650</v>
      </c>
      <c r="B26" s="8">
        <v>42900</v>
      </c>
      <c r="C26" s="1" t="s">
        <v>5651</v>
      </c>
      <c r="D26" s="1">
        <v>1</v>
      </c>
      <c r="E26" s="1" t="s">
        <v>2956</v>
      </c>
      <c r="F26" s="1" t="s">
        <v>5652</v>
      </c>
      <c r="G26" s="1" t="s">
        <v>6181</v>
      </c>
      <c r="H26" s="1" t="s">
        <v>6182</v>
      </c>
      <c r="I26" s="1">
        <v>23.45</v>
      </c>
      <c r="J26" s="33">
        <f t="shared" si="0"/>
        <v>146.5625</v>
      </c>
      <c r="L26" s="9"/>
    </row>
    <row r="27" spans="1:12" s="1" customFormat="1" x14ac:dyDescent="0.25">
      <c r="A27" s="1" t="s">
        <v>5650</v>
      </c>
      <c r="B27" s="8">
        <v>42900</v>
      </c>
      <c r="C27" s="1" t="s">
        <v>5651</v>
      </c>
      <c r="D27" s="1">
        <v>1</v>
      </c>
      <c r="E27" s="1" t="s">
        <v>2956</v>
      </c>
      <c r="F27" s="1" t="s">
        <v>5652</v>
      </c>
      <c r="G27" s="1" t="s">
        <v>6183</v>
      </c>
      <c r="H27" s="1" t="s">
        <v>6177</v>
      </c>
      <c r="I27" s="1">
        <v>442.76</v>
      </c>
      <c r="J27" s="33">
        <f t="shared" si="0"/>
        <v>2767.25</v>
      </c>
      <c r="L27" s="9"/>
    </row>
    <row r="28" spans="1:12" s="1" customFormat="1" x14ac:dyDescent="0.25">
      <c r="A28" s="1" t="s">
        <v>5650</v>
      </c>
      <c r="B28" s="8">
        <v>42900</v>
      </c>
      <c r="C28" s="1" t="s">
        <v>5651</v>
      </c>
      <c r="D28" s="1">
        <v>1</v>
      </c>
      <c r="E28" s="1" t="s">
        <v>2956</v>
      </c>
      <c r="F28" s="1" t="s">
        <v>5652</v>
      </c>
      <c r="G28" s="1" t="s">
        <v>6184</v>
      </c>
      <c r="H28" s="1" t="s">
        <v>6185</v>
      </c>
      <c r="I28" s="1">
        <v>88.28</v>
      </c>
      <c r="J28" s="33">
        <f t="shared" si="0"/>
        <v>551.75</v>
      </c>
      <c r="L28" s="9"/>
    </row>
    <row r="29" spans="1:12" x14ac:dyDescent="0.25">
      <c r="A29" t="s">
        <v>1675</v>
      </c>
      <c r="B29" s="8">
        <v>42900</v>
      </c>
      <c r="C29" t="s">
        <v>5653</v>
      </c>
      <c r="D29">
        <v>1</v>
      </c>
      <c r="E29" t="s">
        <v>2956</v>
      </c>
      <c r="F29" t="s">
        <v>5654</v>
      </c>
      <c r="G29" s="1" t="s">
        <v>1415</v>
      </c>
      <c r="H29" s="1" t="s">
        <v>6186</v>
      </c>
      <c r="I29" s="1">
        <v>111.56</v>
      </c>
      <c r="J29" s="33">
        <f t="shared" si="0"/>
        <v>697.25</v>
      </c>
      <c r="L29" s="9"/>
    </row>
    <row r="30" spans="1:12" s="1" customFormat="1" x14ac:dyDescent="0.25">
      <c r="A30" s="1" t="s">
        <v>6187</v>
      </c>
      <c r="B30" s="8">
        <v>42901</v>
      </c>
      <c r="C30" s="1" t="s">
        <v>6215</v>
      </c>
      <c r="D30" s="1">
        <v>1</v>
      </c>
      <c r="E30" s="1" t="s">
        <v>2956</v>
      </c>
      <c r="F30" s="1" t="s">
        <v>6190</v>
      </c>
      <c r="G30" s="1" t="s">
        <v>1415</v>
      </c>
      <c r="H30" s="1" t="s">
        <v>6186</v>
      </c>
      <c r="I30" s="27">
        <v>107.7</v>
      </c>
      <c r="J30" s="33">
        <f t="shared" si="0"/>
        <v>673.125</v>
      </c>
      <c r="L30" s="9"/>
    </row>
    <row r="31" spans="1:12" s="1" customFormat="1" x14ac:dyDescent="0.25">
      <c r="A31" s="1" t="s">
        <v>6187</v>
      </c>
      <c r="B31" s="8">
        <v>42901</v>
      </c>
      <c r="C31" s="1" t="s">
        <v>6215</v>
      </c>
      <c r="D31" s="1">
        <v>1</v>
      </c>
      <c r="E31" s="1" t="s">
        <v>2956</v>
      </c>
      <c r="F31" s="1" t="s">
        <v>6190</v>
      </c>
      <c r="G31" s="1" t="s">
        <v>5394</v>
      </c>
      <c r="H31" s="1" t="s">
        <v>6188</v>
      </c>
      <c r="I31" s="27">
        <v>115.77</v>
      </c>
      <c r="J31" s="33">
        <f t="shared" si="0"/>
        <v>723.5625</v>
      </c>
      <c r="L31" s="9"/>
    </row>
    <row r="32" spans="1:12" s="1" customFormat="1" x14ac:dyDescent="0.25">
      <c r="A32" s="1" t="s">
        <v>6187</v>
      </c>
      <c r="B32" s="8">
        <v>42901</v>
      </c>
      <c r="C32" s="1" t="s">
        <v>6215</v>
      </c>
      <c r="D32" s="1">
        <v>1</v>
      </c>
      <c r="E32" s="1" t="s">
        <v>2956</v>
      </c>
      <c r="F32" s="1" t="s">
        <v>6190</v>
      </c>
      <c r="G32" s="1" t="s">
        <v>444</v>
      </c>
      <c r="H32" s="1" t="s">
        <v>1528</v>
      </c>
      <c r="I32" s="27">
        <f>8.28+8.28</f>
        <v>16.559999999999999</v>
      </c>
      <c r="J32" s="33">
        <f t="shared" si="0"/>
        <v>103.49999999999999</v>
      </c>
      <c r="L32" s="9"/>
    </row>
    <row r="33" spans="1:12" s="1" customFormat="1" x14ac:dyDescent="0.25">
      <c r="A33" s="1" t="s">
        <v>6187</v>
      </c>
      <c r="B33" s="8">
        <v>42901</v>
      </c>
      <c r="C33" s="1" t="s">
        <v>6215</v>
      </c>
      <c r="D33" s="1">
        <v>1</v>
      </c>
      <c r="E33" s="1" t="s">
        <v>2956</v>
      </c>
      <c r="F33" s="1" t="s">
        <v>6190</v>
      </c>
      <c r="G33" s="1" t="s">
        <v>5380</v>
      </c>
      <c r="H33" s="1" t="s">
        <v>6189</v>
      </c>
      <c r="I33" s="27">
        <v>12.14</v>
      </c>
      <c r="J33" s="33">
        <f t="shared" si="0"/>
        <v>75.875</v>
      </c>
      <c r="L33" s="9"/>
    </row>
    <row r="34" spans="1:12" x14ac:dyDescent="0.25">
      <c r="A34" t="s">
        <v>5655</v>
      </c>
      <c r="B34" s="8">
        <v>42900</v>
      </c>
      <c r="C34" t="s">
        <v>5656</v>
      </c>
      <c r="D34">
        <v>1</v>
      </c>
      <c r="E34" t="s">
        <v>2948</v>
      </c>
      <c r="F34">
        <v>11643</v>
      </c>
      <c r="G34" s="7" t="s">
        <v>3762</v>
      </c>
      <c r="H34" s="7" t="s">
        <v>5733</v>
      </c>
      <c r="I34" s="9">
        <v>49913.71</v>
      </c>
      <c r="J34" s="33">
        <f t="shared" si="0"/>
        <v>311960.6875</v>
      </c>
      <c r="L34" s="9"/>
    </row>
    <row r="35" spans="1:12" x14ac:dyDescent="0.25">
      <c r="A35" t="s">
        <v>5657</v>
      </c>
      <c r="B35" s="8">
        <v>42900</v>
      </c>
      <c r="C35" t="s">
        <v>5658</v>
      </c>
      <c r="D35">
        <v>1</v>
      </c>
      <c r="E35" t="s">
        <v>2948</v>
      </c>
      <c r="F35">
        <v>11644</v>
      </c>
      <c r="G35" s="7" t="s">
        <v>3755</v>
      </c>
      <c r="H35" s="1" t="s">
        <v>5743</v>
      </c>
      <c r="I35" s="9">
        <v>39701.5</v>
      </c>
      <c r="J35" s="33">
        <f t="shared" si="0"/>
        <v>248134.375</v>
      </c>
      <c r="L35" s="9"/>
    </row>
    <row r="36" spans="1:12" x14ac:dyDescent="0.25">
      <c r="A36" t="s">
        <v>3924</v>
      </c>
      <c r="B36" s="8">
        <v>42901</v>
      </c>
      <c r="C36" t="s">
        <v>5659</v>
      </c>
      <c r="D36">
        <v>1</v>
      </c>
      <c r="E36" t="s">
        <v>2948</v>
      </c>
      <c r="F36">
        <v>11645</v>
      </c>
      <c r="G36" s="7" t="s">
        <v>1483</v>
      </c>
      <c r="H36" s="1" t="s">
        <v>5660</v>
      </c>
      <c r="I36" s="9">
        <v>30083.57</v>
      </c>
      <c r="J36" s="33">
        <f t="shared" si="0"/>
        <v>188022.3125</v>
      </c>
      <c r="L36" s="9"/>
    </row>
    <row r="37" spans="1:12" x14ac:dyDescent="0.25">
      <c r="A37" t="s">
        <v>5661</v>
      </c>
      <c r="B37" s="8">
        <v>42901</v>
      </c>
      <c r="C37" t="s">
        <v>5662</v>
      </c>
      <c r="D37">
        <v>1</v>
      </c>
      <c r="E37" t="s">
        <v>2948</v>
      </c>
      <c r="F37">
        <v>11646</v>
      </c>
      <c r="G37" s="7" t="s">
        <v>1472</v>
      </c>
      <c r="H37" s="7" t="s">
        <v>3757</v>
      </c>
      <c r="I37" s="9">
        <v>30083.57</v>
      </c>
      <c r="J37" s="33">
        <f t="shared" si="0"/>
        <v>188022.3125</v>
      </c>
      <c r="L37" s="9"/>
    </row>
    <row r="38" spans="1:12" x14ac:dyDescent="0.25">
      <c r="A38" t="s">
        <v>5663</v>
      </c>
      <c r="B38" s="8">
        <v>42901</v>
      </c>
      <c r="C38" t="s">
        <v>5664</v>
      </c>
      <c r="D38">
        <v>1</v>
      </c>
      <c r="E38" t="s">
        <v>2948</v>
      </c>
      <c r="F38">
        <v>11647</v>
      </c>
      <c r="G38" s="7" t="s">
        <v>1479</v>
      </c>
      <c r="H38" s="1" t="s">
        <v>6195</v>
      </c>
      <c r="I38" s="9">
        <v>30083.41</v>
      </c>
      <c r="J38" s="33">
        <f t="shared" si="0"/>
        <v>188021.3125</v>
      </c>
      <c r="L38" s="9"/>
    </row>
    <row r="39" spans="1:12" x14ac:dyDescent="0.25">
      <c r="A39" t="s">
        <v>5665</v>
      </c>
      <c r="B39" s="8">
        <v>42901</v>
      </c>
      <c r="C39" t="s">
        <v>5666</v>
      </c>
      <c r="D39">
        <v>1</v>
      </c>
      <c r="E39" t="s">
        <v>2948</v>
      </c>
      <c r="F39">
        <v>11648</v>
      </c>
      <c r="G39" s="7" t="s">
        <v>1497</v>
      </c>
      <c r="H39" s="1" t="s">
        <v>5667</v>
      </c>
      <c r="I39" s="9">
        <v>30083.57</v>
      </c>
      <c r="J39" s="33">
        <f t="shared" si="0"/>
        <v>188022.3125</v>
      </c>
      <c r="L39" s="9"/>
    </row>
    <row r="40" spans="1:12" x14ac:dyDescent="0.25">
      <c r="A40" t="s">
        <v>5668</v>
      </c>
      <c r="B40" s="8">
        <v>42901</v>
      </c>
      <c r="C40" t="s">
        <v>5669</v>
      </c>
      <c r="D40">
        <v>1</v>
      </c>
      <c r="E40" t="s">
        <v>2948</v>
      </c>
      <c r="F40">
        <v>11649</v>
      </c>
      <c r="G40" s="7" t="s">
        <v>1497</v>
      </c>
      <c r="H40" s="1" t="s">
        <v>5667</v>
      </c>
      <c r="I40" s="9">
        <v>33340.04</v>
      </c>
      <c r="J40" s="33">
        <f t="shared" si="0"/>
        <v>208375.25</v>
      </c>
      <c r="L40" s="9"/>
    </row>
    <row r="41" spans="1:12" x14ac:dyDescent="0.25">
      <c r="A41" t="s">
        <v>5670</v>
      </c>
      <c r="B41" s="8">
        <v>42901</v>
      </c>
      <c r="C41" t="s">
        <v>5671</v>
      </c>
      <c r="D41">
        <v>1</v>
      </c>
      <c r="E41" t="s">
        <v>2948</v>
      </c>
      <c r="F41">
        <v>11650</v>
      </c>
      <c r="G41" s="7" t="s">
        <v>2879</v>
      </c>
      <c r="H41" s="1" t="s">
        <v>5672</v>
      </c>
      <c r="I41" s="9">
        <v>49913.55</v>
      </c>
      <c r="J41" s="33">
        <f t="shared" si="0"/>
        <v>311959.6875</v>
      </c>
      <c r="L41" s="9"/>
    </row>
    <row r="42" spans="1:12" s="53" customFormat="1" x14ac:dyDescent="0.25">
      <c r="A42" s="55" t="s">
        <v>6216</v>
      </c>
      <c r="B42" s="56">
        <v>42902</v>
      </c>
      <c r="C42" s="55" t="s">
        <v>6217</v>
      </c>
      <c r="D42" s="55">
        <v>1</v>
      </c>
      <c r="E42" s="55" t="s">
        <v>2956</v>
      </c>
      <c r="F42" s="55" t="s">
        <v>6218</v>
      </c>
      <c r="G42" s="1" t="s">
        <v>1452</v>
      </c>
      <c r="H42" s="1" t="s">
        <v>1274</v>
      </c>
      <c r="I42" s="57">
        <v>67.12</v>
      </c>
      <c r="J42" s="33">
        <f t="shared" si="0"/>
        <v>419.5</v>
      </c>
      <c r="L42" s="54"/>
    </row>
    <row r="43" spans="1:12" s="53" customFormat="1" x14ac:dyDescent="0.25">
      <c r="A43" s="55" t="s">
        <v>6219</v>
      </c>
      <c r="B43" s="56">
        <v>42902</v>
      </c>
      <c r="C43" s="55" t="s">
        <v>6220</v>
      </c>
      <c r="D43" s="55">
        <v>1</v>
      </c>
      <c r="E43" s="55" t="s">
        <v>2956</v>
      </c>
      <c r="F43" s="55" t="s">
        <v>6221</v>
      </c>
      <c r="G43" s="55" t="s">
        <v>1452</v>
      </c>
      <c r="H43" s="55" t="s">
        <v>1274</v>
      </c>
      <c r="I43" s="57">
        <v>148.80000000000001</v>
      </c>
      <c r="J43" s="33">
        <f t="shared" si="0"/>
        <v>930</v>
      </c>
      <c r="L43" s="54"/>
    </row>
    <row r="44" spans="1:12" x14ac:dyDescent="0.25">
      <c r="A44" t="s">
        <v>5673</v>
      </c>
      <c r="B44" s="8">
        <v>42905</v>
      </c>
      <c r="C44" t="s">
        <v>5674</v>
      </c>
      <c r="D44">
        <v>1</v>
      </c>
      <c r="E44" t="s">
        <v>2948</v>
      </c>
      <c r="F44">
        <v>11651</v>
      </c>
      <c r="G44" s="39" t="s">
        <v>1463</v>
      </c>
      <c r="H44" s="39" t="s">
        <v>1464</v>
      </c>
      <c r="I44" s="9">
        <v>68455.399999999994</v>
      </c>
      <c r="J44" s="33">
        <f t="shared" si="0"/>
        <v>427846.24999999994</v>
      </c>
      <c r="L44" s="9"/>
    </row>
    <row r="45" spans="1:12" x14ac:dyDescent="0.25">
      <c r="A45" t="s">
        <v>5675</v>
      </c>
      <c r="B45" s="8">
        <v>42905</v>
      </c>
      <c r="C45" t="s">
        <v>5676</v>
      </c>
      <c r="D45">
        <v>1</v>
      </c>
      <c r="E45" t="s">
        <v>2948</v>
      </c>
      <c r="F45">
        <v>11652</v>
      </c>
      <c r="G45" s="7" t="s">
        <v>1482</v>
      </c>
      <c r="H45" s="1" t="s">
        <v>5614</v>
      </c>
      <c r="I45" s="9">
        <v>29438.19</v>
      </c>
      <c r="J45" s="33">
        <f t="shared" si="0"/>
        <v>183988.6875</v>
      </c>
      <c r="L45" s="9"/>
    </row>
    <row r="46" spans="1:12" x14ac:dyDescent="0.25">
      <c r="A46" t="s">
        <v>3968</v>
      </c>
      <c r="B46" s="8">
        <v>42905</v>
      </c>
      <c r="C46" t="s">
        <v>5677</v>
      </c>
      <c r="D46">
        <v>1</v>
      </c>
      <c r="E46" t="s">
        <v>3010</v>
      </c>
      <c r="F46">
        <v>33425</v>
      </c>
      <c r="G46" s="1" t="s">
        <v>794</v>
      </c>
      <c r="H46" s="1" t="s">
        <v>794</v>
      </c>
      <c r="I46" s="1">
        <v>-9.3800000000000008</v>
      </c>
      <c r="J46" s="33">
        <f t="shared" si="0"/>
        <v>-58.625000000000007</v>
      </c>
      <c r="L46" s="9"/>
    </row>
    <row r="47" spans="1:12" x14ac:dyDescent="0.25">
      <c r="A47" t="s">
        <v>5678</v>
      </c>
      <c r="B47" s="8">
        <v>42905</v>
      </c>
      <c r="C47" t="s">
        <v>4254</v>
      </c>
      <c r="D47">
        <v>1</v>
      </c>
      <c r="E47" t="s">
        <v>4806</v>
      </c>
      <c r="F47">
        <v>1349</v>
      </c>
      <c r="G47" s="39" t="s">
        <v>1463</v>
      </c>
      <c r="H47" s="39" t="s">
        <v>1464</v>
      </c>
      <c r="I47" s="9">
        <v>-29619.83</v>
      </c>
      <c r="J47" s="33">
        <f t="shared" si="0"/>
        <v>-185123.9375</v>
      </c>
      <c r="K47" s="9"/>
      <c r="L47" s="9"/>
    </row>
    <row r="48" spans="1:12" x14ac:dyDescent="0.25">
      <c r="A48" t="s">
        <v>5679</v>
      </c>
      <c r="B48" s="8">
        <v>42905</v>
      </c>
      <c r="C48" t="s">
        <v>5680</v>
      </c>
      <c r="D48">
        <v>1</v>
      </c>
      <c r="E48" t="s">
        <v>2948</v>
      </c>
      <c r="F48">
        <v>11653</v>
      </c>
      <c r="G48" s="39" t="s">
        <v>1463</v>
      </c>
      <c r="H48" s="39" t="s">
        <v>1464</v>
      </c>
      <c r="I48" s="9">
        <v>29619.83</v>
      </c>
      <c r="J48" s="33">
        <f t="shared" si="0"/>
        <v>185123.9375</v>
      </c>
      <c r="L48" s="9"/>
    </row>
    <row r="49" spans="1:12" x14ac:dyDescent="0.25">
      <c r="A49" t="s">
        <v>5681</v>
      </c>
      <c r="B49" s="8">
        <v>42906</v>
      </c>
      <c r="C49" t="s">
        <v>5682</v>
      </c>
      <c r="D49">
        <v>1</v>
      </c>
      <c r="E49" t="s">
        <v>2948</v>
      </c>
      <c r="F49">
        <v>11654</v>
      </c>
      <c r="G49" s="7" t="s">
        <v>5569</v>
      </c>
      <c r="H49" s="1" t="s">
        <v>5625</v>
      </c>
      <c r="I49" s="9">
        <v>39701.5</v>
      </c>
      <c r="J49" s="33">
        <f t="shared" si="0"/>
        <v>248134.375</v>
      </c>
      <c r="L49" s="9"/>
    </row>
    <row r="50" spans="1:12" x14ac:dyDescent="0.25">
      <c r="A50" t="s">
        <v>5683</v>
      </c>
      <c r="B50" s="8">
        <v>42907</v>
      </c>
      <c r="C50" t="s">
        <v>5684</v>
      </c>
      <c r="D50">
        <v>1</v>
      </c>
      <c r="E50" t="s">
        <v>2948</v>
      </c>
      <c r="F50">
        <v>11655</v>
      </c>
      <c r="G50" s="39" t="s">
        <v>1463</v>
      </c>
      <c r="H50" s="39" t="s">
        <v>1464</v>
      </c>
      <c r="I50" s="9">
        <v>29381.18</v>
      </c>
      <c r="J50" s="33">
        <f t="shared" si="0"/>
        <v>183632.375</v>
      </c>
      <c r="L50" s="9"/>
    </row>
    <row r="51" spans="1:12" x14ac:dyDescent="0.25">
      <c r="A51" t="s">
        <v>5685</v>
      </c>
      <c r="B51" s="8">
        <v>42907</v>
      </c>
      <c r="C51" t="s">
        <v>5686</v>
      </c>
      <c r="D51">
        <v>1</v>
      </c>
      <c r="E51" t="s">
        <v>3010</v>
      </c>
      <c r="F51">
        <v>33439</v>
      </c>
      <c r="G51" s="1" t="s">
        <v>5328</v>
      </c>
      <c r="H51" s="1" t="s">
        <v>5328</v>
      </c>
      <c r="I51" s="1">
        <v>171.24</v>
      </c>
      <c r="J51" s="33">
        <f t="shared" si="0"/>
        <v>1070.25</v>
      </c>
      <c r="L51" s="9"/>
    </row>
    <row r="52" spans="1:12" x14ac:dyDescent="0.25">
      <c r="A52" t="s">
        <v>5687</v>
      </c>
      <c r="B52" s="8">
        <v>42907</v>
      </c>
      <c r="C52" t="s">
        <v>5688</v>
      </c>
      <c r="D52">
        <v>1</v>
      </c>
      <c r="E52" t="s">
        <v>3010</v>
      </c>
      <c r="F52">
        <v>33440</v>
      </c>
      <c r="G52" s="1" t="s">
        <v>329</v>
      </c>
      <c r="H52" s="1" t="s">
        <v>329</v>
      </c>
      <c r="I52" s="1">
        <v>57.51</v>
      </c>
      <c r="J52" s="33">
        <f t="shared" si="0"/>
        <v>359.4375</v>
      </c>
      <c r="L52" s="9"/>
    </row>
    <row r="53" spans="1:12" x14ac:dyDescent="0.25">
      <c r="A53" t="s">
        <v>5689</v>
      </c>
      <c r="B53" s="8">
        <v>42907</v>
      </c>
      <c r="C53" t="s">
        <v>5690</v>
      </c>
      <c r="D53">
        <v>1</v>
      </c>
      <c r="E53" t="s">
        <v>3010</v>
      </c>
      <c r="F53">
        <v>33441</v>
      </c>
      <c r="G53" s="1" t="s">
        <v>5358</v>
      </c>
      <c r="H53" s="1" t="s">
        <v>5358</v>
      </c>
      <c r="I53" s="1">
        <v>29.65</v>
      </c>
      <c r="J53" s="33">
        <f t="shared" si="0"/>
        <v>185.3125</v>
      </c>
      <c r="L53" s="9"/>
    </row>
    <row r="54" spans="1:12" x14ac:dyDescent="0.25">
      <c r="A54" t="s">
        <v>5691</v>
      </c>
      <c r="B54" s="8">
        <v>42907</v>
      </c>
      <c r="C54" t="s">
        <v>5692</v>
      </c>
      <c r="D54">
        <v>1</v>
      </c>
      <c r="E54" t="s">
        <v>3010</v>
      </c>
      <c r="F54">
        <v>33442</v>
      </c>
      <c r="G54" s="1" t="s">
        <v>352</v>
      </c>
      <c r="H54" s="1" t="s">
        <v>352</v>
      </c>
      <c r="I54" s="1">
        <v>27.81</v>
      </c>
      <c r="J54" s="33">
        <f t="shared" si="0"/>
        <v>173.8125</v>
      </c>
      <c r="L54" s="9"/>
    </row>
    <row r="55" spans="1:12" x14ac:dyDescent="0.25">
      <c r="A55" t="s">
        <v>5693</v>
      </c>
      <c r="B55" s="8">
        <v>42907</v>
      </c>
      <c r="C55" t="s">
        <v>5694</v>
      </c>
      <c r="D55">
        <v>1</v>
      </c>
      <c r="E55" t="s">
        <v>3010</v>
      </c>
      <c r="F55">
        <v>33443</v>
      </c>
      <c r="G55" s="1" t="s">
        <v>383</v>
      </c>
      <c r="H55" s="1" t="s">
        <v>383</v>
      </c>
      <c r="I55" s="1">
        <v>115.2</v>
      </c>
      <c r="J55" s="33">
        <f t="shared" si="0"/>
        <v>720</v>
      </c>
      <c r="L55" s="9"/>
    </row>
    <row r="56" spans="1:12" x14ac:dyDescent="0.25">
      <c r="A56" t="s">
        <v>5695</v>
      </c>
      <c r="B56" s="8">
        <v>42907</v>
      </c>
      <c r="C56" t="s">
        <v>5696</v>
      </c>
      <c r="D56">
        <v>1</v>
      </c>
      <c r="E56" t="s">
        <v>3010</v>
      </c>
      <c r="F56">
        <v>33444</v>
      </c>
      <c r="G56" s="1" t="s">
        <v>5358</v>
      </c>
      <c r="H56" s="1" t="s">
        <v>5358</v>
      </c>
      <c r="I56" s="1">
        <v>2.62</v>
      </c>
      <c r="J56" s="33">
        <f t="shared" si="0"/>
        <v>16.375</v>
      </c>
      <c r="L56" s="9"/>
    </row>
    <row r="57" spans="1:12" x14ac:dyDescent="0.25">
      <c r="A57" t="s">
        <v>5697</v>
      </c>
      <c r="B57" s="8">
        <v>42907</v>
      </c>
      <c r="C57" t="s">
        <v>5698</v>
      </c>
      <c r="D57">
        <v>1</v>
      </c>
      <c r="E57" t="s">
        <v>3010</v>
      </c>
      <c r="F57">
        <v>33445</v>
      </c>
      <c r="G57" s="1" t="s">
        <v>321</v>
      </c>
      <c r="H57" s="1" t="s">
        <v>321</v>
      </c>
      <c r="I57" s="1">
        <v>24.83</v>
      </c>
      <c r="J57" s="33">
        <f t="shared" si="0"/>
        <v>155.1875</v>
      </c>
      <c r="L57" s="9"/>
    </row>
    <row r="58" spans="1:12" x14ac:dyDescent="0.25">
      <c r="A58" t="s">
        <v>255</v>
      </c>
      <c r="B58" s="8">
        <v>42907</v>
      </c>
      <c r="C58" t="s">
        <v>5699</v>
      </c>
      <c r="D58">
        <v>1</v>
      </c>
      <c r="E58" t="s">
        <v>3010</v>
      </c>
      <c r="F58">
        <v>33446</v>
      </c>
      <c r="G58" s="1" t="s">
        <v>5358</v>
      </c>
      <c r="H58" s="1" t="s">
        <v>5358</v>
      </c>
      <c r="I58" s="1">
        <v>10.48</v>
      </c>
      <c r="J58" s="33">
        <f t="shared" si="0"/>
        <v>65.5</v>
      </c>
      <c r="L58" s="9"/>
    </row>
    <row r="59" spans="1:12" x14ac:dyDescent="0.25">
      <c r="A59" t="s">
        <v>5700</v>
      </c>
      <c r="B59" s="8">
        <v>42907</v>
      </c>
      <c r="C59" t="s">
        <v>5701</v>
      </c>
      <c r="D59">
        <v>1</v>
      </c>
      <c r="E59" t="s">
        <v>3010</v>
      </c>
      <c r="F59">
        <v>33448</v>
      </c>
      <c r="G59" s="1" t="s">
        <v>411</v>
      </c>
      <c r="H59" s="1" t="s">
        <v>411</v>
      </c>
      <c r="I59" s="1">
        <v>81.47</v>
      </c>
      <c r="J59" s="33">
        <f t="shared" si="0"/>
        <v>509.1875</v>
      </c>
      <c r="L59" s="9"/>
    </row>
    <row r="60" spans="1:12" x14ac:dyDescent="0.25">
      <c r="A60" t="s">
        <v>5702</v>
      </c>
      <c r="B60" s="8">
        <v>42907</v>
      </c>
      <c r="C60" t="s">
        <v>5703</v>
      </c>
      <c r="D60">
        <v>1</v>
      </c>
      <c r="E60" t="s">
        <v>3010</v>
      </c>
      <c r="F60">
        <v>33449</v>
      </c>
      <c r="G60" s="1" t="s">
        <v>329</v>
      </c>
      <c r="H60" s="1" t="s">
        <v>329</v>
      </c>
      <c r="I60" s="1">
        <v>57.51</v>
      </c>
      <c r="J60" s="33">
        <f t="shared" si="0"/>
        <v>359.4375</v>
      </c>
      <c r="L60" s="9"/>
    </row>
    <row r="61" spans="1:12" x14ac:dyDescent="0.25">
      <c r="A61" t="s">
        <v>5704</v>
      </c>
      <c r="B61" s="8">
        <v>42907</v>
      </c>
      <c r="C61" t="s">
        <v>5705</v>
      </c>
      <c r="D61">
        <v>1</v>
      </c>
      <c r="E61" t="s">
        <v>3010</v>
      </c>
      <c r="F61">
        <v>33450</v>
      </c>
      <c r="G61" s="1" t="s">
        <v>352</v>
      </c>
      <c r="H61" s="1" t="s">
        <v>352</v>
      </c>
      <c r="I61" s="1">
        <v>55.97</v>
      </c>
      <c r="J61" s="33">
        <f t="shared" si="0"/>
        <v>349.8125</v>
      </c>
      <c r="L61" s="9"/>
    </row>
    <row r="62" spans="1:12" x14ac:dyDescent="0.25">
      <c r="A62" t="s">
        <v>4996</v>
      </c>
      <c r="B62" s="8">
        <v>42907</v>
      </c>
      <c r="C62" t="s">
        <v>5706</v>
      </c>
      <c r="D62">
        <v>1</v>
      </c>
      <c r="E62" t="s">
        <v>3010</v>
      </c>
      <c r="F62">
        <v>33451</v>
      </c>
      <c r="G62" s="1" t="s">
        <v>333</v>
      </c>
      <c r="H62" s="1" t="s">
        <v>333</v>
      </c>
      <c r="I62" s="1">
        <v>69.78</v>
      </c>
      <c r="J62" s="33">
        <f t="shared" si="0"/>
        <v>436.125</v>
      </c>
      <c r="L62" s="9"/>
    </row>
    <row r="63" spans="1:12" x14ac:dyDescent="0.25">
      <c r="A63" t="s">
        <v>5707</v>
      </c>
      <c r="B63" s="8">
        <v>42907</v>
      </c>
      <c r="C63" t="s">
        <v>5708</v>
      </c>
      <c r="D63">
        <v>1</v>
      </c>
      <c r="E63" t="s">
        <v>3010</v>
      </c>
      <c r="F63">
        <v>33452</v>
      </c>
      <c r="G63" s="1" t="s">
        <v>321</v>
      </c>
      <c r="H63" s="1" t="s">
        <v>321</v>
      </c>
      <c r="I63" s="1">
        <v>24.83</v>
      </c>
      <c r="J63" s="33">
        <f t="shared" si="0"/>
        <v>155.1875</v>
      </c>
      <c r="L63" s="9"/>
    </row>
    <row r="64" spans="1:12" x14ac:dyDescent="0.25">
      <c r="A64" t="s">
        <v>3984</v>
      </c>
      <c r="B64" s="8">
        <v>42907</v>
      </c>
      <c r="C64" t="s">
        <v>5709</v>
      </c>
      <c r="D64">
        <v>1</v>
      </c>
      <c r="E64" t="s">
        <v>3010</v>
      </c>
      <c r="F64">
        <v>33453</v>
      </c>
      <c r="G64" s="1" t="s">
        <v>352</v>
      </c>
      <c r="H64" s="1" t="s">
        <v>352</v>
      </c>
      <c r="I64" s="1">
        <v>29.85</v>
      </c>
      <c r="J64" s="33">
        <f t="shared" si="0"/>
        <v>186.5625</v>
      </c>
      <c r="L64" s="9"/>
    </row>
    <row r="65" spans="1:12" x14ac:dyDescent="0.25">
      <c r="A65" t="s">
        <v>5710</v>
      </c>
      <c r="B65" s="8">
        <v>42907</v>
      </c>
      <c r="C65" t="s">
        <v>5711</v>
      </c>
      <c r="D65">
        <v>1</v>
      </c>
      <c r="E65" t="s">
        <v>3010</v>
      </c>
      <c r="F65">
        <v>33454</v>
      </c>
      <c r="G65" s="1" t="s">
        <v>352</v>
      </c>
      <c r="H65" s="1" t="s">
        <v>352</v>
      </c>
      <c r="I65" s="1">
        <v>126.59</v>
      </c>
      <c r="J65" s="33">
        <f t="shared" si="0"/>
        <v>791.1875</v>
      </c>
      <c r="L65" s="9"/>
    </row>
    <row r="66" spans="1:12" x14ac:dyDescent="0.25">
      <c r="A66" t="s">
        <v>5712</v>
      </c>
      <c r="B66" s="8">
        <v>42907</v>
      </c>
      <c r="C66" t="s">
        <v>5713</v>
      </c>
      <c r="D66">
        <v>1</v>
      </c>
      <c r="E66" t="s">
        <v>3010</v>
      </c>
      <c r="F66">
        <v>33455</v>
      </c>
      <c r="G66" s="1" t="s">
        <v>305</v>
      </c>
      <c r="H66" s="1" t="s">
        <v>305</v>
      </c>
      <c r="I66" s="1">
        <v>40</v>
      </c>
      <c r="J66" s="33">
        <f t="shared" si="0"/>
        <v>250</v>
      </c>
      <c r="L66" s="9"/>
    </row>
    <row r="67" spans="1:12" x14ac:dyDescent="0.25">
      <c r="A67" t="s">
        <v>5714</v>
      </c>
      <c r="B67" s="8">
        <v>42907</v>
      </c>
      <c r="C67" t="s">
        <v>5715</v>
      </c>
      <c r="D67">
        <v>1</v>
      </c>
      <c r="E67" t="s">
        <v>3010</v>
      </c>
      <c r="F67">
        <v>33456</v>
      </c>
      <c r="G67" s="1" t="s">
        <v>333</v>
      </c>
      <c r="H67" s="1" t="s">
        <v>1535</v>
      </c>
      <c r="I67" s="9">
        <v>1671.74</v>
      </c>
      <c r="J67" s="33">
        <f t="shared" si="0"/>
        <v>10448.375</v>
      </c>
      <c r="L67" s="9"/>
    </row>
    <row r="68" spans="1:12" x14ac:dyDescent="0.25">
      <c r="A68" t="s">
        <v>5719</v>
      </c>
      <c r="B68" s="8">
        <v>42907</v>
      </c>
      <c r="C68" t="s">
        <v>5720</v>
      </c>
      <c r="D68">
        <v>1</v>
      </c>
      <c r="E68" t="s">
        <v>2948</v>
      </c>
      <c r="F68">
        <v>11656</v>
      </c>
      <c r="G68" s="39" t="s">
        <v>1463</v>
      </c>
      <c r="H68" s="39" t="s">
        <v>1464</v>
      </c>
      <c r="I68" s="9">
        <v>26641.29</v>
      </c>
      <c r="J68" s="33">
        <f t="shared" si="0"/>
        <v>166508.0625</v>
      </c>
      <c r="L68" s="9"/>
    </row>
    <row r="69" spans="1:12" x14ac:dyDescent="0.25">
      <c r="A69" t="s">
        <v>5721</v>
      </c>
      <c r="B69" s="8">
        <v>42907</v>
      </c>
      <c r="C69" t="s">
        <v>5722</v>
      </c>
      <c r="D69">
        <v>1</v>
      </c>
      <c r="E69" t="s">
        <v>2948</v>
      </c>
      <c r="F69">
        <v>11657</v>
      </c>
      <c r="G69" s="39" t="s">
        <v>1463</v>
      </c>
      <c r="H69" s="39" t="s">
        <v>1464</v>
      </c>
      <c r="I69" s="9">
        <v>96817.7</v>
      </c>
      <c r="J69" s="33">
        <f t="shared" si="0"/>
        <v>605110.625</v>
      </c>
      <c r="L69" s="9"/>
    </row>
    <row r="70" spans="1:12" x14ac:dyDescent="0.25">
      <c r="A70" t="s">
        <v>3075</v>
      </c>
      <c r="B70" s="8">
        <v>42908</v>
      </c>
      <c r="C70" t="s">
        <v>5723</v>
      </c>
      <c r="D70">
        <v>1</v>
      </c>
      <c r="E70" t="s">
        <v>2948</v>
      </c>
      <c r="F70">
        <v>11658</v>
      </c>
      <c r="G70" s="39" t="s">
        <v>1463</v>
      </c>
      <c r="H70" s="39" t="s">
        <v>1464</v>
      </c>
      <c r="I70" s="9">
        <v>73657.789999999994</v>
      </c>
      <c r="J70" s="33">
        <f t="shared" si="0"/>
        <v>460361.18749999994</v>
      </c>
      <c r="L70" s="9"/>
    </row>
    <row r="71" spans="1:12" x14ac:dyDescent="0.25">
      <c r="A71" t="s">
        <v>5724</v>
      </c>
      <c r="B71" s="8">
        <v>42908</v>
      </c>
      <c r="C71" t="s">
        <v>5725</v>
      </c>
      <c r="D71">
        <v>1</v>
      </c>
      <c r="E71" t="s">
        <v>2948</v>
      </c>
      <c r="F71">
        <v>11659</v>
      </c>
      <c r="G71" s="7" t="s">
        <v>1486</v>
      </c>
      <c r="H71" s="1" t="s">
        <v>5726</v>
      </c>
      <c r="I71" s="9">
        <v>30083.55</v>
      </c>
      <c r="J71" s="33">
        <f t="shared" ref="J71:J134" si="1">+I71/0.16</f>
        <v>188022.1875</v>
      </c>
      <c r="L71" s="9"/>
    </row>
    <row r="72" spans="1:12" x14ac:dyDescent="0.25">
      <c r="A72" t="s">
        <v>5727</v>
      </c>
      <c r="B72" s="8">
        <v>42908</v>
      </c>
      <c r="C72" t="s">
        <v>5728</v>
      </c>
      <c r="D72">
        <v>1</v>
      </c>
      <c r="E72" t="s">
        <v>2948</v>
      </c>
      <c r="F72">
        <v>11660</v>
      </c>
      <c r="G72" s="39" t="s">
        <v>1463</v>
      </c>
      <c r="H72" s="39" t="s">
        <v>1464</v>
      </c>
      <c r="I72" s="9">
        <v>29288.36</v>
      </c>
      <c r="J72" s="33">
        <f t="shared" si="1"/>
        <v>183052.25</v>
      </c>
      <c r="L72" s="9"/>
    </row>
    <row r="73" spans="1:12" x14ac:dyDescent="0.25">
      <c r="A73" t="s">
        <v>5729</v>
      </c>
      <c r="B73" s="8">
        <v>42908</v>
      </c>
      <c r="C73" t="s">
        <v>5730</v>
      </c>
      <c r="D73">
        <v>1</v>
      </c>
      <c r="E73" t="s">
        <v>2948</v>
      </c>
      <c r="F73">
        <v>11661</v>
      </c>
      <c r="G73" s="39" t="s">
        <v>1463</v>
      </c>
      <c r="H73" s="39" t="s">
        <v>1464</v>
      </c>
      <c r="I73" s="9">
        <v>34482.03</v>
      </c>
      <c r="J73" s="33">
        <f t="shared" si="1"/>
        <v>215512.6875</v>
      </c>
      <c r="L73" s="9"/>
    </row>
    <row r="74" spans="1:12" x14ac:dyDescent="0.25">
      <c r="A74" t="s">
        <v>5731</v>
      </c>
      <c r="B74" s="8">
        <v>42908</v>
      </c>
      <c r="C74" t="s">
        <v>5732</v>
      </c>
      <c r="D74">
        <v>1</v>
      </c>
      <c r="E74" t="s">
        <v>2948</v>
      </c>
      <c r="F74">
        <v>11662</v>
      </c>
      <c r="G74" s="7" t="s">
        <v>3762</v>
      </c>
      <c r="H74" s="7" t="s">
        <v>5733</v>
      </c>
      <c r="I74" s="9">
        <v>80229.73</v>
      </c>
      <c r="J74" s="33">
        <f t="shared" si="1"/>
        <v>501435.81249999994</v>
      </c>
      <c r="L74" s="9"/>
    </row>
    <row r="75" spans="1:12" x14ac:dyDescent="0.25">
      <c r="A75" t="s">
        <v>5734</v>
      </c>
      <c r="B75" s="8">
        <v>42909</v>
      </c>
      <c r="C75" t="s">
        <v>5735</v>
      </c>
      <c r="D75">
        <v>1</v>
      </c>
      <c r="E75" t="s">
        <v>2948</v>
      </c>
      <c r="F75">
        <v>11664</v>
      </c>
      <c r="G75" s="39" t="s">
        <v>1463</v>
      </c>
      <c r="H75" s="39" t="s">
        <v>1464</v>
      </c>
      <c r="I75" s="9">
        <v>33285.71</v>
      </c>
      <c r="J75" s="33">
        <f t="shared" si="1"/>
        <v>208035.6875</v>
      </c>
      <c r="L75" s="9"/>
    </row>
    <row r="76" spans="1:12" x14ac:dyDescent="0.25">
      <c r="A76" t="s">
        <v>5736</v>
      </c>
      <c r="B76" s="8">
        <v>42909</v>
      </c>
      <c r="C76" t="s">
        <v>5737</v>
      </c>
      <c r="D76">
        <v>1</v>
      </c>
      <c r="E76" t="s">
        <v>2948</v>
      </c>
      <c r="F76">
        <v>11665</v>
      </c>
      <c r="G76" s="39" t="s">
        <v>1463</v>
      </c>
      <c r="H76" s="39" t="s">
        <v>1464</v>
      </c>
      <c r="I76" s="9">
        <v>55334.8</v>
      </c>
      <c r="J76" s="33">
        <f t="shared" si="1"/>
        <v>345842.5</v>
      </c>
      <c r="L76" s="9"/>
    </row>
    <row r="77" spans="1:12" x14ac:dyDescent="0.25">
      <c r="A77" t="s">
        <v>5738</v>
      </c>
      <c r="B77" s="8">
        <v>42909</v>
      </c>
      <c r="C77" t="s">
        <v>5739</v>
      </c>
      <c r="D77">
        <v>1</v>
      </c>
      <c r="E77" t="s">
        <v>2948</v>
      </c>
      <c r="F77">
        <v>11666</v>
      </c>
      <c r="G77" s="7" t="s">
        <v>4776</v>
      </c>
      <c r="H77" s="1" t="s">
        <v>6196</v>
      </c>
      <c r="I77" s="9">
        <v>26698.14</v>
      </c>
      <c r="J77" s="33">
        <f t="shared" si="1"/>
        <v>166863.375</v>
      </c>
      <c r="L77" s="9"/>
    </row>
    <row r="78" spans="1:12" x14ac:dyDescent="0.25">
      <c r="A78" t="s">
        <v>4014</v>
      </c>
      <c r="B78" s="8">
        <v>42909</v>
      </c>
      <c r="C78" t="s">
        <v>5740</v>
      </c>
      <c r="D78">
        <v>1</v>
      </c>
      <c r="E78" t="s">
        <v>2948</v>
      </c>
      <c r="F78">
        <v>11667</v>
      </c>
      <c r="G78" s="7" t="s">
        <v>1497</v>
      </c>
      <c r="H78" s="1" t="s">
        <v>5667</v>
      </c>
      <c r="I78" s="9">
        <v>43120.23</v>
      </c>
      <c r="J78" s="33">
        <f t="shared" si="1"/>
        <v>269501.4375</v>
      </c>
      <c r="L78" s="9"/>
    </row>
    <row r="79" spans="1:12" x14ac:dyDescent="0.25">
      <c r="A79" t="s">
        <v>1783</v>
      </c>
      <c r="B79" s="8">
        <v>42909</v>
      </c>
      <c r="C79" t="s">
        <v>5741</v>
      </c>
      <c r="D79">
        <v>1</v>
      </c>
      <c r="E79" t="s">
        <v>2948</v>
      </c>
      <c r="F79">
        <v>11668</v>
      </c>
      <c r="G79" s="39" t="s">
        <v>1463</v>
      </c>
      <c r="H79" s="39" t="s">
        <v>1464</v>
      </c>
      <c r="I79" s="9">
        <v>36649.769999999997</v>
      </c>
      <c r="J79" s="33">
        <f t="shared" si="1"/>
        <v>229061.06249999997</v>
      </c>
      <c r="L79" s="9"/>
    </row>
    <row r="80" spans="1:12" x14ac:dyDescent="0.25">
      <c r="A80" t="s">
        <v>1812</v>
      </c>
      <c r="B80" s="8">
        <v>42910</v>
      </c>
      <c r="C80" t="s">
        <v>5742</v>
      </c>
      <c r="D80">
        <v>1</v>
      </c>
      <c r="E80" t="s">
        <v>2948</v>
      </c>
      <c r="F80">
        <v>11669</v>
      </c>
      <c r="G80" s="7" t="s">
        <v>3755</v>
      </c>
      <c r="H80" s="1" t="s">
        <v>5743</v>
      </c>
      <c r="I80" s="9">
        <v>39701.5</v>
      </c>
      <c r="J80" s="33">
        <f t="shared" si="1"/>
        <v>248134.375</v>
      </c>
      <c r="L80" s="9"/>
    </row>
    <row r="81" spans="1:12" x14ac:dyDescent="0.25">
      <c r="A81" t="s">
        <v>5744</v>
      </c>
      <c r="B81" s="8">
        <v>42910</v>
      </c>
      <c r="C81" t="s">
        <v>5745</v>
      </c>
      <c r="D81">
        <v>1</v>
      </c>
      <c r="E81" t="s">
        <v>2948</v>
      </c>
      <c r="F81">
        <v>11672</v>
      </c>
      <c r="G81" s="39" t="s">
        <v>1463</v>
      </c>
      <c r="H81" s="39" t="s">
        <v>1464</v>
      </c>
      <c r="I81" s="9">
        <v>29288.36</v>
      </c>
      <c r="J81" s="33">
        <f t="shared" si="1"/>
        <v>183052.25</v>
      </c>
      <c r="L81" s="9"/>
    </row>
    <row r="82" spans="1:12" x14ac:dyDescent="0.25">
      <c r="A82" t="s">
        <v>477</v>
      </c>
      <c r="B82" s="8">
        <v>42912</v>
      </c>
      <c r="C82" t="s">
        <v>5746</v>
      </c>
      <c r="D82">
        <v>1</v>
      </c>
      <c r="E82" t="s">
        <v>2948</v>
      </c>
      <c r="F82">
        <v>11673</v>
      </c>
      <c r="G82" s="39" t="s">
        <v>1463</v>
      </c>
      <c r="H82" s="39" t="s">
        <v>1464</v>
      </c>
      <c r="I82" s="9">
        <v>48006</v>
      </c>
      <c r="J82" s="33">
        <f t="shared" si="1"/>
        <v>300037.5</v>
      </c>
      <c r="L82" s="9"/>
    </row>
    <row r="83" spans="1:12" x14ac:dyDescent="0.25">
      <c r="A83" t="s">
        <v>1858</v>
      </c>
      <c r="B83" s="8">
        <v>42912</v>
      </c>
      <c r="C83" t="s">
        <v>5747</v>
      </c>
      <c r="D83">
        <v>1</v>
      </c>
      <c r="E83" t="s">
        <v>2948</v>
      </c>
      <c r="F83">
        <v>11674</v>
      </c>
      <c r="G83" s="39" t="s">
        <v>1463</v>
      </c>
      <c r="H83" s="39" t="s">
        <v>1464</v>
      </c>
      <c r="I83" s="9">
        <v>43990.05</v>
      </c>
      <c r="J83" s="33">
        <f t="shared" si="1"/>
        <v>274937.8125</v>
      </c>
      <c r="L83" s="9"/>
    </row>
    <row r="84" spans="1:12" x14ac:dyDescent="0.25">
      <c r="A84" t="s">
        <v>5748</v>
      </c>
      <c r="B84" s="8">
        <v>42912</v>
      </c>
      <c r="C84" t="s">
        <v>5749</v>
      </c>
      <c r="D84">
        <v>1</v>
      </c>
      <c r="E84" t="s">
        <v>2948</v>
      </c>
      <c r="F84">
        <v>11675</v>
      </c>
      <c r="G84" s="39" t="s">
        <v>1463</v>
      </c>
      <c r="H84" s="39" t="s">
        <v>1464</v>
      </c>
      <c r="I84" s="9">
        <v>43990.05</v>
      </c>
      <c r="J84" s="33">
        <f t="shared" si="1"/>
        <v>274937.8125</v>
      </c>
      <c r="L84" s="9"/>
    </row>
    <row r="85" spans="1:12" x14ac:dyDescent="0.25">
      <c r="A85" t="s">
        <v>5750</v>
      </c>
      <c r="B85" s="8">
        <v>42912</v>
      </c>
      <c r="C85" t="s">
        <v>5751</v>
      </c>
      <c r="D85">
        <v>1</v>
      </c>
      <c r="E85" t="s">
        <v>2948</v>
      </c>
      <c r="F85">
        <v>11676</v>
      </c>
      <c r="G85" s="39" t="s">
        <v>1463</v>
      </c>
      <c r="H85" s="39" t="s">
        <v>1464</v>
      </c>
      <c r="I85" s="9">
        <v>43990.05</v>
      </c>
      <c r="J85" s="33">
        <f t="shared" si="1"/>
        <v>274937.8125</v>
      </c>
      <c r="L85" s="9"/>
    </row>
    <row r="86" spans="1:12" x14ac:dyDescent="0.25">
      <c r="A86" t="s">
        <v>5752</v>
      </c>
      <c r="B86" s="8">
        <v>42912</v>
      </c>
      <c r="C86" t="s">
        <v>5753</v>
      </c>
      <c r="D86">
        <v>1</v>
      </c>
      <c r="E86" t="s">
        <v>2948</v>
      </c>
      <c r="F86">
        <v>11677</v>
      </c>
      <c r="G86" s="39" t="s">
        <v>1463</v>
      </c>
      <c r="H86" s="39" t="s">
        <v>1464</v>
      </c>
      <c r="I86" s="9">
        <v>29288.36</v>
      </c>
      <c r="J86" s="33">
        <f t="shared" si="1"/>
        <v>183052.25</v>
      </c>
      <c r="L86" s="9"/>
    </row>
    <row r="87" spans="1:12" x14ac:dyDescent="0.25">
      <c r="A87" t="s">
        <v>1873</v>
      </c>
      <c r="B87" s="8">
        <v>42912</v>
      </c>
      <c r="C87" t="s">
        <v>5754</v>
      </c>
      <c r="D87">
        <v>1</v>
      </c>
      <c r="E87" t="s">
        <v>2948</v>
      </c>
      <c r="F87">
        <v>11678</v>
      </c>
      <c r="G87" s="39" t="s">
        <v>1463</v>
      </c>
      <c r="H87" s="39" t="s">
        <v>1464</v>
      </c>
      <c r="I87" s="9">
        <v>29288.36</v>
      </c>
      <c r="J87" s="33">
        <f t="shared" si="1"/>
        <v>183052.25</v>
      </c>
      <c r="L87" s="9"/>
    </row>
    <row r="88" spans="1:12" x14ac:dyDescent="0.25">
      <c r="A88" t="s">
        <v>1877</v>
      </c>
      <c r="B88" s="8">
        <v>42912</v>
      </c>
      <c r="C88" t="s">
        <v>5755</v>
      </c>
      <c r="D88">
        <v>1</v>
      </c>
      <c r="E88" t="s">
        <v>2948</v>
      </c>
      <c r="F88">
        <v>11679</v>
      </c>
      <c r="G88" s="39" t="s">
        <v>1463</v>
      </c>
      <c r="H88" s="39" t="s">
        <v>1464</v>
      </c>
      <c r="I88" s="9">
        <v>29288.36</v>
      </c>
      <c r="J88" s="33">
        <f t="shared" si="1"/>
        <v>183052.25</v>
      </c>
      <c r="L88" s="9"/>
    </row>
    <row r="89" spans="1:12" x14ac:dyDescent="0.25">
      <c r="A89" t="s">
        <v>1881</v>
      </c>
      <c r="B89" s="8">
        <v>42912</v>
      </c>
      <c r="C89" t="s">
        <v>5756</v>
      </c>
      <c r="D89">
        <v>1</v>
      </c>
      <c r="E89" t="s">
        <v>2948</v>
      </c>
      <c r="F89">
        <v>11680</v>
      </c>
      <c r="G89" s="39" t="s">
        <v>1463</v>
      </c>
      <c r="H89" s="39" t="s">
        <v>1464</v>
      </c>
      <c r="I89" s="9">
        <v>29288.36</v>
      </c>
      <c r="J89" s="33">
        <f t="shared" si="1"/>
        <v>183052.25</v>
      </c>
      <c r="L89" s="9"/>
    </row>
    <row r="90" spans="1:12" x14ac:dyDescent="0.25">
      <c r="A90" t="s">
        <v>5757</v>
      </c>
      <c r="B90" s="8">
        <v>42912</v>
      </c>
      <c r="C90" t="s">
        <v>5758</v>
      </c>
      <c r="D90">
        <v>1</v>
      </c>
      <c r="E90" t="s">
        <v>2948</v>
      </c>
      <c r="F90">
        <v>11681</v>
      </c>
      <c r="G90" s="39" t="s">
        <v>1463</v>
      </c>
      <c r="H90" s="39" t="s">
        <v>1464</v>
      </c>
      <c r="I90" s="9">
        <v>29288.36</v>
      </c>
      <c r="J90" s="33">
        <f t="shared" si="1"/>
        <v>183052.25</v>
      </c>
      <c r="L90" s="9"/>
    </row>
    <row r="91" spans="1:12" x14ac:dyDescent="0.25">
      <c r="A91" t="s">
        <v>1888</v>
      </c>
      <c r="B91" s="8">
        <v>42912</v>
      </c>
      <c r="C91" t="s">
        <v>5759</v>
      </c>
      <c r="D91">
        <v>1</v>
      </c>
      <c r="E91" t="s">
        <v>2948</v>
      </c>
      <c r="F91">
        <v>11682</v>
      </c>
      <c r="G91" s="39" t="s">
        <v>1463</v>
      </c>
      <c r="H91" s="39" t="s">
        <v>1464</v>
      </c>
      <c r="I91" s="9">
        <v>29288.36</v>
      </c>
      <c r="J91" s="33">
        <f t="shared" si="1"/>
        <v>183052.25</v>
      </c>
      <c r="L91" s="9"/>
    </row>
    <row r="92" spans="1:12" x14ac:dyDescent="0.25">
      <c r="A92" t="s">
        <v>1894</v>
      </c>
      <c r="B92" s="8">
        <v>42912</v>
      </c>
      <c r="C92" t="s">
        <v>5760</v>
      </c>
      <c r="D92">
        <v>1</v>
      </c>
      <c r="E92" t="s">
        <v>2948</v>
      </c>
      <c r="F92">
        <v>11683</v>
      </c>
      <c r="G92" s="39" t="s">
        <v>1463</v>
      </c>
      <c r="H92" s="39" t="s">
        <v>1464</v>
      </c>
      <c r="I92" s="9">
        <v>33283.160000000003</v>
      </c>
      <c r="J92" s="33">
        <f t="shared" si="1"/>
        <v>208019.75000000003</v>
      </c>
      <c r="L92" s="9"/>
    </row>
    <row r="93" spans="1:12" x14ac:dyDescent="0.25">
      <c r="A93" t="s">
        <v>3135</v>
      </c>
      <c r="B93" s="8">
        <v>42912</v>
      </c>
      <c r="C93" t="s">
        <v>5761</v>
      </c>
      <c r="D93">
        <v>1</v>
      </c>
      <c r="E93" t="s">
        <v>2948</v>
      </c>
      <c r="F93">
        <v>11684</v>
      </c>
      <c r="G93" s="39" t="s">
        <v>1463</v>
      </c>
      <c r="H93" s="39" t="s">
        <v>1464</v>
      </c>
      <c r="I93" s="9">
        <v>33283.160000000003</v>
      </c>
      <c r="J93" s="33">
        <f t="shared" si="1"/>
        <v>208019.75000000003</v>
      </c>
      <c r="L93" s="9"/>
    </row>
    <row r="94" spans="1:12" x14ac:dyDescent="0.25">
      <c r="A94" t="s">
        <v>1910</v>
      </c>
      <c r="B94" s="8">
        <v>42912</v>
      </c>
      <c r="C94" t="s">
        <v>5762</v>
      </c>
      <c r="D94">
        <v>1</v>
      </c>
      <c r="E94" t="s">
        <v>2948</v>
      </c>
      <c r="F94">
        <v>11685</v>
      </c>
      <c r="G94" s="39" t="s">
        <v>1463</v>
      </c>
      <c r="H94" s="39" t="s">
        <v>1464</v>
      </c>
      <c r="I94" s="9">
        <v>33283.160000000003</v>
      </c>
      <c r="J94" s="33">
        <f t="shared" si="1"/>
        <v>208019.75000000003</v>
      </c>
      <c r="L94" s="9"/>
    </row>
    <row r="95" spans="1:12" x14ac:dyDescent="0.25">
      <c r="A95" t="s">
        <v>5763</v>
      </c>
      <c r="B95" s="8">
        <v>42912</v>
      </c>
      <c r="C95" t="s">
        <v>5764</v>
      </c>
      <c r="D95">
        <v>1</v>
      </c>
      <c r="E95" t="s">
        <v>2948</v>
      </c>
      <c r="F95">
        <v>11686</v>
      </c>
      <c r="G95" s="39" t="s">
        <v>1463</v>
      </c>
      <c r="H95" s="39" t="s">
        <v>1464</v>
      </c>
      <c r="I95" s="9">
        <v>68138.66</v>
      </c>
      <c r="J95" s="33">
        <f t="shared" si="1"/>
        <v>425866.625</v>
      </c>
      <c r="L95" s="9"/>
    </row>
    <row r="96" spans="1:12" x14ac:dyDescent="0.25">
      <c r="A96" t="s">
        <v>488</v>
      </c>
      <c r="B96" s="8">
        <v>42912</v>
      </c>
      <c r="C96" t="s">
        <v>5765</v>
      </c>
      <c r="D96">
        <v>1</v>
      </c>
      <c r="E96" t="s">
        <v>2948</v>
      </c>
      <c r="F96">
        <v>11687</v>
      </c>
      <c r="G96" s="39" t="s">
        <v>1463</v>
      </c>
      <c r="H96" s="39" t="s">
        <v>1464</v>
      </c>
      <c r="I96" s="9">
        <v>41992.160000000003</v>
      </c>
      <c r="J96" s="33">
        <f t="shared" si="1"/>
        <v>262451</v>
      </c>
      <c r="L96" s="9"/>
    </row>
    <row r="97" spans="1:12" x14ac:dyDescent="0.25">
      <c r="A97" t="s">
        <v>5766</v>
      </c>
      <c r="B97" s="8">
        <v>42913</v>
      </c>
      <c r="C97" t="s">
        <v>5767</v>
      </c>
      <c r="D97">
        <v>1</v>
      </c>
      <c r="E97" t="s">
        <v>2956</v>
      </c>
      <c r="F97" t="s">
        <v>5768</v>
      </c>
      <c r="G97" s="1" t="s">
        <v>1420</v>
      </c>
      <c r="H97" s="1" t="s">
        <v>6180</v>
      </c>
      <c r="I97" s="1">
        <v>72</v>
      </c>
      <c r="J97" s="33">
        <f t="shared" si="1"/>
        <v>450</v>
      </c>
      <c r="L97" s="9"/>
    </row>
    <row r="98" spans="1:12" x14ac:dyDescent="0.25">
      <c r="A98" t="s">
        <v>5769</v>
      </c>
      <c r="B98" s="8">
        <v>42913</v>
      </c>
      <c r="C98" t="s">
        <v>5770</v>
      </c>
      <c r="D98">
        <v>1</v>
      </c>
      <c r="E98" t="s">
        <v>2956</v>
      </c>
      <c r="F98" t="s">
        <v>5771</v>
      </c>
      <c r="G98" s="1" t="s">
        <v>1420</v>
      </c>
      <c r="H98" s="1" t="s">
        <v>6180</v>
      </c>
      <c r="I98" s="1">
        <v>694</v>
      </c>
      <c r="J98" s="33">
        <f t="shared" si="1"/>
        <v>4337.5</v>
      </c>
      <c r="L98" s="9"/>
    </row>
    <row r="99" spans="1:12" x14ac:dyDescent="0.25">
      <c r="A99" t="s">
        <v>5772</v>
      </c>
      <c r="B99" s="8">
        <v>42913</v>
      </c>
      <c r="C99" t="s">
        <v>5773</v>
      </c>
      <c r="D99">
        <v>1</v>
      </c>
      <c r="E99" t="s">
        <v>3198</v>
      </c>
      <c r="F99">
        <v>15952</v>
      </c>
      <c r="G99" s="7" t="s">
        <v>4786</v>
      </c>
      <c r="H99" s="7" t="s">
        <v>4787</v>
      </c>
      <c r="I99" s="9">
        <v>3520.99</v>
      </c>
      <c r="J99" s="33">
        <f t="shared" si="1"/>
        <v>22006.187499999996</v>
      </c>
      <c r="L99" s="9"/>
    </row>
    <row r="100" spans="1:12" x14ac:dyDescent="0.25">
      <c r="A100" t="s">
        <v>5776</v>
      </c>
      <c r="B100" s="8">
        <v>42913</v>
      </c>
      <c r="C100" t="s">
        <v>5777</v>
      </c>
      <c r="D100">
        <v>1</v>
      </c>
      <c r="E100" t="s">
        <v>2948</v>
      </c>
      <c r="F100">
        <v>11689</v>
      </c>
      <c r="G100" s="39" t="s">
        <v>1463</v>
      </c>
      <c r="H100" s="39" t="s">
        <v>1464</v>
      </c>
      <c r="I100" s="9">
        <v>82003.64</v>
      </c>
      <c r="J100" s="33">
        <f t="shared" si="1"/>
        <v>512522.75</v>
      </c>
      <c r="L100" s="9"/>
    </row>
    <row r="101" spans="1:12" x14ac:dyDescent="0.25">
      <c r="A101" t="s">
        <v>5778</v>
      </c>
      <c r="B101" s="8">
        <v>42913</v>
      </c>
      <c r="C101" t="s">
        <v>4195</v>
      </c>
      <c r="D101">
        <v>1</v>
      </c>
      <c r="E101" t="s">
        <v>4806</v>
      </c>
      <c r="F101">
        <v>1355</v>
      </c>
      <c r="G101" s="39" t="s">
        <v>1463</v>
      </c>
      <c r="H101" s="39" t="s">
        <v>1464</v>
      </c>
      <c r="I101" s="9">
        <v>-72962.710000000006</v>
      </c>
      <c r="J101" s="33">
        <f t="shared" si="1"/>
        <v>-456016.93750000006</v>
      </c>
      <c r="K101" s="9"/>
      <c r="L101" s="9"/>
    </row>
    <row r="102" spans="1:12" x14ac:dyDescent="0.25">
      <c r="A102" t="s">
        <v>5779</v>
      </c>
      <c r="B102" s="8">
        <v>42913</v>
      </c>
      <c r="C102" t="s">
        <v>5780</v>
      </c>
      <c r="D102">
        <v>1</v>
      </c>
      <c r="E102" t="s">
        <v>2948</v>
      </c>
      <c r="F102">
        <v>11691</v>
      </c>
      <c r="G102" s="39" t="s">
        <v>1463</v>
      </c>
      <c r="H102" s="39" t="s">
        <v>1464</v>
      </c>
      <c r="I102" s="9">
        <v>74385.64</v>
      </c>
      <c r="J102" s="33">
        <f t="shared" si="1"/>
        <v>464910.25</v>
      </c>
      <c r="L102" s="9"/>
    </row>
    <row r="103" spans="1:12" x14ac:dyDescent="0.25">
      <c r="A103" t="s">
        <v>5781</v>
      </c>
      <c r="B103" s="8">
        <v>42914</v>
      </c>
      <c r="C103" t="s">
        <v>5782</v>
      </c>
      <c r="D103">
        <v>1</v>
      </c>
      <c r="E103" t="s">
        <v>2948</v>
      </c>
      <c r="F103">
        <v>11692</v>
      </c>
      <c r="G103" s="7" t="s">
        <v>1482</v>
      </c>
      <c r="H103" s="1" t="s">
        <v>5614</v>
      </c>
      <c r="I103" s="9">
        <v>29438.05</v>
      </c>
      <c r="J103" s="33">
        <f t="shared" si="1"/>
        <v>183987.8125</v>
      </c>
      <c r="L103" s="9"/>
    </row>
    <row r="104" spans="1:12" x14ac:dyDescent="0.25">
      <c r="A104" t="s">
        <v>5783</v>
      </c>
      <c r="B104" s="8">
        <v>42914</v>
      </c>
      <c r="C104" t="s">
        <v>5784</v>
      </c>
      <c r="D104">
        <v>1</v>
      </c>
      <c r="E104" t="s">
        <v>2948</v>
      </c>
      <c r="F104">
        <v>11693</v>
      </c>
      <c r="G104" s="7" t="s">
        <v>1479</v>
      </c>
      <c r="H104" s="1" t="s">
        <v>5785</v>
      </c>
      <c r="I104" s="9">
        <v>30083.57</v>
      </c>
      <c r="J104" s="33">
        <f t="shared" si="1"/>
        <v>188022.3125</v>
      </c>
      <c r="L104" s="9"/>
    </row>
    <row r="105" spans="1:12" s="1" customFormat="1" x14ac:dyDescent="0.25">
      <c r="A105" s="1" t="s">
        <v>1978</v>
      </c>
      <c r="B105" s="8">
        <v>42913</v>
      </c>
      <c r="C105" s="1" t="s">
        <v>5774</v>
      </c>
      <c r="D105" s="1">
        <v>1</v>
      </c>
      <c r="E105" s="1" t="s">
        <v>2956</v>
      </c>
      <c r="F105" s="1" t="s">
        <v>5775</v>
      </c>
      <c r="G105" s="1" t="s">
        <v>6176</v>
      </c>
      <c r="H105" s="1" t="s">
        <v>6177</v>
      </c>
      <c r="I105" s="9">
        <v>33.1</v>
      </c>
      <c r="J105" s="33">
        <f t="shared" si="1"/>
        <v>206.875</v>
      </c>
      <c r="L105" s="9"/>
    </row>
    <row r="106" spans="1:12" s="1" customFormat="1" x14ac:dyDescent="0.25">
      <c r="A106" s="1" t="s">
        <v>1978</v>
      </c>
      <c r="B106" s="8">
        <v>42913</v>
      </c>
      <c r="C106" s="1" t="s">
        <v>5774</v>
      </c>
      <c r="D106" s="1">
        <v>1</v>
      </c>
      <c r="E106" s="1" t="s">
        <v>2956</v>
      </c>
      <c r="F106" s="1" t="s">
        <v>5775</v>
      </c>
      <c r="G106" s="1" t="s">
        <v>4748</v>
      </c>
      <c r="H106" s="1" t="s">
        <v>1538</v>
      </c>
      <c r="I106" s="9">
        <v>67.13</v>
      </c>
      <c r="J106" s="33">
        <f t="shared" si="1"/>
        <v>419.56249999999994</v>
      </c>
      <c r="L106" s="9"/>
    </row>
    <row r="107" spans="1:12" s="1" customFormat="1" x14ac:dyDescent="0.25">
      <c r="A107" s="1" t="s">
        <v>1978</v>
      </c>
      <c r="B107" s="8">
        <v>42913</v>
      </c>
      <c r="C107" s="1" t="s">
        <v>5774</v>
      </c>
      <c r="D107" s="1">
        <v>1</v>
      </c>
      <c r="E107" s="1" t="s">
        <v>2956</v>
      </c>
      <c r="F107" s="1" t="s">
        <v>5775</v>
      </c>
      <c r="G107" s="7" t="s">
        <v>1820</v>
      </c>
      <c r="H107" s="1" t="s">
        <v>2867</v>
      </c>
      <c r="I107" s="9">
        <v>20.28</v>
      </c>
      <c r="J107" s="33">
        <f t="shared" si="1"/>
        <v>126.75</v>
      </c>
      <c r="L107" s="9"/>
    </row>
    <row r="108" spans="1:12" s="1" customFormat="1" x14ac:dyDescent="0.25">
      <c r="A108" s="1" t="s">
        <v>1978</v>
      </c>
      <c r="B108" s="8">
        <v>42913</v>
      </c>
      <c r="C108" s="1" t="s">
        <v>5774</v>
      </c>
      <c r="D108" s="1">
        <v>1</v>
      </c>
      <c r="E108" s="1" t="s">
        <v>2956</v>
      </c>
      <c r="F108" s="1" t="s">
        <v>5775</v>
      </c>
      <c r="G108" s="1" t="s">
        <v>6178</v>
      </c>
      <c r="H108" s="1" t="s">
        <v>6179</v>
      </c>
      <c r="I108" s="9">
        <v>17.38</v>
      </c>
      <c r="J108" s="33">
        <f t="shared" si="1"/>
        <v>108.62499999999999</v>
      </c>
      <c r="L108" s="9"/>
    </row>
    <row r="109" spans="1:12" x14ac:dyDescent="0.25">
      <c r="A109" t="s">
        <v>5786</v>
      </c>
      <c r="B109" s="8">
        <v>42914</v>
      </c>
      <c r="C109" t="s">
        <v>5787</v>
      </c>
      <c r="D109">
        <v>1</v>
      </c>
      <c r="E109" t="s">
        <v>3010</v>
      </c>
      <c r="F109">
        <v>33531</v>
      </c>
      <c r="G109" s="1" t="s">
        <v>352</v>
      </c>
      <c r="H109" s="1" t="s">
        <v>352</v>
      </c>
      <c r="I109" s="1">
        <v>22.32</v>
      </c>
      <c r="J109" s="33">
        <f t="shared" si="1"/>
        <v>139.5</v>
      </c>
      <c r="L109" s="9"/>
    </row>
    <row r="110" spans="1:12" x14ac:dyDescent="0.25">
      <c r="A110" t="s">
        <v>5196</v>
      </c>
      <c r="B110" s="8">
        <v>42914</v>
      </c>
      <c r="C110" t="s">
        <v>5788</v>
      </c>
      <c r="D110">
        <v>1</v>
      </c>
      <c r="E110" t="s">
        <v>3010</v>
      </c>
      <c r="F110">
        <v>33532</v>
      </c>
      <c r="G110" s="1" t="s">
        <v>743</v>
      </c>
      <c r="H110" s="1" t="s">
        <v>743</v>
      </c>
      <c r="I110" s="1">
        <v>56</v>
      </c>
      <c r="J110" s="33">
        <f t="shared" si="1"/>
        <v>350</v>
      </c>
      <c r="L110" s="9"/>
    </row>
    <row r="111" spans="1:12" x14ac:dyDescent="0.25">
      <c r="A111" t="s">
        <v>5789</v>
      </c>
      <c r="B111" s="8">
        <v>42914</v>
      </c>
      <c r="C111" t="s">
        <v>5790</v>
      </c>
      <c r="D111">
        <v>1</v>
      </c>
      <c r="E111" t="s">
        <v>3010</v>
      </c>
      <c r="F111">
        <v>33533</v>
      </c>
      <c r="G111" s="1" t="s">
        <v>5791</v>
      </c>
      <c r="H111" s="1" t="s">
        <v>5791</v>
      </c>
      <c r="I111" s="1">
        <v>42.76</v>
      </c>
      <c r="J111" s="33">
        <f t="shared" si="1"/>
        <v>267.25</v>
      </c>
      <c r="L111" s="9"/>
    </row>
    <row r="112" spans="1:12" x14ac:dyDescent="0.25">
      <c r="A112" t="s">
        <v>4160</v>
      </c>
      <c r="B112" s="8">
        <v>42914</v>
      </c>
      <c r="C112" t="s">
        <v>5792</v>
      </c>
      <c r="D112">
        <v>1</v>
      </c>
      <c r="E112" t="s">
        <v>3010</v>
      </c>
      <c r="F112">
        <v>33534</v>
      </c>
      <c r="G112" s="1" t="s">
        <v>5793</v>
      </c>
      <c r="H112" s="1" t="s">
        <v>5793</v>
      </c>
      <c r="I112" s="1">
        <v>24.83</v>
      </c>
      <c r="J112" s="33">
        <f t="shared" si="1"/>
        <v>155.1875</v>
      </c>
      <c r="L112" s="9"/>
    </row>
    <row r="113" spans="1:12" x14ac:dyDescent="0.25">
      <c r="A113" t="s">
        <v>5794</v>
      </c>
      <c r="B113" s="8">
        <v>42914</v>
      </c>
      <c r="C113" t="s">
        <v>5795</v>
      </c>
      <c r="D113">
        <v>1</v>
      </c>
      <c r="E113" t="s">
        <v>3010</v>
      </c>
      <c r="F113">
        <v>33535</v>
      </c>
      <c r="G113" s="1" t="s">
        <v>411</v>
      </c>
      <c r="H113" s="1" t="s">
        <v>411</v>
      </c>
      <c r="I113" s="1">
        <v>45.38</v>
      </c>
      <c r="J113" s="33">
        <f t="shared" si="1"/>
        <v>283.625</v>
      </c>
      <c r="L113" s="9"/>
    </row>
    <row r="114" spans="1:12" x14ac:dyDescent="0.25">
      <c r="A114" t="s">
        <v>5796</v>
      </c>
      <c r="B114" s="8">
        <v>42914</v>
      </c>
      <c r="C114" t="s">
        <v>5797</v>
      </c>
      <c r="D114">
        <v>1</v>
      </c>
      <c r="E114" t="s">
        <v>3010</v>
      </c>
      <c r="F114">
        <v>33536</v>
      </c>
      <c r="G114" s="1" t="s">
        <v>5798</v>
      </c>
      <c r="H114" s="1" t="s">
        <v>5798</v>
      </c>
      <c r="I114" s="1">
        <v>49.63</v>
      </c>
      <c r="J114" s="33">
        <f t="shared" si="1"/>
        <v>310.1875</v>
      </c>
      <c r="L114" s="9"/>
    </row>
    <row r="115" spans="1:12" x14ac:dyDescent="0.25">
      <c r="A115" t="s">
        <v>5799</v>
      </c>
      <c r="B115" s="8">
        <v>42914</v>
      </c>
      <c r="C115" t="s">
        <v>5800</v>
      </c>
      <c r="D115">
        <v>1</v>
      </c>
      <c r="E115" t="s">
        <v>2948</v>
      </c>
      <c r="F115">
        <v>11694</v>
      </c>
      <c r="G115" s="39" t="s">
        <v>1463</v>
      </c>
      <c r="H115" s="39" t="s">
        <v>1464</v>
      </c>
      <c r="I115" s="9">
        <v>29288.36</v>
      </c>
      <c r="J115" s="33">
        <f t="shared" si="1"/>
        <v>183052.25</v>
      </c>
      <c r="L115" s="9"/>
    </row>
    <row r="116" spans="1:12" x14ac:dyDescent="0.25">
      <c r="A116" t="s">
        <v>5801</v>
      </c>
      <c r="B116" s="8">
        <v>42914</v>
      </c>
      <c r="C116" t="s">
        <v>5802</v>
      </c>
      <c r="D116">
        <v>1</v>
      </c>
      <c r="E116" t="s">
        <v>3010</v>
      </c>
      <c r="F116">
        <v>33537</v>
      </c>
      <c r="G116" s="1" t="s">
        <v>5798</v>
      </c>
      <c r="H116" s="1" t="s">
        <v>5798</v>
      </c>
      <c r="I116" s="1">
        <v>43.78</v>
      </c>
      <c r="J116" s="33">
        <f t="shared" si="1"/>
        <v>273.625</v>
      </c>
      <c r="L116" s="9"/>
    </row>
    <row r="117" spans="1:12" x14ac:dyDescent="0.25">
      <c r="A117" t="s">
        <v>5199</v>
      </c>
      <c r="B117" s="8">
        <v>42914</v>
      </c>
      <c r="C117" t="s">
        <v>5803</v>
      </c>
      <c r="D117">
        <v>1</v>
      </c>
      <c r="E117" t="s">
        <v>3010</v>
      </c>
      <c r="F117">
        <v>33538</v>
      </c>
      <c r="G117" s="1" t="s">
        <v>329</v>
      </c>
      <c r="H117" s="1" t="s">
        <v>329</v>
      </c>
      <c r="I117" s="1">
        <v>57.52</v>
      </c>
      <c r="J117" s="33">
        <f t="shared" si="1"/>
        <v>359.5</v>
      </c>
      <c r="L117" s="9"/>
    </row>
    <row r="118" spans="1:12" x14ac:dyDescent="0.25">
      <c r="A118" t="s">
        <v>4166</v>
      </c>
      <c r="B118" s="8">
        <v>42914</v>
      </c>
      <c r="C118" t="s">
        <v>5804</v>
      </c>
      <c r="D118">
        <v>1</v>
      </c>
      <c r="E118" t="s">
        <v>3010</v>
      </c>
      <c r="F118">
        <v>33543</v>
      </c>
      <c r="G118" s="1" t="s">
        <v>444</v>
      </c>
      <c r="H118" s="1" t="s">
        <v>444</v>
      </c>
      <c r="I118" s="1">
        <v>8.2799999999999994</v>
      </c>
      <c r="J118" s="33">
        <f t="shared" si="1"/>
        <v>51.749999999999993</v>
      </c>
      <c r="L118" s="9"/>
    </row>
    <row r="119" spans="1:12" x14ac:dyDescent="0.25">
      <c r="A119" t="s">
        <v>4169</v>
      </c>
      <c r="B119" s="8">
        <v>42914</v>
      </c>
      <c r="C119" t="s">
        <v>5805</v>
      </c>
      <c r="D119">
        <v>1</v>
      </c>
      <c r="E119" t="s">
        <v>3010</v>
      </c>
      <c r="F119">
        <v>33544</v>
      </c>
      <c r="G119" s="1" t="s">
        <v>444</v>
      </c>
      <c r="H119" s="1" t="s">
        <v>444</v>
      </c>
      <c r="I119" s="1">
        <v>8.2799999999999994</v>
      </c>
      <c r="J119" s="33">
        <f t="shared" si="1"/>
        <v>51.749999999999993</v>
      </c>
      <c r="L119" s="9"/>
    </row>
    <row r="120" spans="1:12" x14ac:dyDescent="0.25">
      <c r="A120" t="s">
        <v>3155</v>
      </c>
      <c r="B120" s="8">
        <v>42914</v>
      </c>
      <c r="C120" t="s">
        <v>5806</v>
      </c>
      <c r="D120">
        <v>1</v>
      </c>
      <c r="E120" t="s">
        <v>3010</v>
      </c>
      <c r="F120">
        <v>33545</v>
      </c>
      <c r="G120" s="1" t="s">
        <v>5807</v>
      </c>
      <c r="H120" s="1" t="s">
        <v>5807</v>
      </c>
      <c r="I120" s="1">
        <v>26.31</v>
      </c>
      <c r="J120" s="33">
        <f t="shared" si="1"/>
        <v>164.4375</v>
      </c>
      <c r="L120" s="9"/>
    </row>
    <row r="121" spans="1:12" x14ac:dyDescent="0.25">
      <c r="A121" t="s">
        <v>3157</v>
      </c>
      <c r="B121" s="8">
        <v>42914</v>
      </c>
      <c r="C121" t="s">
        <v>5808</v>
      </c>
      <c r="D121">
        <v>1</v>
      </c>
      <c r="E121" t="s">
        <v>3010</v>
      </c>
      <c r="F121">
        <v>33546</v>
      </c>
      <c r="G121" s="1" t="s">
        <v>943</v>
      </c>
      <c r="H121" s="1" t="s">
        <v>943</v>
      </c>
      <c r="I121" s="1">
        <v>216</v>
      </c>
      <c r="J121" s="33">
        <f t="shared" si="1"/>
        <v>1350</v>
      </c>
      <c r="L121" s="9"/>
    </row>
    <row r="122" spans="1:12" x14ac:dyDescent="0.25">
      <c r="A122" t="s">
        <v>5809</v>
      </c>
      <c r="B122" s="8">
        <v>42914</v>
      </c>
      <c r="C122" t="s">
        <v>5810</v>
      </c>
      <c r="D122">
        <v>1</v>
      </c>
      <c r="E122" t="s">
        <v>3010</v>
      </c>
      <c r="F122">
        <v>33548</v>
      </c>
      <c r="G122" s="1" t="s">
        <v>403</v>
      </c>
      <c r="H122" s="1" t="s">
        <v>403</v>
      </c>
      <c r="I122" s="1">
        <v>60.52</v>
      </c>
      <c r="J122" s="33">
        <f t="shared" si="1"/>
        <v>378.25</v>
      </c>
      <c r="L122" s="9"/>
    </row>
    <row r="123" spans="1:12" x14ac:dyDescent="0.25">
      <c r="A123" t="s">
        <v>5811</v>
      </c>
      <c r="B123" s="8">
        <v>42914</v>
      </c>
      <c r="C123" t="s">
        <v>5812</v>
      </c>
      <c r="D123">
        <v>1</v>
      </c>
      <c r="E123" t="s">
        <v>3010</v>
      </c>
      <c r="F123">
        <v>33550</v>
      </c>
      <c r="G123" s="1" t="s">
        <v>763</v>
      </c>
      <c r="H123" s="1" t="s">
        <v>763</v>
      </c>
      <c r="I123" s="1">
        <v>3.86</v>
      </c>
      <c r="J123" s="33">
        <f t="shared" si="1"/>
        <v>24.125</v>
      </c>
      <c r="L123" s="9"/>
    </row>
    <row r="124" spans="1:12" x14ac:dyDescent="0.25">
      <c r="A124" t="s">
        <v>5813</v>
      </c>
      <c r="B124" s="8">
        <v>42914</v>
      </c>
      <c r="C124" t="s">
        <v>5814</v>
      </c>
      <c r="D124">
        <v>1</v>
      </c>
      <c r="E124" t="s">
        <v>3010</v>
      </c>
      <c r="F124">
        <v>33551</v>
      </c>
      <c r="G124" s="1" t="s">
        <v>426</v>
      </c>
      <c r="H124" s="1" t="s">
        <v>426</v>
      </c>
      <c r="I124" s="1">
        <v>73.790000000000006</v>
      </c>
      <c r="J124" s="33">
        <f t="shared" si="1"/>
        <v>461.18750000000006</v>
      </c>
      <c r="L124" s="9"/>
    </row>
    <row r="125" spans="1:12" x14ac:dyDescent="0.25">
      <c r="A125" t="s">
        <v>5815</v>
      </c>
      <c r="B125" s="8">
        <v>42914</v>
      </c>
      <c r="C125" t="s">
        <v>5816</v>
      </c>
      <c r="D125">
        <v>1</v>
      </c>
      <c r="E125" t="s">
        <v>3010</v>
      </c>
      <c r="F125">
        <v>33552</v>
      </c>
      <c r="G125" s="1" t="s">
        <v>356</v>
      </c>
      <c r="H125" s="1" t="s">
        <v>356</v>
      </c>
      <c r="I125" s="1">
        <v>171.24</v>
      </c>
      <c r="J125" s="33">
        <f t="shared" si="1"/>
        <v>1070.25</v>
      </c>
      <c r="L125" s="9"/>
    </row>
    <row r="126" spans="1:12" x14ac:dyDescent="0.25">
      <c r="A126" t="s">
        <v>5817</v>
      </c>
      <c r="B126" s="8">
        <v>42914</v>
      </c>
      <c r="C126" t="s">
        <v>5818</v>
      </c>
      <c r="D126">
        <v>1</v>
      </c>
      <c r="E126" t="s">
        <v>3010</v>
      </c>
      <c r="F126">
        <v>33553</v>
      </c>
      <c r="G126" s="1" t="s">
        <v>5819</v>
      </c>
      <c r="H126" s="1" t="s">
        <v>5819</v>
      </c>
      <c r="I126" s="1">
        <v>151.72999999999999</v>
      </c>
      <c r="J126" s="33">
        <f t="shared" si="1"/>
        <v>948.31249999999989</v>
      </c>
      <c r="L126" s="9"/>
    </row>
    <row r="127" spans="1:12" x14ac:dyDescent="0.25">
      <c r="A127" t="s">
        <v>4184</v>
      </c>
      <c r="B127" s="8">
        <v>42914</v>
      </c>
      <c r="C127" t="s">
        <v>5820</v>
      </c>
      <c r="D127">
        <v>1</v>
      </c>
      <c r="E127" t="s">
        <v>3010</v>
      </c>
      <c r="F127">
        <v>33554</v>
      </c>
      <c r="G127" s="1" t="s">
        <v>5819</v>
      </c>
      <c r="H127" s="1" t="s">
        <v>5819</v>
      </c>
      <c r="I127" s="1">
        <v>151.72999999999999</v>
      </c>
      <c r="J127" s="33">
        <f t="shared" si="1"/>
        <v>948.31249999999989</v>
      </c>
      <c r="L127" s="9"/>
    </row>
    <row r="128" spans="1:12" x14ac:dyDescent="0.25">
      <c r="A128" t="s">
        <v>5821</v>
      </c>
      <c r="B128" s="8">
        <v>42914</v>
      </c>
      <c r="C128" t="s">
        <v>5822</v>
      </c>
      <c r="D128">
        <v>1</v>
      </c>
      <c r="E128" t="s">
        <v>3010</v>
      </c>
      <c r="F128">
        <v>33555</v>
      </c>
      <c r="G128" s="1" t="s">
        <v>2439</v>
      </c>
      <c r="H128" s="1" t="s">
        <v>2439</v>
      </c>
      <c r="I128" s="1">
        <v>34.9</v>
      </c>
      <c r="J128" s="33">
        <f t="shared" si="1"/>
        <v>218.125</v>
      </c>
      <c r="L128" s="9"/>
    </row>
    <row r="129" spans="1:12" x14ac:dyDescent="0.25">
      <c r="A129" t="s">
        <v>5823</v>
      </c>
      <c r="B129" s="8">
        <v>42914</v>
      </c>
      <c r="C129" t="s">
        <v>5824</v>
      </c>
      <c r="D129">
        <v>1</v>
      </c>
      <c r="E129" t="s">
        <v>3010</v>
      </c>
      <c r="F129">
        <v>33556</v>
      </c>
      <c r="G129" s="1" t="s">
        <v>329</v>
      </c>
      <c r="H129" s="1" t="s">
        <v>329</v>
      </c>
      <c r="I129" s="1">
        <v>57.51</v>
      </c>
      <c r="J129" s="33">
        <f t="shared" si="1"/>
        <v>359.4375</v>
      </c>
      <c r="L129" s="9"/>
    </row>
    <row r="130" spans="1:12" x14ac:dyDescent="0.25">
      <c r="A130" t="s">
        <v>5825</v>
      </c>
      <c r="B130" s="8">
        <v>42914</v>
      </c>
      <c r="C130" t="s">
        <v>5826</v>
      </c>
      <c r="D130">
        <v>1</v>
      </c>
      <c r="E130" t="s">
        <v>3010</v>
      </c>
      <c r="F130">
        <v>33557</v>
      </c>
      <c r="G130" s="1" t="s">
        <v>794</v>
      </c>
      <c r="H130" s="1" t="s">
        <v>794</v>
      </c>
      <c r="I130" s="1">
        <v>3.45</v>
      </c>
      <c r="J130" s="33">
        <f t="shared" si="1"/>
        <v>21.5625</v>
      </c>
      <c r="L130" s="9"/>
    </row>
    <row r="131" spans="1:12" x14ac:dyDescent="0.25">
      <c r="A131" t="s">
        <v>5827</v>
      </c>
      <c r="B131" s="8">
        <v>42914</v>
      </c>
      <c r="C131" t="s">
        <v>5828</v>
      </c>
      <c r="D131">
        <v>1</v>
      </c>
      <c r="E131" t="s">
        <v>3010</v>
      </c>
      <c r="F131">
        <v>33558</v>
      </c>
      <c r="G131" s="1" t="s">
        <v>2419</v>
      </c>
      <c r="H131" s="1" t="s">
        <v>2419</v>
      </c>
      <c r="I131" s="1">
        <v>46.64</v>
      </c>
      <c r="J131" s="33">
        <f t="shared" si="1"/>
        <v>291.5</v>
      </c>
      <c r="L131" s="9"/>
    </row>
    <row r="132" spans="1:12" x14ac:dyDescent="0.25">
      <c r="A132" t="s">
        <v>512</v>
      </c>
      <c r="B132" s="8">
        <v>42914</v>
      </c>
      <c r="C132" t="s">
        <v>5829</v>
      </c>
      <c r="D132">
        <v>1</v>
      </c>
      <c r="E132" t="s">
        <v>3010</v>
      </c>
      <c r="F132">
        <v>33559</v>
      </c>
      <c r="G132" s="1" t="s">
        <v>5830</v>
      </c>
      <c r="H132" s="1" t="s">
        <v>5830</v>
      </c>
      <c r="I132" s="1">
        <v>20</v>
      </c>
      <c r="J132" s="33">
        <f t="shared" si="1"/>
        <v>125</v>
      </c>
      <c r="L132" s="9"/>
    </row>
    <row r="133" spans="1:12" x14ac:dyDescent="0.25">
      <c r="A133" t="s">
        <v>5831</v>
      </c>
      <c r="B133" s="8">
        <v>42914</v>
      </c>
      <c r="C133" t="s">
        <v>5832</v>
      </c>
      <c r="D133">
        <v>1</v>
      </c>
      <c r="E133" t="s">
        <v>3010</v>
      </c>
      <c r="F133">
        <v>33560</v>
      </c>
      <c r="G133" s="1" t="s">
        <v>2254</v>
      </c>
      <c r="H133" s="1" t="s">
        <v>2254</v>
      </c>
      <c r="I133" s="1">
        <v>46.04</v>
      </c>
      <c r="J133" s="33">
        <f t="shared" si="1"/>
        <v>287.75</v>
      </c>
      <c r="L133" s="9"/>
    </row>
    <row r="134" spans="1:12" x14ac:dyDescent="0.25">
      <c r="A134" t="s">
        <v>5833</v>
      </c>
      <c r="B134" s="8">
        <v>42914</v>
      </c>
      <c r="C134" t="s">
        <v>5834</v>
      </c>
      <c r="D134">
        <v>1</v>
      </c>
      <c r="E134" t="s">
        <v>3010</v>
      </c>
      <c r="F134">
        <v>33561</v>
      </c>
      <c r="G134" s="1" t="s">
        <v>313</v>
      </c>
      <c r="H134" s="1" t="s">
        <v>313</v>
      </c>
      <c r="I134" s="1">
        <v>86.48</v>
      </c>
      <c r="J134" s="33">
        <f t="shared" si="1"/>
        <v>540.5</v>
      </c>
      <c r="L134" s="9"/>
    </row>
    <row r="135" spans="1:12" x14ac:dyDescent="0.25">
      <c r="A135" t="s">
        <v>3166</v>
      </c>
      <c r="B135" s="8">
        <v>42914</v>
      </c>
      <c r="C135" t="s">
        <v>5835</v>
      </c>
      <c r="D135">
        <v>1</v>
      </c>
      <c r="E135" t="s">
        <v>3010</v>
      </c>
      <c r="F135">
        <v>33562</v>
      </c>
      <c r="G135" s="1" t="s">
        <v>305</v>
      </c>
      <c r="H135" s="1" t="s">
        <v>305</v>
      </c>
      <c r="I135" s="1">
        <v>40</v>
      </c>
      <c r="J135" s="33">
        <f t="shared" ref="J135:J198" si="2">+I135/0.16</f>
        <v>250</v>
      </c>
      <c r="L135" s="9"/>
    </row>
    <row r="136" spans="1:12" x14ac:dyDescent="0.25">
      <c r="A136" t="s">
        <v>4191</v>
      </c>
      <c r="B136" s="8">
        <v>42914</v>
      </c>
      <c r="C136" t="s">
        <v>5836</v>
      </c>
      <c r="D136">
        <v>1</v>
      </c>
      <c r="E136" t="s">
        <v>3010</v>
      </c>
      <c r="F136">
        <v>33563</v>
      </c>
      <c r="G136" s="1" t="s">
        <v>305</v>
      </c>
      <c r="H136" s="1" t="s">
        <v>305</v>
      </c>
      <c r="I136" s="1">
        <v>40</v>
      </c>
      <c r="J136" s="33">
        <f t="shared" si="2"/>
        <v>250</v>
      </c>
      <c r="L136" s="9"/>
    </row>
    <row r="137" spans="1:12" x14ac:dyDescent="0.25">
      <c r="A137" t="s">
        <v>4200</v>
      </c>
      <c r="B137" s="8">
        <v>42914</v>
      </c>
      <c r="C137" t="s">
        <v>5837</v>
      </c>
      <c r="D137">
        <v>1</v>
      </c>
      <c r="E137" t="s">
        <v>3010</v>
      </c>
      <c r="F137">
        <v>33564</v>
      </c>
      <c r="G137" s="1" t="s">
        <v>305</v>
      </c>
      <c r="H137" s="1" t="s">
        <v>305</v>
      </c>
      <c r="I137" s="1">
        <v>40</v>
      </c>
      <c r="J137" s="33">
        <f t="shared" si="2"/>
        <v>250</v>
      </c>
      <c r="L137" s="9"/>
    </row>
    <row r="138" spans="1:12" x14ac:dyDescent="0.25">
      <c r="A138" t="s">
        <v>2027</v>
      </c>
      <c r="B138" s="8">
        <v>42914</v>
      </c>
      <c r="C138" t="s">
        <v>5838</v>
      </c>
      <c r="D138">
        <v>1</v>
      </c>
      <c r="E138" t="s">
        <v>3010</v>
      </c>
      <c r="F138">
        <v>33565</v>
      </c>
      <c r="G138" s="1" t="s">
        <v>804</v>
      </c>
      <c r="H138" s="1" t="s">
        <v>804</v>
      </c>
      <c r="I138" s="1">
        <v>20</v>
      </c>
      <c r="J138" s="33">
        <f t="shared" si="2"/>
        <v>125</v>
      </c>
      <c r="L138" s="9"/>
    </row>
    <row r="139" spans="1:12" x14ac:dyDescent="0.25">
      <c r="A139" t="s">
        <v>2027</v>
      </c>
      <c r="B139" s="8">
        <v>42914</v>
      </c>
      <c r="C139" t="s">
        <v>5838</v>
      </c>
      <c r="D139">
        <v>1</v>
      </c>
      <c r="E139" t="s">
        <v>3010</v>
      </c>
      <c r="F139">
        <v>33565</v>
      </c>
      <c r="G139" s="1" t="s">
        <v>851</v>
      </c>
      <c r="H139" s="1" t="s">
        <v>851</v>
      </c>
      <c r="I139" s="1">
        <v>63.95</v>
      </c>
      <c r="J139" s="33">
        <f t="shared" si="2"/>
        <v>399.6875</v>
      </c>
      <c r="L139" s="9"/>
    </row>
    <row r="140" spans="1:12" x14ac:dyDescent="0.25">
      <c r="A140" t="s">
        <v>2027</v>
      </c>
      <c r="B140" s="8">
        <v>42914</v>
      </c>
      <c r="C140" t="s">
        <v>5838</v>
      </c>
      <c r="D140">
        <v>1</v>
      </c>
      <c r="E140" t="s">
        <v>3010</v>
      </c>
      <c r="F140">
        <v>33565</v>
      </c>
      <c r="G140" s="1" t="s">
        <v>5839</v>
      </c>
      <c r="H140" s="1" t="s">
        <v>5839</v>
      </c>
      <c r="I140" s="1">
        <v>35</v>
      </c>
      <c r="J140" s="33">
        <f t="shared" si="2"/>
        <v>218.75</v>
      </c>
      <c r="L140" s="9"/>
    </row>
    <row r="141" spans="1:12" x14ac:dyDescent="0.25">
      <c r="A141" t="s">
        <v>3171</v>
      </c>
      <c r="B141" s="8">
        <v>42914</v>
      </c>
      <c r="C141" t="s">
        <v>5840</v>
      </c>
      <c r="D141">
        <v>1</v>
      </c>
      <c r="E141" t="s">
        <v>3010</v>
      </c>
      <c r="F141">
        <v>33566</v>
      </c>
      <c r="G141" s="1" t="s">
        <v>885</v>
      </c>
      <c r="H141" s="1" t="s">
        <v>885</v>
      </c>
      <c r="I141" s="1">
        <v>16.55</v>
      </c>
      <c r="J141" s="33">
        <f t="shared" si="2"/>
        <v>103.4375</v>
      </c>
      <c r="L141" s="9"/>
    </row>
    <row r="142" spans="1:12" x14ac:dyDescent="0.25">
      <c r="A142" t="s">
        <v>3171</v>
      </c>
      <c r="B142" s="8">
        <v>42914</v>
      </c>
      <c r="C142" t="s">
        <v>5840</v>
      </c>
      <c r="D142">
        <v>1</v>
      </c>
      <c r="E142" t="s">
        <v>3010</v>
      </c>
      <c r="F142">
        <v>33566</v>
      </c>
      <c r="G142" s="1" t="s">
        <v>444</v>
      </c>
      <c r="H142" s="1" t="s">
        <v>444</v>
      </c>
      <c r="I142" s="1">
        <v>55.86</v>
      </c>
      <c r="J142" s="33">
        <f t="shared" si="2"/>
        <v>349.125</v>
      </c>
      <c r="L142" s="9"/>
    </row>
    <row r="143" spans="1:12" x14ac:dyDescent="0.25">
      <c r="A143" t="s">
        <v>3171</v>
      </c>
      <c r="B143" s="8">
        <v>42914</v>
      </c>
      <c r="C143" t="s">
        <v>5840</v>
      </c>
      <c r="D143">
        <v>1</v>
      </c>
      <c r="E143" t="s">
        <v>3010</v>
      </c>
      <c r="F143">
        <v>33566</v>
      </c>
      <c r="G143" s="1" t="s">
        <v>5845</v>
      </c>
      <c r="H143" s="1" t="s">
        <v>5845</v>
      </c>
      <c r="I143" s="1">
        <v>6.07</v>
      </c>
      <c r="J143" s="33">
        <f t="shared" si="2"/>
        <v>37.9375</v>
      </c>
      <c r="L143" s="9"/>
    </row>
    <row r="144" spans="1:12" x14ac:dyDescent="0.25">
      <c r="A144" t="s">
        <v>3171</v>
      </c>
      <c r="B144" s="8">
        <v>42914</v>
      </c>
      <c r="C144" t="s">
        <v>5840</v>
      </c>
      <c r="D144">
        <v>1</v>
      </c>
      <c r="E144" t="s">
        <v>3010</v>
      </c>
      <c r="F144">
        <v>33566</v>
      </c>
      <c r="G144" s="1" t="s">
        <v>794</v>
      </c>
      <c r="H144" s="1" t="s">
        <v>794</v>
      </c>
      <c r="I144" s="1">
        <v>10.210000000000001</v>
      </c>
      <c r="J144" s="33">
        <f t="shared" si="2"/>
        <v>63.812500000000007</v>
      </c>
      <c r="L144" s="9"/>
    </row>
    <row r="145" spans="1:12" x14ac:dyDescent="0.25">
      <c r="A145" t="s">
        <v>3171</v>
      </c>
      <c r="B145" s="8">
        <v>42914</v>
      </c>
      <c r="C145" t="s">
        <v>5840</v>
      </c>
      <c r="D145">
        <v>1</v>
      </c>
      <c r="E145" t="s">
        <v>3010</v>
      </c>
      <c r="F145">
        <v>33566</v>
      </c>
      <c r="G145" s="1" t="s">
        <v>6173</v>
      </c>
      <c r="H145" s="1" t="s">
        <v>6173</v>
      </c>
      <c r="I145" s="1">
        <v>80.88</v>
      </c>
      <c r="J145" s="33">
        <f t="shared" si="2"/>
        <v>505.49999999999994</v>
      </c>
      <c r="L145" s="9"/>
    </row>
    <row r="146" spans="1:12" x14ac:dyDescent="0.25">
      <c r="A146" t="s">
        <v>515</v>
      </c>
      <c r="B146" s="8">
        <v>42914</v>
      </c>
      <c r="C146" t="s">
        <v>5841</v>
      </c>
      <c r="D146">
        <v>1</v>
      </c>
      <c r="E146" t="s">
        <v>3010</v>
      </c>
      <c r="F146">
        <v>33567</v>
      </c>
      <c r="G146" s="1" t="s">
        <v>876</v>
      </c>
      <c r="H146" s="1" t="s">
        <v>876</v>
      </c>
      <c r="I146" s="1">
        <v>20.83</v>
      </c>
      <c r="J146" s="33">
        <f t="shared" si="2"/>
        <v>130.1875</v>
      </c>
      <c r="L146" s="9"/>
    </row>
    <row r="147" spans="1:12" x14ac:dyDescent="0.25">
      <c r="A147" t="s">
        <v>515</v>
      </c>
      <c r="B147" s="8">
        <v>42914</v>
      </c>
      <c r="C147" t="s">
        <v>5841</v>
      </c>
      <c r="D147">
        <v>1</v>
      </c>
      <c r="E147" t="s">
        <v>3010</v>
      </c>
      <c r="F147">
        <v>33567</v>
      </c>
      <c r="G147" s="1" t="s">
        <v>906</v>
      </c>
      <c r="H147" s="1" t="s">
        <v>906</v>
      </c>
      <c r="I147" s="1">
        <v>3.31</v>
      </c>
      <c r="J147" s="33">
        <f t="shared" si="2"/>
        <v>20.6875</v>
      </c>
      <c r="L147" s="9"/>
    </row>
    <row r="148" spans="1:12" x14ac:dyDescent="0.25">
      <c r="A148" t="s">
        <v>515</v>
      </c>
      <c r="B148" s="8">
        <v>42914</v>
      </c>
      <c r="C148" t="s">
        <v>5841</v>
      </c>
      <c r="D148">
        <v>1</v>
      </c>
      <c r="E148" t="s">
        <v>3010</v>
      </c>
      <c r="F148">
        <v>33567</v>
      </c>
      <c r="G148" s="1" t="s">
        <v>794</v>
      </c>
      <c r="H148" s="1" t="s">
        <v>794</v>
      </c>
      <c r="I148" s="1">
        <v>12.69</v>
      </c>
      <c r="J148" s="33">
        <f t="shared" si="2"/>
        <v>79.3125</v>
      </c>
      <c r="L148" s="9"/>
    </row>
    <row r="149" spans="1:12" x14ac:dyDescent="0.25">
      <c r="A149" t="s">
        <v>515</v>
      </c>
      <c r="B149" s="8">
        <v>42914</v>
      </c>
      <c r="C149" t="s">
        <v>5841</v>
      </c>
      <c r="D149">
        <v>1</v>
      </c>
      <c r="E149" t="s">
        <v>3010</v>
      </c>
      <c r="F149">
        <v>33567</v>
      </c>
      <c r="G149" s="1" t="s">
        <v>3162</v>
      </c>
      <c r="H149" s="1" t="s">
        <v>3162</v>
      </c>
      <c r="I149" s="1">
        <v>88.91</v>
      </c>
      <c r="J149" s="33">
        <f t="shared" si="2"/>
        <v>555.6875</v>
      </c>
      <c r="L149" s="9"/>
    </row>
    <row r="150" spans="1:12" x14ac:dyDescent="0.25">
      <c r="A150" t="s">
        <v>515</v>
      </c>
      <c r="B150" s="8">
        <v>42914</v>
      </c>
      <c r="C150" t="s">
        <v>5841</v>
      </c>
      <c r="D150">
        <v>1</v>
      </c>
      <c r="E150" t="s">
        <v>3010</v>
      </c>
      <c r="F150">
        <v>33567</v>
      </c>
      <c r="G150" s="1" t="s">
        <v>919</v>
      </c>
      <c r="H150" s="1" t="s">
        <v>919</v>
      </c>
      <c r="I150" s="1">
        <v>8.2799999999999994</v>
      </c>
      <c r="J150" s="33">
        <f t="shared" si="2"/>
        <v>51.749999999999993</v>
      </c>
      <c r="L150" s="9"/>
    </row>
    <row r="151" spans="1:12" x14ac:dyDescent="0.25">
      <c r="A151" t="s">
        <v>515</v>
      </c>
      <c r="B151" s="8">
        <v>42914</v>
      </c>
      <c r="C151" t="s">
        <v>5841</v>
      </c>
      <c r="D151">
        <v>1</v>
      </c>
      <c r="E151" t="s">
        <v>3010</v>
      </c>
      <c r="F151">
        <v>33567</v>
      </c>
      <c r="G151" s="1" t="s">
        <v>907</v>
      </c>
      <c r="H151" s="1" t="s">
        <v>907</v>
      </c>
      <c r="I151" s="1">
        <v>125.38</v>
      </c>
      <c r="J151" s="33">
        <f t="shared" si="2"/>
        <v>783.625</v>
      </c>
      <c r="L151" s="9"/>
    </row>
    <row r="152" spans="1:12" x14ac:dyDescent="0.25">
      <c r="A152" t="s">
        <v>515</v>
      </c>
      <c r="B152" s="8">
        <v>42914</v>
      </c>
      <c r="C152" t="s">
        <v>5841</v>
      </c>
      <c r="D152">
        <v>1</v>
      </c>
      <c r="E152" t="s">
        <v>3010</v>
      </c>
      <c r="F152">
        <v>33567</v>
      </c>
      <c r="G152" s="1" t="s">
        <v>909</v>
      </c>
      <c r="H152" s="1" t="s">
        <v>909</v>
      </c>
      <c r="I152" s="1">
        <v>67.27</v>
      </c>
      <c r="J152" s="33">
        <f t="shared" si="2"/>
        <v>420.43749999999994</v>
      </c>
      <c r="L152" s="9"/>
    </row>
    <row r="153" spans="1:12" x14ac:dyDescent="0.25">
      <c r="A153" t="s">
        <v>3175</v>
      </c>
      <c r="B153" s="8">
        <v>42914</v>
      </c>
      <c r="C153" t="s">
        <v>5842</v>
      </c>
      <c r="D153">
        <v>1</v>
      </c>
      <c r="E153" t="s">
        <v>3010</v>
      </c>
      <c r="F153">
        <v>33568</v>
      </c>
      <c r="G153" s="1" t="s">
        <v>444</v>
      </c>
      <c r="H153" s="1" t="s">
        <v>444</v>
      </c>
      <c r="I153" s="1">
        <v>36.97</v>
      </c>
      <c r="J153" s="33">
        <f t="shared" si="2"/>
        <v>231.0625</v>
      </c>
      <c r="L153" s="9"/>
    </row>
    <row r="154" spans="1:12" x14ac:dyDescent="0.25">
      <c r="A154" t="s">
        <v>3175</v>
      </c>
      <c r="B154" s="8">
        <v>42914</v>
      </c>
      <c r="C154" t="s">
        <v>5842</v>
      </c>
      <c r="D154">
        <v>1</v>
      </c>
      <c r="E154" t="s">
        <v>3010</v>
      </c>
      <c r="F154">
        <v>33568</v>
      </c>
      <c r="G154" s="1" t="s">
        <v>794</v>
      </c>
      <c r="H154" s="1" t="s">
        <v>794</v>
      </c>
      <c r="I154" s="1">
        <v>10.210000000000001</v>
      </c>
      <c r="J154" s="33">
        <f t="shared" si="2"/>
        <v>63.812500000000007</v>
      </c>
      <c r="L154" s="9"/>
    </row>
    <row r="155" spans="1:12" x14ac:dyDescent="0.25">
      <c r="A155" t="s">
        <v>3175</v>
      </c>
      <c r="B155" s="8">
        <v>42914</v>
      </c>
      <c r="C155" t="s">
        <v>5842</v>
      </c>
      <c r="D155">
        <v>1</v>
      </c>
      <c r="E155" t="s">
        <v>3010</v>
      </c>
      <c r="F155">
        <v>33568</v>
      </c>
      <c r="G155" s="1" t="s">
        <v>794</v>
      </c>
      <c r="H155" s="1" t="s">
        <v>794</v>
      </c>
      <c r="I155" s="1">
        <v>10.210000000000001</v>
      </c>
      <c r="J155" s="33">
        <f t="shared" si="2"/>
        <v>63.812500000000007</v>
      </c>
      <c r="L155" s="9"/>
    </row>
    <row r="156" spans="1:12" x14ac:dyDescent="0.25">
      <c r="A156" t="s">
        <v>3175</v>
      </c>
      <c r="B156" s="8">
        <v>42914</v>
      </c>
      <c r="C156" t="s">
        <v>5842</v>
      </c>
      <c r="D156">
        <v>1</v>
      </c>
      <c r="E156" t="s">
        <v>3010</v>
      </c>
      <c r="F156">
        <v>33568</v>
      </c>
      <c r="G156" s="1" t="s">
        <v>3174</v>
      </c>
      <c r="H156" s="1" t="s">
        <v>3174</v>
      </c>
      <c r="I156" s="1">
        <v>16.28</v>
      </c>
      <c r="J156" s="33">
        <f t="shared" si="2"/>
        <v>101.75</v>
      </c>
      <c r="L156" s="9"/>
    </row>
    <row r="157" spans="1:12" x14ac:dyDescent="0.25">
      <c r="A157" t="s">
        <v>3175</v>
      </c>
      <c r="B157" s="8">
        <v>42914</v>
      </c>
      <c r="C157" t="s">
        <v>5842</v>
      </c>
      <c r="D157">
        <v>1</v>
      </c>
      <c r="E157" t="s">
        <v>3010</v>
      </c>
      <c r="F157">
        <v>33568</v>
      </c>
      <c r="G157" s="1" t="s">
        <v>887</v>
      </c>
      <c r="H157" s="1" t="s">
        <v>887</v>
      </c>
      <c r="I157" s="1">
        <v>67.33</v>
      </c>
      <c r="J157" s="33">
        <f t="shared" si="2"/>
        <v>420.8125</v>
      </c>
      <c r="L157" s="9"/>
    </row>
    <row r="158" spans="1:12" x14ac:dyDescent="0.25">
      <c r="A158" t="s">
        <v>3179</v>
      </c>
      <c r="B158" s="8">
        <v>42914</v>
      </c>
      <c r="C158" t="s">
        <v>5843</v>
      </c>
      <c r="D158">
        <v>1</v>
      </c>
      <c r="E158" t="s">
        <v>3010</v>
      </c>
      <c r="F158">
        <v>33569</v>
      </c>
      <c r="G158" s="1" t="s">
        <v>444</v>
      </c>
      <c r="H158" s="1" t="s">
        <v>444</v>
      </c>
      <c r="I158" s="1">
        <v>55.86</v>
      </c>
      <c r="J158" s="33">
        <f t="shared" si="2"/>
        <v>349.125</v>
      </c>
      <c r="L158" s="9"/>
    </row>
    <row r="159" spans="1:12" x14ac:dyDescent="0.25">
      <c r="A159" t="s">
        <v>3179</v>
      </c>
      <c r="B159" s="8">
        <v>42914</v>
      </c>
      <c r="C159" t="s">
        <v>5843</v>
      </c>
      <c r="D159">
        <v>1</v>
      </c>
      <c r="E159" t="s">
        <v>3010</v>
      </c>
      <c r="F159">
        <v>33569</v>
      </c>
      <c r="G159" s="1" t="s">
        <v>5844</v>
      </c>
      <c r="H159" s="1" t="s">
        <v>5844</v>
      </c>
      <c r="I159" s="1">
        <v>80.8</v>
      </c>
      <c r="J159" s="33">
        <f t="shared" si="2"/>
        <v>505</v>
      </c>
      <c r="L159" s="9"/>
    </row>
    <row r="160" spans="1:12" x14ac:dyDescent="0.25">
      <c r="A160" t="s">
        <v>3179</v>
      </c>
      <c r="B160" s="8">
        <v>42914</v>
      </c>
      <c r="C160" t="s">
        <v>5843</v>
      </c>
      <c r="D160">
        <v>1</v>
      </c>
      <c r="E160" t="s">
        <v>3010</v>
      </c>
      <c r="F160">
        <v>33569</v>
      </c>
      <c r="G160" s="1" t="s">
        <v>2907</v>
      </c>
      <c r="H160" s="1" t="s">
        <v>2907</v>
      </c>
      <c r="I160" s="1">
        <v>29.38</v>
      </c>
      <c r="J160" s="33">
        <f t="shared" si="2"/>
        <v>183.625</v>
      </c>
      <c r="L160" s="9"/>
    </row>
    <row r="161" spans="1:12" x14ac:dyDescent="0.25">
      <c r="A161" t="s">
        <v>3179</v>
      </c>
      <c r="B161" s="8">
        <v>42914</v>
      </c>
      <c r="C161" t="s">
        <v>5843</v>
      </c>
      <c r="D161">
        <v>1</v>
      </c>
      <c r="E161" t="s">
        <v>3010</v>
      </c>
      <c r="F161">
        <v>33569</v>
      </c>
      <c r="G161" s="1" t="s">
        <v>5845</v>
      </c>
      <c r="H161" s="1" t="s">
        <v>5845</v>
      </c>
      <c r="I161" s="1">
        <v>6.07</v>
      </c>
      <c r="J161" s="33">
        <f t="shared" si="2"/>
        <v>37.9375</v>
      </c>
      <c r="L161" s="9"/>
    </row>
    <row r="162" spans="1:12" x14ac:dyDescent="0.25">
      <c r="A162" t="s">
        <v>3179</v>
      </c>
      <c r="B162" s="8">
        <v>42914</v>
      </c>
      <c r="C162" t="s">
        <v>5843</v>
      </c>
      <c r="D162">
        <v>1</v>
      </c>
      <c r="E162" t="s">
        <v>3010</v>
      </c>
      <c r="F162">
        <v>33569</v>
      </c>
      <c r="G162" s="1" t="s">
        <v>794</v>
      </c>
      <c r="H162" s="1" t="s">
        <v>794</v>
      </c>
      <c r="I162" s="1">
        <v>10.210000000000001</v>
      </c>
      <c r="J162" s="33">
        <f t="shared" si="2"/>
        <v>63.812500000000007</v>
      </c>
      <c r="L162" s="9"/>
    </row>
    <row r="163" spans="1:12" x14ac:dyDescent="0.25">
      <c r="A163" t="s">
        <v>3179</v>
      </c>
      <c r="B163" s="8">
        <v>42914</v>
      </c>
      <c r="C163" t="s">
        <v>5843</v>
      </c>
      <c r="D163">
        <v>1</v>
      </c>
      <c r="E163" t="s">
        <v>3010</v>
      </c>
      <c r="F163">
        <v>33569</v>
      </c>
      <c r="G163" s="1" t="s">
        <v>796</v>
      </c>
      <c r="H163" s="1" t="s">
        <v>796</v>
      </c>
      <c r="I163" s="1">
        <v>15.17</v>
      </c>
      <c r="J163" s="33">
        <f t="shared" si="2"/>
        <v>94.8125</v>
      </c>
      <c r="L163" s="9"/>
    </row>
    <row r="164" spans="1:12" x14ac:dyDescent="0.25">
      <c r="A164" t="s">
        <v>2042</v>
      </c>
      <c r="B164" s="8">
        <v>42914</v>
      </c>
      <c r="C164" t="s">
        <v>5847</v>
      </c>
      <c r="D164">
        <v>1</v>
      </c>
      <c r="E164" t="s">
        <v>3010</v>
      </c>
      <c r="F164">
        <v>33570</v>
      </c>
      <c r="G164" s="1" t="s">
        <v>885</v>
      </c>
      <c r="H164" s="1" t="s">
        <v>885</v>
      </c>
      <c r="I164" s="1">
        <v>17.93</v>
      </c>
      <c r="J164" s="33">
        <f t="shared" si="2"/>
        <v>112.0625</v>
      </c>
      <c r="L164" s="9"/>
    </row>
    <row r="165" spans="1:12" x14ac:dyDescent="0.25">
      <c r="A165" t="s">
        <v>2042</v>
      </c>
      <c r="B165" s="8">
        <v>42914</v>
      </c>
      <c r="C165" t="s">
        <v>5847</v>
      </c>
      <c r="D165">
        <v>1</v>
      </c>
      <c r="E165" t="s">
        <v>3010</v>
      </c>
      <c r="F165">
        <v>33570</v>
      </c>
      <c r="G165" s="1" t="s">
        <v>444</v>
      </c>
      <c r="H165" s="1" t="s">
        <v>444</v>
      </c>
      <c r="I165" s="1">
        <v>55.86</v>
      </c>
      <c r="J165" s="33">
        <f t="shared" si="2"/>
        <v>349.125</v>
      </c>
      <c r="L165" s="9"/>
    </row>
    <row r="166" spans="1:12" x14ac:dyDescent="0.25">
      <c r="A166" t="s">
        <v>2042</v>
      </c>
      <c r="B166" s="8">
        <v>42914</v>
      </c>
      <c r="C166" t="s">
        <v>5847</v>
      </c>
      <c r="D166">
        <v>1</v>
      </c>
      <c r="E166" t="s">
        <v>3010</v>
      </c>
      <c r="F166">
        <v>33570</v>
      </c>
      <c r="G166" s="1" t="s">
        <v>2907</v>
      </c>
      <c r="H166" s="1" t="s">
        <v>2907</v>
      </c>
      <c r="I166" s="1">
        <v>17.38</v>
      </c>
      <c r="J166" s="33">
        <f t="shared" si="2"/>
        <v>108.62499999999999</v>
      </c>
      <c r="L166" s="9"/>
    </row>
    <row r="167" spans="1:12" x14ac:dyDescent="0.25">
      <c r="A167" t="s">
        <v>2042</v>
      </c>
      <c r="B167" s="8">
        <v>42914</v>
      </c>
      <c r="C167" t="s">
        <v>5847</v>
      </c>
      <c r="D167">
        <v>1</v>
      </c>
      <c r="E167" t="s">
        <v>3010</v>
      </c>
      <c r="F167">
        <v>33570</v>
      </c>
      <c r="G167" s="1" t="s">
        <v>794</v>
      </c>
      <c r="H167" s="1" t="s">
        <v>794</v>
      </c>
      <c r="I167" s="1">
        <v>20.420000000000002</v>
      </c>
      <c r="J167" s="33">
        <f t="shared" si="2"/>
        <v>127.62500000000001</v>
      </c>
      <c r="L167" s="9"/>
    </row>
    <row r="168" spans="1:12" x14ac:dyDescent="0.25">
      <c r="A168" t="s">
        <v>2042</v>
      </c>
      <c r="B168" s="8">
        <v>42914</v>
      </c>
      <c r="C168" t="s">
        <v>5847</v>
      </c>
      <c r="D168">
        <v>1</v>
      </c>
      <c r="E168" t="s">
        <v>3010</v>
      </c>
      <c r="F168">
        <v>33570</v>
      </c>
      <c r="G168" s="1" t="s">
        <v>820</v>
      </c>
      <c r="H168" s="1" t="s">
        <v>820</v>
      </c>
      <c r="I168" s="1">
        <v>67.33</v>
      </c>
      <c r="J168" s="33">
        <f t="shared" si="2"/>
        <v>420.8125</v>
      </c>
      <c r="L168" s="9"/>
    </row>
    <row r="169" spans="1:12" x14ac:dyDescent="0.25">
      <c r="A169" t="s">
        <v>5848</v>
      </c>
      <c r="B169" s="8">
        <v>42914</v>
      </c>
      <c r="C169" t="s">
        <v>5846</v>
      </c>
      <c r="D169">
        <v>1</v>
      </c>
      <c r="E169" t="s">
        <v>2948</v>
      </c>
      <c r="F169">
        <v>11696</v>
      </c>
      <c r="G169" s="7" t="s">
        <v>1495</v>
      </c>
      <c r="H169" s="1" t="s">
        <v>6197</v>
      </c>
      <c r="I169" s="9">
        <v>32268.400000000001</v>
      </c>
      <c r="J169" s="33">
        <f t="shared" si="2"/>
        <v>201677.5</v>
      </c>
      <c r="L169" s="9"/>
    </row>
    <row r="170" spans="1:12" x14ac:dyDescent="0.25">
      <c r="A170" t="s">
        <v>4210</v>
      </c>
      <c r="B170" s="8">
        <v>42914</v>
      </c>
      <c r="C170" t="s">
        <v>5849</v>
      </c>
      <c r="D170">
        <v>1</v>
      </c>
      <c r="E170" t="s">
        <v>2948</v>
      </c>
      <c r="F170">
        <v>11697</v>
      </c>
      <c r="G170" s="39" t="s">
        <v>1463</v>
      </c>
      <c r="H170" s="39" t="s">
        <v>1464</v>
      </c>
      <c r="I170" s="9">
        <v>36649.769999999997</v>
      </c>
      <c r="J170" s="33">
        <f t="shared" si="2"/>
        <v>229061.06249999997</v>
      </c>
      <c r="L170" s="9"/>
    </row>
    <row r="171" spans="1:12" x14ac:dyDescent="0.25">
      <c r="A171" t="s">
        <v>4213</v>
      </c>
      <c r="B171" s="8">
        <v>42914</v>
      </c>
      <c r="C171" t="s">
        <v>5850</v>
      </c>
      <c r="D171">
        <v>1</v>
      </c>
      <c r="E171" t="s">
        <v>2948</v>
      </c>
      <c r="F171">
        <v>11698</v>
      </c>
      <c r="G171" s="39" t="s">
        <v>1463</v>
      </c>
      <c r="H171" s="39" t="s">
        <v>1464</v>
      </c>
      <c r="I171" s="9">
        <v>36649.769999999997</v>
      </c>
      <c r="J171" s="33">
        <f t="shared" si="2"/>
        <v>229061.06249999997</v>
      </c>
      <c r="L171" s="9"/>
    </row>
    <row r="172" spans="1:12" x14ac:dyDescent="0.25">
      <c r="A172" t="s">
        <v>2048</v>
      </c>
      <c r="B172" s="8">
        <v>42914</v>
      </c>
      <c r="C172" t="s">
        <v>5851</v>
      </c>
      <c r="D172">
        <v>1</v>
      </c>
      <c r="E172" t="s">
        <v>2948</v>
      </c>
      <c r="F172">
        <v>11699</v>
      </c>
      <c r="G172" s="39" t="s">
        <v>1463</v>
      </c>
      <c r="H172" s="39" t="s">
        <v>1464</v>
      </c>
      <c r="I172" s="9">
        <v>36649.769999999997</v>
      </c>
      <c r="J172" s="33">
        <f t="shared" si="2"/>
        <v>229061.06249999997</v>
      </c>
      <c r="L172" s="9"/>
    </row>
    <row r="173" spans="1:12" x14ac:dyDescent="0.25">
      <c r="A173" t="s">
        <v>5853</v>
      </c>
      <c r="B173" s="8">
        <v>42914</v>
      </c>
      <c r="C173" t="s">
        <v>5852</v>
      </c>
      <c r="D173">
        <v>1</v>
      </c>
      <c r="E173" t="s">
        <v>2948</v>
      </c>
      <c r="F173">
        <v>11701</v>
      </c>
      <c r="G173" s="39" t="s">
        <v>1463</v>
      </c>
      <c r="H173" s="39" t="s">
        <v>1464</v>
      </c>
      <c r="I173" s="9">
        <v>62657.64</v>
      </c>
      <c r="J173" s="33">
        <f t="shared" si="2"/>
        <v>391610.25</v>
      </c>
      <c r="L173" s="9"/>
    </row>
    <row r="174" spans="1:12" x14ac:dyDescent="0.25">
      <c r="A174" t="s">
        <v>5854</v>
      </c>
      <c r="B174" s="8">
        <v>42914</v>
      </c>
      <c r="C174" t="s">
        <v>5855</v>
      </c>
      <c r="D174">
        <v>1</v>
      </c>
      <c r="E174" t="s">
        <v>2948</v>
      </c>
      <c r="F174">
        <v>11702</v>
      </c>
      <c r="G174" s="39" t="s">
        <v>1463</v>
      </c>
      <c r="H174" s="39" t="s">
        <v>1464</v>
      </c>
      <c r="I174" s="9">
        <v>62657.64</v>
      </c>
      <c r="J174" s="33">
        <f t="shared" si="2"/>
        <v>391610.25</v>
      </c>
      <c r="L174" s="9"/>
    </row>
    <row r="175" spans="1:12" x14ac:dyDescent="0.25">
      <c r="A175" t="s">
        <v>4227</v>
      </c>
      <c r="B175" s="8">
        <v>42914</v>
      </c>
      <c r="C175" t="s">
        <v>5856</v>
      </c>
      <c r="D175">
        <v>1</v>
      </c>
      <c r="E175" t="s">
        <v>2948</v>
      </c>
      <c r="F175">
        <v>11703</v>
      </c>
      <c r="G175" s="39" t="s">
        <v>1463</v>
      </c>
      <c r="H175" s="39" t="s">
        <v>1464</v>
      </c>
      <c r="I175" s="9">
        <v>89125.87</v>
      </c>
      <c r="J175" s="33">
        <f t="shared" si="2"/>
        <v>557036.6875</v>
      </c>
      <c r="L175" s="9"/>
    </row>
    <row r="176" spans="1:12" x14ac:dyDescent="0.25">
      <c r="A176" t="s">
        <v>5857</v>
      </c>
      <c r="B176" s="8">
        <v>42914</v>
      </c>
      <c r="C176" t="s">
        <v>5858</v>
      </c>
      <c r="D176">
        <v>1</v>
      </c>
      <c r="E176" t="s">
        <v>2948</v>
      </c>
      <c r="F176">
        <v>11704</v>
      </c>
      <c r="G176" s="39" t="s">
        <v>1463</v>
      </c>
      <c r="H176" s="39" t="s">
        <v>1464</v>
      </c>
      <c r="I176" s="9">
        <v>36649.769999999997</v>
      </c>
      <c r="J176" s="33">
        <f t="shared" si="2"/>
        <v>229061.06249999997</v>
      </c>
      <c r="L176" s="9"/>
    </row>
    <row r="177" spans="1:12" x14ac:dyDescent="0.25">
      <c r="A177" t="s">
        <v>5859</v>
      </c>
      <c r="B177" s="8">
        <v>42914</v>
      </c>
      <c r="C177" t="s">
        <v>5860</v>
      </c>
      <c r="D177">
        <v>1</v>
      </c>
      <c r="E177" t="s">
        <v>2948</v>
      </c>
      <c r="F177">
        <v>11705</v>
      </c>
      <c r="G177" s="39" t="s">
        <v>1463</v>
      </c>
      <c r="H177" s="39" t="s">
        <v>1464</v>
      </c>
      <c r="I177" s="9">
        <v>34482.03</v>
      </c>
      <c r="J177" s="33">
        <f t="shared" si="2"/>
        <v>215512.6875</v>
      </c>
      <c r="L177" s="9"/>
    </row>
    <row r="178" spans="1:12" x14ac:dyDescent="0.25">
      <c r="A178" t="s">
        <v>5861</v>
      </c>
      <c r="B178" s="8">
        <v>42914</v>
      </c>
      <c r="C178" t="s">
        <v>5862</v>
      </c>
      <c r="D178">
        <v>1</v>
      </c>
      <c r="E178" t="s">
        <v>2948</v>
      </c>
      <c r="F178">
        <v>11706</v>
      </c>
      <c r="G178" s="39" t="s">
        <v>1463</v>
      </c>
      <c r="H178" s="39" t="s">
        <v>1464</v>
      </c>
      <c r="I178" s="9">
        <v>34482.03</v>
      </c>
      <c r="J178" s="33">
        <f t="shared" si="2"/>
        <v>215512.6875</v>
      </c>
      <c r="L178" s="9"/>
    </row>
    <row r="179" spans="1:12" x14ac:dyDescent="0.25">
      <c r="A179" t="s">
        <v>5863</v>
      </c>
      <c r="B179" s="8">
        <v>42914</v>
      </c>
      <c r="C179" t="s">
        <v>5864</v>
      </c>
      <c r="D179">
        <v>1</v>
      </c>
      <c r="E179" t="s">
        <v>2948</v>
      </c>
      <c r="F179">
        <v>11707</v>
      </c>
      <c r="G179" s="39" t="s">
        <v>1463</v>
      </c>
      <c r="H179" s="39" t="s">
        <v>1464</v>
      </c>
      <c r="I179" s="9">
        <v>34482.03</v>
      </c>
      <c r="J179" s="33">
        <f t="shared" si="2"/>
        <v>215512.6875</v>
      </c>
      <c r="L179" s="9"/>
    </row>
    <row r="180" spans="1:12" x14ac:dyDescent="0.25">
      <c r="A180" t="s">
        <v>5865</v>
      </c>
      <c r="B180" s="8">
        <v>42914</v>
      </c>
      <c r="C180" t="s">
        <v>5866</v>
      </c>
      <c r="D180">
        <v>1</v>
      </c>
      <c r="E180" t="s">
        <v>2948</v>
      </c>
      <c r="F180">
        <v>11708</v>
      </c>
      <c r="G180" s="39" t="s">
        <v>1463</v>
      </c>
      <c r="H180" s="39" t="s">
        <v>1464</v>
      </c>
      <c r="I180" s="9">
        <v>34482.03</v>
      </c>
      <c r="J180" s="33">
        <f t="shared" si="2"/>
        <v>215512.6875</v>
      </c>
      <c r="L180" s="9"/>
    </row>
    <row r="181" spans="1:12" x14ac:dyDescent="0.25">
      <c r="A181" t="s">
        <v>5202</v>
      </c>
      <c r="B181" s="8">
        <v>42914</v>
      </c>
      <c r="C181" t="s">
        <v>5867</v>
      </c>
      <c r="D181">
        <v>1</v>
      </c>
      <c r="E181" t="s">
        <v>3010</v>
      </c>
      <c r="F181">
        <v>33573</v>
      </c>
      <c r="G181" s="1" t="s">
        <v>444</v>
      </c>
      <c r="H181" s="1" t="s">
        <v>444</v>
      </c>
      <c r="I181" s="1">
        <v>55.86</v>
      </c>
      <c r="J181" s="33">
        <f t="shared" si="2"/>
        <v>349.125</v>
      </c>
      <c r="L181" s="9"/>
    </row>
    <row r="182" spans="1:12" x14ac:dyDescent="0.25">
      <c r="A182" t="s">
        <v>5202</v>
      </c>
      <c r="B182" s="8">
        <v>42914</v>
      </c>
      <c r="C182" t="s">
        <v>5867</v>
      </c>
      <c r="D182">
        <v>1</v>
      </c>
      <c r="E182" t="s">
        <v>3010</v>
      </c>
      <c r="F182">
        <v>33573</v>
      </c>
      <c r="G182" s="1" t="s">
        <v>794</v>
      </c>
      <c r="H182" s="1" t="s">
        <v>794</v>
      </c>
      <c r="I182" s="1">
        <v>20.420000000000002</v>
      </c>
      <c r="J182" s="33">
        <f t="shared" si="2"/>
        <v>127.62500000000001</v>
      </c>
      <c r="L182" s="9"/>
    </row>
    <row r="183" spans="1:12" x14ac:dyDescent="0.25">
      <c r="A183" t="s">
        <v>5202</v>
      </c>
      <c r="B183" s="8">
        <v>42914</v>
      </c>
      <c r="C183" t="s">
        <v>5867</v>
      </c>
      <c r="D183">
        <v>1</v>
      </c>
      <c r="E183" t="s">
        <v>3010</v>
      </c>
      <c r="F183">
        <v>33573</v>
      </c>
      <c r="G183" s="1" t="s">
        <v>3174</v>
      </c>
      <c r="H183" s="1" t="s">
        <v>3174</v>
      </c>
      <c r="I183" s="1">
        <v>16.28</v>
      </c>
      <c r="J183" s="33">
        <f t="shared" si="2"/>
        <v>101.75</v>
      </c>
      <c r="L183" s="9"/>
    </row>
    <row r="184" spans="1:12" x14ac:dyDescent="0.25">
      <c r="A184" t="s">
        <v>5202</v>
      </c>
      <c r="B184" s="8">
        <v>42914</v>
      </c>
      <c r="C184" t="s">
        <v>5867</v>
      </c>
      <c r="D184">
        <v>1</v>
      </c>
      <c r="E184" t="s">
        <v>3010</v>
      </c>
      <c r="F184">
        <v>33573</v>
      </c>
      <c r="G184" s="1" t="s">
        <v>820</v>
      </c>
      <c r="H184" s="1" t="s">
        <v>820</v>
      </c>
      <c r="I184" s="1">
        <v>67.34</v>
      </c>
      <c r="J184" s="33">
        <f t="shared" si="2"/>
        <v>420.875</v>
      </c>
      <c r="L184" s="9"/>
    </row>
    <row r="185" spans="1:12" x14ac:dyDescent="0.25">
      <c r="A185" t="s">
        <v>5868</v>
      </c>
      <c r="B185" s="8">
        <v>42914</v>
      </c>
      <c r="C185" t="s">
        <v>5869</v>
      </c>
      <c r="D185">
        <v>1</v>
      </c>
      <c r="E185" t="s">
        <v>3010</v>
      </c>
      <c r="F185">
        <v>33574</v>
      </c>
      <c r="G185" s="1" t="s">
        <v>804</v>
      </c>
      <c r="H185" s="1" t="s">
        <v>804</v>
      </c>
      <c r="I185" s="1">
        <v>45.52</v>
      </c>
      <c r="J185" s="33">
        <f t="shared" si="2"/>
        <v>284.5</v>
      </c>
      <c r="L185" s="9"/>
    </row>
    <row r="186" spans="1:12" x14ac:dyDescent="0.25">
      <c r="A186" t="s">
        <v>5868</v>
      </c>
      <c r="B186" s="8">
        <v>42914</v>
      </c>
      <c r="C186" t="s">
        <v>5869</v>
      </c>
      <c r="D186">
        <v>1</v>
      </c>
      <c r="E186" t="s">
        <v>3010</v>
      </c>
      <c r="F186">
        <v>33574</v>
      </c>
      <c r="G186" s="1" t="s">
        <v>850</v>
      </c>
      <c r="H186" s="1" t="s">
        <v>850</v>
      </c>
      <c r="I186" s="1">
        <v>81.94</v>
      </c>
      <c r="J186" s="33">
        <f t="shared" si="2"/>
        <v>512.125</v>
      </c>
      <c r="L186" s="9"/>
    </row>
    <row r="187" spans="1:12" x14ac:dyDescent="0.25">
      <c r="A187" t="s">
        <v>5868</v>
      </c>
      <c r="B187" s="8">
        <v>42914</v>
      </c>
      <c r="C187" t="s">
        <v>5869</v>
      </c>
      <c r="D187">
        <v>1</v>
      </c>
      <c r="E187" t="s">
        <v>3010</v>
      </c>
      <c r="F187">
        <v>33574</v>
      </c>
      <c r="G187" s="1" t="s">
        <v>444</v>
      </c>
      <c r="H187" s="1" t="s">
        <v>444</v>
      </c>
      <c r="I187" s="1">
        <v>8.2799999999999994</v>
      </c>
      <c r="J187" s="33">
        <f t="shared" si="2"/>
        <v>51.749999999999993</v>
      </c>
      <c r="L187" s="9"/>
    </row>
    <row r="188" spans="1:12" x14ac:dyDescent="0.25">
      <c r="A188" t="s">
        <v>5868</v>
      </c>
      <c r="B188" s="8">
        <v>42914</v>
      </c>
      <c r="C188" t="s">
        <v>5869</v>
      </c>
      <c r="D188">
        <v>1</v>
      </c>
      <c r="E188" t="s">
        <v>3010</v>
      </c>
      <c r="F188">
        <v>33574</v>
      </c>
      <c r="G188" s="1" t="s">
        <v>5870</v>
      </c>
      <c r="H188" s="1" t="s">
        <v>5870</v>
      </c>
      <c r="I188" s="1">
        <v>114.37</v>
      </c>
      <c r="J188" s="33">
        <f t="shared" si="2"/>
        <v>714.8125</v>
      </c>
      <c r="L188" s="9"/>
    </row>
    <row r="189" spans="1:12" x14ac:dyDescent="0.25">
      <c r="A189" t="s">
        <v>5868</v>
      </c>
      <c r="B189" s="8">
        <v>42914</v>
      </c>
      <c r="C189" t="s">
        <v>5869</v>
      </c>
      <c r="D189">
        <v>1</v>
      </c>
      <c r="E189" t="s">
        <v>3010</v>
      </c>
      <c r="F189">
        <v>33574</v>
      </c>
      <c r="G189" s="1" t="s">
        <v>868</v>
      </c>
      <c r="H189" s="1" t="s">
        <v>868</v>
      </c>
      <c r="I189" s="1">
        <v>9.85</v>
      </c>
      <c r="J189" s="33">
        <f t="shared" si="2"/>
        <v>61.5625</v>
      </c>
      <c r="L189" s="9"/>
    </row>
    <row r="190" spans="1:12" x14ac:dyDescent="0.25">
      <c r="A190" t="s">
        <v>5868</v>
      </c>
      <c r="B190" s="8">
        <v>42914</v>
      </c>
      <c r="C190" t="s">
        <v>5869</v>
      </c>
      <c r="D190">
        <v>1</v>
      </c>
      <c r="E190" t="s">
        <v>3010</v>
      </c>
      <c r="F190">
        <v>33574</v>
      </c>
      <c r="G190" s="1" t="s">
        <v>794</v>
      </c>
      <c r="H190" s="1" t="s">
        <v>794</v>
      </c>
      <c r="I190" s="1">
        <v>14.76</v>
      </c>
      <c r="J190" s="33">
        <f t="shared" si="2"/>
        <v>92.25</v>
      </c>
      <c r="L190" s="9"/>
    </row>
    <row r="191" spans="1:12" x14ac:dyDescent="0.25">
      <c r="A191" t="s">
        <v>5207</v>
      </c>
      <c r="B191" s="8">
        <v>42914</v>
      </c>
      <c r="C191" t="s">
        <v>5871</v>
      </c>
      <c r="D191">
        <v>1</v>
      </c>
      <c r="E191" t="s">
        <v>3010</v>
      </c>
      <c r="F191">
        <v>33575</v>
      </c>
      <c r="G191" s="1" t="s">
        <v>444</v>
      </c>
      <c r="H191" s="1" t="s">
        <v>444</v>
      </c>
      <c r="I191" s="1">
        <v>36.97</v>
      </c>
      <c r="J191" s="33">
        <f t="shared" si="2"/>
        <v>231.0625</v>
      </c>
      <c r="L191" s="9"/>
    </row>
    <row r="192" spans="1:12" x14ac:dyDescent="0.25">
      <c r="A192" t="s">
        <v>5207</v>
      </c>
      <c r="B192" s="8">
        <v>42914</v>
      </c>
      <c r="C192" t="s">
        <v>5871</v>
      </c>
      <c r="D192">
        <v>1</v>
      </c>
      <c r="E192" t="s">
        <v>3010</v>
      </c>
      <c r="F192">
        <v>33575</v>
      </c>
      <c r="G192" s="1" t="s">
        <v>794</v>
      </c>
      <c r="H192" s="1" t="s">
        <v>794</v>
      </c>
      <c r="I192" s="1">
        <v>20.420000000000002</v>
      </c>
      <c r="J192" s="33">
        <f t="shared" si="2"/>
        <v>127.62500000000001</v>
      </c>
      <c r="L192" s="9"/>
    </row>
    <row r="193" spans="1:12" x14ac:dyDescent="0.25">
      <c r="A193" t="s">
        <v>5207</v>
      </c>
      <c r="B193" s="8">
        <v>42914</v>
      </c>
      <c r="C193" t="s">
        <v>5871</v>
      </c>
      <c r="D193">
        <v>1</v>
      </c>
      <c r="E193" t="s">
        <v>3010</v>
      </c>
      <c r="F193">
        <v>33575</v>
      </c>
      <c r="G193" s="1" t="s">
        <v>3174</v>
      </c>
      <c r="H193" s="1" t="s">
        <v>3174</v>
      </c>
      <c r="I193" s="1">
        <v>17.239999999999998</v>
      </c>
      <c r="J193" s="33">
        <f t="shared" si="2"/>
        <v>107.74999999999999</v>
      </c>
      <c r="L193" s="9"/>
    </row>
    <row r="194" spans="1:12" x14ac:dyDescent="0.25">
      <c r="A194" t="s">
        <v>5207</v>
      </c>
      <c r="B194" s="8">
        <v>42914</v>
      </c>
      <c r="C194" t="s">
        <v>5871</v>
      </c>
      <c r="D194">
        <v>1</v>
      </c>
      <c r="E194" t="s">
        <v>3010</v>
      </c>
      <c r="F194">
        <v>33575</v>
      </c>
      <c r="G194" s="1" t="s">
        <v>820</v>
      </c>
      <c r="H194" s="1" t="s">
        <v>820</v>
      </c>
      <c r="I194" s="1">
        <v>67.33</v>
      </c>
      <c r="J194" s="33">
        <f t="shared" si="2"/>
        <v>420.8125</v>
      </c>
      <c r="L194" s="9"/>
    </row>
    <row r="195" spans="1:12" x14ac:dyDescent="0.25">
      <c r="A195" t="s">
        <v>5208</v>
      </c>
      <c r="B195" s="8">
        <v>42914</v>
      </c>
      <c r="C195" t="s">
        <v>5872</v>
      </c>
      <c r="D195">
        <v>1</v>
      </c>
      <c r="E195" t="s">
        <v>3010</v>
      </c>
      <c r="F195">
        <v>33576</v>
      </c>
      <c r="G195" s="1" t="s">
        <v>804</v>
      </c>
      <c r="H195" s="1" t="s">
        <v>804</v>
      </c>
      <c r="I195" s="1">
        <v>20</v>
      </c>
      <c r="J195" s="33">
        <f t="shared" si="2"/>
        <v>125</v>
      </c>
      <c r="L195" s="9"/>
    </row>
    <row r="196" spans="1:12" x14ac:dyDescent="0.25">
      <c r="A196" t="s">
        <v>5208</v>
      </c>
      <c r="B196" s="8">
        <v>42914</v>
      </c>
      <c r="C196" t="s">
        <v>5872</v>
      </c>
      <c r="D196">
        <v>1</v>
      </c>
      <c r="E196" t="s">
        <v>3010</v>
      </c>
      <c r="F196">
        <v>33576</v>
      </c>
      <c r="G196" s="1" t="s">
        <v>850</v>
      </c>
      <c r="H196" s="1" t="s">
        <v>850</v>
      </c>
      <c r="I196" s="1">
        <v>48.97</v>
      </c>
      <c r="J196" s="33">
        <f t="shared" si="2"/>
        <v>306.0625</v>
      </c>
      <c r="L196" s="9"/>
    </row>
    <row r="197" spans="1:12" x14ac:dyDescent="0.25">
      <c r="A197" t="s">
        <v>5208</v>
      </c>
      <c r="B197" s="8">
        <v>42914</v>
      </c>
      <c r="C197" t="s">
        <v>5872</v>
      </c>
      <c r="D197">
        <v>1</v>
      </c>
      <c r="E197" t="s">
        <v>3010</v>
      </c>
      <c r="F197">
        <v>33576</v>
      </c>
      <c r="G197" s="1" t="s">
        <v>885</v>
      </c>
      <c r="H197" s="1" t="s">
        <v>885</v>
      </c>
      <c r="I197" s="1">
        <v>17.93</v>
      </c>
      <c r="J197" s="33">
        <f t="shared" si="2"/>
        <v>112.0625</v>
      </c>
      <c r="L197" s="9"/>
    </row>
    <row r="198" spans="1:12" x14ac:dyDescent="0.25">
      <c r="A198" t="s">
        <v>5208</v>
      </c>
      <c r="B198" s="8">
        <v>42914</v>
      </c>
      <c r="C198" t="s">
        <v>5872</v>
      </c>
      <c r="D198">
        <v>1</v>
      </c>
      <c r="E198" t="s">
        <v>3010</v>
      </c>
      <c r="F198">
        <v>33576</v>
      </c>
      <c r="G198" s="1" t="s">
        <v>444</v>
      </c>
      <c r="H198" s="1" t="s">
        <v>444</v>
      </c>
      <c r="I198" s="1">
        <v>8.2799999999999994</v>
      </c>
      <c r="J198" s="33">
        <f t="shared" si="2"/>
        <v>51.749999999999993</v>
      </c>
      <c r="L198" s="9"/>
    </row>
    <row r="199" spans="1:12" x14ac:dyDescent="0.25">
      <c r="A199" t="s">
        <v>5208</v>
      </c>
      <c r="B199" s="8">
        <v>42914</v>
      </c>
      <c r="C199" t="s">
        <v>5872</v>
      </c>
      <c r="D199">
        <v>1</v>
      </c>
      <c r="E199" t="s">
        <v>3010</v>
      </c>
      <c r="F199">
        <v>33576</v>
      </c>
      <c r="G199" s="1" t="s">
        <v>794</v>
      </c>
      <c r="H199" s="1" t="s">
        <v>794</v>
      </c>
      <c r="I199" s="1">
        <v>10.210000000000001</v>
      </c>
      <c r="J199" s="33">
        <f t="shared" ref="J199:J262" si="3">+I199/0.16</f>
        <v>63.812500000000007</v>
      </c>
      <c r="L199" s="9"/>
    </row>
    <row r="200" spans="1:12" x14ac:dyDescent="0.25">
      <c r="A200" t="s">
        <v>5208</v>
      </c>
      <c r="B200" s="8">
        <v>42914</v>
      </c>
      <c r="C200" t="s">
        <v>5872</v>
      </c>
      <c r="D200">
        <v>1</v>
      </c>
      <c r="E200" t="s">
        <v>3010</v>
      </c>
      <c r="F200">
        <v>33576</v>
      </c>
      <c r="G200" s="1" t="s">
        <v>929</v>
      </c>
      <c r="H200" s="1" t="s">
        <v>929</v>
      </c>
      <c r="I200" s="1">
        <v>33.64</v>
      </c>
      <c r="J200" s="33">
        <f t="shared" si="3"/>
        <v>210.25</v>
      </c>
      <c r="L200" s="9"/>
    </row>
    <row r="201" spans="1:12" x14ac:dyDescent="0.25">
      <c r="A201" t="s">
        <v>2051</v>
      </c>
      <c r="B201" s="8">
        <v>42914</v>
      </c>
      <c r="C201" t="s">
        <v>5873</v>
      </c>
      <c r="D201">
        <v>1</v>
      </c>
      <c r="E201" t="s">
        <v>3010</v>
      </c>
      <c r="F201">
        <v>33577</v>
      </c>
      <c r="G201" s="1" t="s">
        <v>444</v>
      </c>
      <c r="H201" s="1" t="s">
        <v>444</v>
      </c>
      <c r="I201" s="1">
        <v>55.86</v>
      </c>
      <c r="J201" s="33">
        <f t="shared" si="3"/>
        <v>349.125</v>
      </c>
      <c r="L201" s="9"/>
    </row>
    <row r="202" spans="1:12" x14ac:dyDescent="0.25">
      <c r="A202" t="s">
        <v>2051</v>
      </c>
      <c r="B202" s="8">
        <v>42914</v>
      </c>
      <c r="C202" t="s">
        <v>5873</v>
      </c>
      <c r="D202">
        <v>1</v>
      </c>
      <c r="E202" t="s">
        <v>3010</v>
      </c>
      <c r="F202">
        <v>33577</v>
      </c>
      <c r="G202" s="1" t="s">
        <v>794</v>
      </c>
      <c r="H202" s="1" t="s">
        <v>794</v>
      </c>
      <c r="I202" s="1">
        <v>20.420000000000002</v>
      </c>
      <c r="J202" s="33">
        <f t="shared" si="3"/>
        <v>127.62500000000001</v>
      </c>
      <c r="L202" s="9"/>
    </row>
    <row r="203" spans="1:12" x14ac:dyDescent="0.25">
      <c r="A203" t="s">
        <v>2051</v>
      </c>
      <c r="B203" s="8">
        <v>42914</v>
      </c>
      <c r="C203" t="s">
        <v>5873</v>
      </c>
      <c r="D203">
        <v>1</v>
      </c>
      <c r="E203" t="s">
        <v>3010</v>
      </c>
      <c r="F203">
        <v>33577</v>
      </c>
      <c r="G203" s="1" t="s">
        <v>795</v>
      </c>
      <c r="H203" s="1" t="s">
        <v>795</v>
      </c>
      <c r="I203" s="1">
        <v>69.34</v>
      </c>
      <c r="J203" s="33">
        <f t="shared" si="3"/>
        <v>433.375</v>
      </c>
      <c r="L203" s="9"/>
    </row>
    <row r="204" spans="1:12" x14ac:dyDescent="0.25">
      <c r="A204" t="s">
        <v>2051</v>
      </c>
      <c r="B204" s="8">
        <v>42914</v>
      </c>
      <c r="C204" t="s">
        <v>5873</v>
      </c>
      <c r="D204">
        <v>1</v>
      </c>
      <c r="E204" t="s">
        <v>3010</v>
      </c>
      <c r="F204">
        <v>33577</v>
      </c>
      <c r="G204" s="1" t="s">
        <v>796</v>
      </c>
      <c r="H204" s="1" t="s">
        <v>796</v>
      </c>
      <c r="I204" s="1">
        <v>16.55</v>
      </c>
      <c r="J204" s="33">
        <f t="shared" si="3"/>
        <v>103.4375</v>
      </c>
      <c r="L204" s="9"/>
    </row>
    <row r="205" spans="1:12" x14ac:dyDescent="0.25">
      <c r="A205" t="s">
        <v>5212</v>
      </c>
      <c r="B205" s="8">
        <v>42914</v>
      </c>
      <c r="C205" t="s">
        <v>5874</v>
      </c>
      <c r="D205">
        <v>1</v>
      </c>
      <c r="E205" t="s">
        <v>3010</v>
      </c>
      <c r="F205">
        <v>33578</v>
      </c>
      <c r="G205" s="1" t="s">
        <v>804</v>
      </c>
      <c r="H205" s="1" t="s">
        <v>804</v>
      </c>
      <c r="I205" s="1">
        <v>25.52</v>
      </c>
      <c r="J205" s="33">
        <f t="shared" si="3"/>
        <v>159.5</v>
      </c>
      <c r="L205" s="9"/>
    </row>
    <row r="206" spans="1:12" x14ac:dyDescent="0.25">
      <c r="A206" t="s">
        <v>5212</v>
      </c>
      <c r="B206" s="8">
        <v>42914</v>
      </c>
      <c r="C206" t="s">
        <v>5874</v>
      </c>
      <c r="D206">
        <v>1</v>
      </c>
      <c r="E206" t="s">
        <v>3010</v>
      </c>
      <c r="F206">
        <v>33578</v>
      </c>
      <c r="G206" s="1" t="s">
        <v>796</v>
      </c>
      <c r="H206" s="1" t="s">
        <v>796</v>
      </c>
      <c r="I206" s="1">
        <v>13.79</v>
      </c>
      <c r="J206" s="33">
        <f t="shared" si="3"/>
        <v>86.187499999999986</v>
      </c>
      <c r="L206" s="9"/>
    </row>
    <row r="207" spans="1:12" x14ac:dyDescent="0.25">
      <c r="A207" t="s">
        <v>2054</v>
      </c>
      <c r="B207" s="8">
        <v>42914</v>
      </c>
      <c r="C207" t="s">
        <v>5875</v>
      </c>
      <c r="D207">
        <v>1</v>
      </c>
      <c r="E207" t="s">
        <v>3010</v>
      </c>
      <c r="F207">
        <v>33579</v>
      </c>
      <c r="G207" s="1" t="s">
        <v>804</v>
      </c>
      <c r="H207" s="1" t="s">
        <v>804</v>
      </c>
      <c r="I207" s="1">
        <v>20</v>
      </c>
      <c r="J207" s="33">
        <f t="shared" si="3"/>
        <v>125</v>
      </c>
      <c r="L207" s="9"/>
    </row>
    <row r="208" spans="1:12" x14ac:dyDescent="0.25">
      <c r="A208" t="s">
        <v>2054</v>
      </c>
      <c r="B208" s="8">
        <v>42914</v>
      </c>
      <c r="C208" t="s">
        <v>5875</v>
      </c>
      <c r="D208">
        <v>1</v>
      </c>
      <c r="E208" t="s">
        <v>3010</v>
      </c>
      <c r="F208">
        <v>33579</v>
      </c>
      <c r="G208" s="1" t="s">
        <v>850</v>
      </c>
      <c r="H208" s="1" t="s">
        <v>850</v>
      </c>
      <c r="I208" s="1">
        <v>48.97</v>
      </c>
      <c r="J208" s="33">
        <f t="shared" si="3"/>
        <v>306.0625</v>
      </c>
      <c r="L208" s="9"/>
    </row>
    <row r="209" spans="1:12" x14ac:dyDescent="0.25">
      <c r="A209" t="s">
        <v>2054</v>
      </c>
      <c r="B209" s="8">
        <v>42914</v>
      </c>
      <c r="C209" t="s">
        <v>5875</v>
      </c>
      <c r="D209">
        <v>1</v>
      </c>
      <c r="E209" t="s">
        <v>3010</v>
      </c>
      <c r="F209">
        <v>33579</v>
      </c>
      <c r="G209" s="1" t="s">
        <v>444</v>
      </c>
      <c r="H209" s="1" t="s">
        <v>1528</v>
      </c>
      <c r="I209" s="1">
        <v>8.2799999999999994</v>
      </c>
      <c r="J209" s="33">
        <f t="shared" si="3"/>
        <v>51.749999999999993</v>
      </c>
      <c r="L209" s="9"/>
    </row>
    <row r="210" spans="1:12" x14ac:dyDescent="0.25">
      <c r="A210" t="s">
        <v>5215</v>
      </c>
      <c r="B210" s="8">
        <v>42914</v>
      </c>
      <c r="C210" t="s">
        <v>5876</v>
      </c>
      <c r="D210">
        <v>1</v>
      </c>
      <c r="E210" t="s">
        <v>3010</v>
      </c>
      <c r="F210">
        <v>33580</v>
      </c>
      <c r="G210" s="1" t="s">
        <v>5877</v>
      </c>
      <c r="H210" s="1" t="s">
        <v>5877</v>
      </c>
      <c r="I210" s="1">
        <v>25.66</v>
      </c>
      <c r="J210" s="33">
        <f t="shared" si="3"/>
        <v>160.375</v>
      </c>
      <c r="L210" s="9"/>
    </row>
    <row r="211" spans="1:12" x14ac:dyDescent="0.25">
      <c r="A211" t="s">
        <v>5215</v>
      </c>
      <c r="B211" s="8">
        <v>42914</v>
      </c>
      <c r="C211" t="s">
        <v>5876</v>
      </c>
      <c r="D211">
        <v>1</v>
      </c>
      <c r="E211" t="s">
        <v>3010</v>
      </c>
      <c r="F211">
        <v>33580</v>
      </c>
      <c r="G211" s="1" t="s">
        <v>444</v>
      </c>
      <c r="H211" s="1" t="s">
        <v>444</v>
      </c>
      <c r="I211" s="1">
        <v>26.9</v>
      </c>
      <c r="J211" s="33">
        <f t="shared" si="3"/>
        <v>168.125</v>
      </c>
      <c r="L211" s="9"/>
    </row>
    <row r="212" spans="1:12" x14ac:dyDescent="0.25">
      <c r="A212" t="s">
        <v>5215</v>
      </c>
      <c r="B212" s="8">
        <v>42914</v>
      </c>
      <c r="C212" t="s">
        <v>5876</v>
      </c>
      <c r="D212">
        <v>1</v>
      </c>
      <c r="E212" t="s">
        <v>3010</v>
      </c>
      <c r="F212">
        <v>33580</v>
      </c>
      <c r="G212" s="1" t="s">
        <v>794</v>
      </c>
      <c r="H212" s="1" t="s">
        <v>794</v>
      </c>
      <c r="I212" s="1">
        <v>5.24</v>
      </c>
      <c r="J212" s="33">
        <f t="shared" si="3"/>
        <v>32.75</v>
      </c>
      <c r="L212" s="9"/>
    </row>
    <row r="213" spans="1:12" x14ac:dyDescent="0.25">
      <c r="A213" t="s">
        <v>5215</v>
      </c>
      <c r="B213" s="8">
        <v>42914</v>
      </c>
      <c r="C213" t="s">
        <v>5876</v>
      </c>
      <c r="D213">
        <v>1</v>
      </c>
      <c r="E213" t="s">
        <v>3010</v>
      </c>
      <c r="F213">
        <v>33580</v>
      </c>
      <c r="G213" s="1" t="s">
        <v>5878</v>
      </c>
      <c r="H213" s="1" t="s">
        <v>5878</v>
      </c>
      <c r="I213" s="1">
        <v>67.319999999999993</v>
      </c>
      <c r="J213" s="33">
        <f t="shared" si="3"/>
        <v>420.74999999999994</v>
      </c>
      <c r="L213" s="9"/>
    </row>
    <row r="214" spans="1:12" x14ac:dyDescent="0.25">
      <c r="A214" t="s">
        <v>5217</v>
      </c>
      <c r="B214" s="8">
        <v>42914</v>
      </c>
      <c r="C214" t="s">
        <v>5879</v>
      </c>
      <c r="D214">
        <v>1</v>
      </c>
      <c r="E214" t="s">
        <v>3010</v>
      </c>
      <c r="F214">
        <v>33581</v>
      </c>
      <c r="G214" s="1" t="s">
        <v>804</v>
      </c>
      <c r="H214" s="1" t="s">
        <v>804</v>
      </c>
      <c r="I214" s="1">
        <v>45.52</v>
      </c>
      <c r="J214" s="33">
        <f t="shared" si="3"/>
        <v>284.5</v>
      </c>
      <c r="L214" s="9"/>
    </row>
    <row r="215" spans="1:12" x14ac:dyDescent="0.25">
      <c r="A215" t="s">
        <v>5217</v>
      </c>
      <c r="B215" s="8">
        <v>42914</v>
      </c>
      <c r="C215" t="s">
        <v>5879</v>
      </c>
      <c r="D215">
        <v>1</v>
      </c>
      <c r="E215" t="s">
        <v>3010</v>
      </c>
      <c r="F215">
        <v>33581</v>
      </c>
      <c r="G215" s="1" t="s">
        <v>444</v>
      </c>
      <c r="H215" s="1" t="s">
        <v>444</v>
      </c>
      <c r="I215" s="1">
        <v>55.86</v>
      </c>
      <c r="J215" s="33">
        <f t="shared" si="3"/>
        <v>349.125</v>
      </c>
      <c r="L215" s="9"/>
    </row>
    <row r="216" spans="1:12" x14ac:dyDescent="0.25">
      <c r="A216" t="s">
        <v>5217</v>
      </c>
      <c r="B216" s="8">
        <v>42914</v>
      </c>
      <c r="C216" t="s">
        <v>5879</v>
      </c>
      <c r="D216">
        <v>1</v>
      </c>
      <c r="E216" t="s">
        <v>3010</v>
      </c>
      <c r="F216">
        <v>33581</v>
      </c>
      <c r="G216" s="1" t="s">
        <v>924</v>
      </c>
      <c r="H216" s="1" t="s">
        <v>924</v>
      </c>
      <c r="I216" s="1">
        <v>92.14</v>
      </c>
      <c r="J216" s="33">
        <f t="shared" si="3"/>
        <v>575.875</v>
      </c>
      <c r="L216" s="9"/>
    </row>
    <row r="217" spans="1:12" x14ac:dyDescent="0.25">
      <c r="A217" t="s">
        <v>5217</v>
      </c>
      <c r="B217" s="8">
        <v>42914</v>
      </c>
      <c r="C217" t="s">
        <v>5879</v>
      </c>
      <c r="D217">
        <v>1</v>
      </c>
      <c r="E217" t="s">
        <v>3010</v>
      </c>
      <c r="F217">
        <v>33581</v>
      </c>
      <c r="G217" s="1" t="s">
        <v>5880</v>
      </c>
      <c r="H217" s="1" t="s">
        <v>5880</v>
      </c>
      <c r="I217" s="1">
        <v>21.38</v>
      </c>
      <c r="J217" s="33">
        <f t="shared" si="3"/>
        <v>133.625</v>
      </c>
      <c r="L217" s="9"/>
    </row>
    <row r="218" spans="1:12" x14ac:dyDescent="0.25">
      <c r="A218" t="s">
        <v>5217</v>
      </c>
      <c r="B218" s="8">
        <v>42914</v>
      </c>
      <c r="C218" t="s">
        <v>5879</v>
      </c>
      <c r="D218">
        <v>1</v>
      </c>
      <c r="E218" t="s">
        <v>3010</v>
      </c>
      <c r="F218">
        <v>33581</v>
      </c>
      <c r="G218" s="1" t="s">
        <v>5488</v>
      </c>
      <c r="H218" s="1" t="s">
        <v>5488</v>
      </c>
      <c r="I218" s="1">
        <v>53.83</v>
      </c>
      <c r="J218" s="33">
        <f t="shared" si="3"/>
        <v>336.4375</v>
      </c>
      <c r="L218" s="9"/>
    </row>
    <row r="219" spans="1:12" x14ac:dyDescent="0.25">
      <c r="A219" t="s">
        <v>5217</v>
      </c>
      <c r="B219" s="8">
        <v>42914</v>
      </c>
      <c r="C219" t="s">
        <v>5879</v>
      </c>
      <c r="D219">
        <v>1</v>
      </c>
      <c r="E219" t="s">
        <v>3010</v>
      </c>
      <c r="F219">
        <v>33581</v>
      </c>
      <c r="G219" s="1" t="s">
        <v>5881</v>
      </c>
      <c r="H219" s="1" t="s">
        <v>5881</v>
      </c>
      <c r="I219" s="1">
        <v>88.83</v>
      </c>
      <c r="J219" s="33">
        <f t="shared" si="3"/>
        <v>555.1875</v>
      </c>
      <c r="L219" s="9"/>
    </row>
    <row r="220" spans="1:12" x14ac:dyDescent="0.25">
      <c r="A220" t="s">
        <v>5217</v>
      </c>
      <c r="B220" s="8">
        <v>42914</v>
      </c>
      <c r="C220" t="s">
        <v>5879</v>
      </c>
      <c r="D220">
        <v>1</v>
      </c>
      <c r="E220" t="s">
        <v>3010</v>
      </c>
      <c r="F220">
        <v>33581</v>
      </c>
      <c r="G220" s="1" t="s">
        <v>794</v>
      </c>
      <c r="H220" s="1" t="s">
        <v>794</v>
      </c>
      <c r="I220" s="1">
        <v>44.83</v>
      </c>
      <c r="J220" s="33">
        <f t="shared" si="3"/>
        <v>280.1875</v>
      </c>
      <c r="L220" s="9"/>
    </row>
    <row r="221" spans="1:12" x14ac:dyDescent="0.25">
      <c r="A221" t="s">
        <v>5217</v>
      </c>
      <c r="B221" s="8">
        <v>42914</v>
      </c>
      <c r="C221" t="s">
        <v>5879</v>
      </c>
      <c r="D221">
        <v>1</v>
      </c>
      <c r="E221" t="s">
        <v>3010</v>
      </c>
      <c r="F221">
        <v>33581</v>
      </c>
      <c r="G221" s="1" t="s">
        <v>794</v>
      </c>
      <c r="H221" s="1" t="s">
        <v>794</v>
      </c>
      <c r="I221" s="1">
        <v>76.69</v>
      </c>
      <c r="J221" s="33">
        <f t="shared" si="3"/>
        <v>479.3125</v>
      </c>
      <c r="L221" s="9"/>
    </row>
    <row r="222" spans="1:12" x14ac:dyDescent="0.25">
      <c r="A222" t="s">
        <v>5217</v>
      </c>
      <c r="B222" s="8">
        <v>42914</v>
      </c>
      <c r="C222" t="s">
        <v>5879</v>
      </c>
      <c r="D222">
        <v>1</v>
      </c>
      <c r="E222" t="s">
        <v>3010</v>
      </c>
      <c r="F222">
        <v>33581</v>
      </c>
      <c r="G222" s="1" t="s">
        <v>5882</v>
      </c>
      <c r="H222" s="1" t="s">
        <v>5882</v>
      </c>
      <c r="I222" s="1">
        <v>80.790000000000006</v>
      </c>
      <c r="J222" s="33">
        <f t="shared" si="3"/>
        <v>504.93750000000006</v>
      </c>
      <c r="L222" s="9"/>
    </row>
    <row r="223" spans="1:12" x14ac:dyDescent="0.25">
      <c r="A223" t="s">
        <v>5883</v>
      </c>
      <c r="B223" s="8">
        <v>42914</v>
      </c>
      <c r="C223" t="s">
        <v>5884</v>
      </c>
      <c r="D223">
        <v>1</v>
      </c>
      <c r="E223" t="s">
        <v>3010</v>
      </c>
      <c r="F223">
        <v>33582</v>
      </c>
      <c r="G223" s="1" t="s">
        <v>444</v>
      </c>
      <c r="H223" s="1" t="s">
        <v>444</v>
      </c>
      <c r="I223" s="1">
        <v>55.86</v>
      </c>
      <c r="J223" s="33">
        <f t="shared" si="3"/>
        <v>349.125</v>
      </c>
      <c r="L223" s="9"/>
    </row>
    <row r="224" spans="1:12" x14ac:dyDescent="0.25">
      <c r="A224" t="s">
        <v>5883</v>
      </c>
      <c r="B224" s="8">
        <v>42914</v>
      </c>
      <c r="C224" t="s">
        <v>5884</v>
      </c>
      <c r="D224">
        <v>1</v>
      </c>
      <c r="E224" t="s">
        <v>3010</v>
      </c>
      <c r="F224">
        <v>33582</v>
      </c>
      <c r="G224" s="1" t="s">
        <v>5844</v>
      </c>
      <c r="H224" s="1" t="s">
        <v>5844</v>
      </c>
      <c r="I224" s="1">
        <v>80.8</v>
      </c>
      <c r="J224" s="33">
        <f t="shared" si="3"/>
        <v>505</v>
      </c>
      <c r="L224" s="9"/>
    </row>
    <row r="225" spans="1:12" x14ac:dyDescent="0.25">
      <c r="A225" t="s">
        <v>5883</v>
      </c>
      <c r="B225" s="8">
        <v>42914</v>
      </c>
      <c r="C225" t="s">
        <v>5884</v>
      </c>
      <c r="D225">
        <v>1</v>
      </c>
      <c r="E225" t="s">
        <v>3010</v>
      </c>
      <c r="F225">
        <v>33582</v>
      </c>
      <c r="G225" s="1" t="s">
        <v>2907</v>
      </c>
      <c r="H225" s="1" t="s">
        <v>2907</v>
      </c>
      <c r="I225" s="1">
        <v>29.39</v>
      </c>
      <c r="J225" s="33">
        <f t="shared" si="3"/>
        <v>183.6875</v>
      </c>
      <c r="L225" s="9"/>
    </row>
    <row r="226" spans="1:12" x14ac:dyDescent="0.25">
      <c r="A226" t="s">
        <v>5883</v>
      </c>
      <c r="B226" s="8">
        <v>42914</v>
      </c>
      <c r="C226" t="s">
        <v>5884</v>
      </c>
      <c r="D226">
        <v>1</v>
      </c>
      <c r="E226" t="s">
        <v>3010</v>
      </c>
      <c r="F226">
        <v>33582</v>
      </c>
      <c r="G226" s="1" t="s">
        <v>5845</v>
      </c>
      <c r="H226" s="1" t="s">
        <v>5845</v>
      </c>
      <c r="I226" s="1">
        <v>6.07</v>
      </c>
      <c r="J226" s="33">
        <f t="shared" si="3"/>
        <v>37.9375</v>
      </c>
      <c r="L226" s="9"/>
    </row>
    <row r="227" spans="1:12" x14ac:dyDescent="0.25">
      <c r="A227" t="s">
        <v>5883</v>
      </c>
      <c r="B227" s="8">
        <v>42914</v>
      </c>
      <c r="C227" t="s">
        <v>5884</v>
      </c>
      <c r="D227">
        <v>1</v>
      </c>
      <c r="E227" t="s">
        <v>3010</v>
      </c>
      <c r="F227">
        <v>33582</v>
      </c>
      <c r="G227" s="1" t="s">
        <v>794</v>
      </c>
      <c r="H227" s="1" t="s">
        <v>794</v>
      </c>
      <c r="I227" s="1">
        <v>10.210000000000001</v>
      </c>
      <c r="J227" s="33">
        <f t="shared" si="3"/>
        <v>63.812500000000007</v>
      </c>
      <c r="L227" s="9"/>
    </row>
    <row r="228" spans="1:12" x14ac:dyDescent="0.25">
      <c r="A228" t="s">
        <v>5883</v>
      </c>
      <c r="B228" s="8">
        <v>42914</v>
      </c>
      <c r="C228" t="s">
        <v>5884</v>
      </c>
      <c r="D228">
        <v>1</v>
      </c>
      <c r="E228" t="s">
        <v>3010</v>
      </c>
      <c r="F228">
        <v>33582</v>
      </c>
      <c r="G228" s="1" t="s">
        <v>796</v>
      </c>
      <c r="H228" s="1" t="s">
        <v>796</v>
      </c>
      <c r="I228" s="1">
        <v>15.17</v>
      </c>
      <c r="J228" s="33">
        <f t="shared" si="3"/>
        <v>94.8125</v>
      </c>
      <c r="L228" s="9"/>
    </row>
    <row r="229" spans="1:12" x14ac:dyDescent="0.25">
      <c r="A229" t="s">
        <v>5885</v>
      </c>
      <c r="B229" s="8">
        <v>42914</v>
      </c>
      <c r="C229" t="s">
        <v>5886</v>
      </c>
      <c r="D229">
        <v>1</v>
      </c>
      <c r="E229" t="s">
        <v>3010</v>
      </c>
      <c r="F229">
        <v>33583</v>
      </c>
      <c r="G229" s="1" t="s">
        <v>824</v>
      </c>
      <c r="H229" s="1" t="s">
        <v>824</v>
      </c>
      <c r="I229" s="1">
        <v>94.29</v>
      </c>
      <c r="J229" s="33">
        <f t="shared" si="3"/>
        <v>589.3125</v>
      </c>
      <c r="L229" s="9"/>
    </row>
    <row r="230" spans="1:12" x14ac:dyDescent="0.25">
      <c r="A230" t="s">
        <v>5885</v>
      </c>
      <c r="B230" s="8">
        <v>42914</v>
      </c>
      <c r="C230" t="s">
        <v>5886</v>
      </c>
      <c r="D230">
        <v>1</v>
      </c>
      <c r="E230" t="s">
        <v>3010</v>
      </c>
      <c r="F230">
        <v>33583</v>
      </c>
      <c r="G230" s="1" t="s">
        <v>444</v>
      </c>
      <c r="H230" s="1" t="s">
        <v>444</v>
      </c>
      <c r="I230" s="1">
        <v>66.900000000000006</v>
      </c>
      <c r="J230" s="33">
        <f t="shared" si="3"/>
        <v>418.125</v>
      </c>
      <c r="L230" s="9"/>
    </row>
    <row r="231" spans="1:12" x14ac:dyDescent="0.25">
      <c r="A231" t="s">
        <v>5885</v>
      </c>
      <c r="B231" s="8">
        <v>42914</v>
      </c>
      <c r="C231" t="s">
        <v>5886</v>
      </c>
      <c r="D231">
        <v>1</v>
      </c>
      <c r="E231" t="s">
        <v>3010</v>
      </c>
      <c r="F231">
        <v>33583</v>
      </c>
      <c r="G231" s="1" t="s">
        <v>794</v>
      </c>
      <c r="H231" s="1" t="s">
        <v>794</v>
      </c>
      <c r="I231" s="1">
        <v>12.97</v>
      </c>
      <c r="J231" s="33">
        <f t="shared" si="3"/>
        <v>81.0625</v>
      </c>
      <c r="L231" s="9"/>
    </row>
    <row r="232" spans="1:12" x14ac:dyDescent="0.25">
      <c r="A232" t="s">
        <v>5885</v>
      </c>
      <c r="B232" s="8">
        <v>42914</v>
      </c>
      <c r="C232" t="s">
        <v>5886</v>
      </c>
      <c r="D232">
        <v>1</v>
      </c>
      <c r="E232" t="s">
        <v>3010</v>
      </c>
      <c r="F232">
        <v>33583</v>
      </c>
      <c r="G232" s="1" t="s">
        <v>5576</v>
      </c>
      <c r="H232" s="1" t="s">
        <v>5576</v>
      </c>
      <c r="I232" s="1">
        <v>16.55</v>
      </c>
      <c r="J232" s="33">
        <f t="shared" si="3"/>
        <v>103.4375</v>
      </c>
      <c r="L232" s="9"/>
    </row>
    <row r="233" spans="1:12" x14ac:dyDescent="0.25">
      <c r="A233" t="s">
        <v>5885</v>
      </c>
      <c r="B233" s="8">
        <v>42914</v>
      </c>
      <c r="C233" t="s">
        <v>5886</v>
      </c>
      <c r="D233">
        <v>1</v>
      </c>
      <c r="E233" t="s">
        <v>3010</v>
      </c>
      <c r="F233">
        <v>33583</v>
      </c>
      <c r="G233" s="1" t="s">
        <v>815</v>
      </c>
      <c r="H233" s="1" t="s">
        <v>815</v>
      </c>
      <c r="I233" s="1">
        <v>65.930000000000007</v>
      </c>
      <c r="J233" s="33">
        <f t="shared" si="3"/>
        <v>412.06250000000006</v>
      </c>
      <c r="L233" s="9"/>
    </row>
    <row r="234" spans="1:12" x14ac:dyDescent="0.25">
      <c r="A234" t="s">
        <v>5887</v>
      </c>
      <c r="B234" s="8">
        <v>42914</v>
      </c>
      <c r="C234" t="s">
        <v>5888</v>
      </c>
      <c r="D234">
        <v>1</v>
      </c>
      <c r="E234" t="s">
        <v>2948</v>
      </c>
      <c r="F234">
        <v>11709</v>
      </c>
      <c r="G234" s="39" t="s">
        <v>1463</v>
      </c>
      <c r="H234" s="39" t="s">
        <v>1464</v>
      </c>
      <c r="I234" s="9">
        <v>34482.03</v>
      </c>
      <c r="J234" s="33">
        <f t="shared" si="3"/>
        <v>215512.6875</v>
      </c>
      <c r="L234" s="9"/>
    </row>
    <row r="235" spans="1:12" x14ac:dyDescent="0.25">
      <c r="A235" t="s">
        <v>520</v>
      </c>
      <c r="B235" s="8">
        <v>42914</v>
      </c>
      <c r="C235" t="s">
        <v>5889</v>
      </c>
      <c r="D235">
        <v>1</v>
      </c>
      <c r="E235" t="s">
        <v>2948</v>
      </c>
      <c r="F235">
        <v>11710</v>
      </c>
      <c r="G235" s="39" t="s">
        <v>1463</v>
      </c>
      <c r="H235" s="39" t="s">
        <v>1464</v>
      </c>
      <c r="I235" s="9">
        <v>34482.03</v>
      </c>
      <c r="J235" s="33">
        <f t="shared" si="3"/>
        <v>215512.6875</v>
      </c>
      <c r="L235" s="9"/>
    </row>
    <row r="236" spans="1:12" x14ac:dyDescent="0.25">
      <c r="A236" t="s">
        <v>3199</v>
      </c>
      <c r="B236" s="8">
        <v>42914</v>
      </c>
      <c r="C236" t="s">
        <v>5890</v>
      </c>
      <c r="D236">
        <v>1</v>
      </c>
      <c r="E236" t="s">
        <v>2948</v>
      </c>
      <c r="F236">
        <v>11711</v>
      </c>
      <c r="G236" s="39" t="s">
        <v>1463</v>
      </c>
      <c r="H236" s="39" t="s">
        <v>1464</v>
      </c>
      <c r="I236" s="9">
        <v>30712.25</v>
      </c>
      <c r="J236" s="33">
        <f t="shared" si="3"/>
        <v>191951.5625</v>
      </c>
      <c r="L236" s="9"/>
    </row>
    <row r="237" spans="1:12" x14ac:dyDescent="0.25">
      <c r="A237" t="s">
        <v>3201</v>
      </c>
      <c r="B237" s="8">
        <v>42914</v>
      </c>
      <c r="C237" t="s">
        <v>5891</v>
      </c>
      <c r="D237">
        <v>1</v>
      </c>
      <c r="E237" t="s">
        <v>3010</v>
      </c>
      <c r="F237">
        <v>33584</v>
      </c>
      <c r="G237" s="1" t="s">
        <v>444</v>
      </c>
      <c r="H237" s="1" t="s">
        <v>444</v>
      </c>
      <c r="I237" s="1">
        <v>55.86</v>
      </c>
      <c r="J237" s="33">
        <f t="shared" si="3"/>
        <v>349.125</v>
      </c>
      <c r="L237" s="9"/>
    </row>
    <row r="238" spans="1:12" x14ac:dyDescent="0.25">
      <c r="A238" t="s">
        <v>3201</v>
      </c>
      <c r="B238" s="8">
        <v>42914</v>
      </c>
      <c r="C238" t="s">
        <v>5891</v>
      </c>
      <c r="D238">
        <v>1</v>
      </c>
      <c r="E238" t="s">
        <v>3010</v>
      </c>
      <c r="F238">
        <v>33584</v>
      </c>
      <c r="G238" s="1" t="s">
        <v>2907</v>
      </c>
      <c r="H238" s="1" t="s">
        <v>2907</v>
      </c>
      <c r="I238" s="1">
        <v>17.38</v>
      </c>
      <c r="J238" s="33">
        <f t="shared" si="3"/>
        <v>108.62499999999999</v>
      </c>
      <c r="L238" s="9"/>
    </row>
    <row r="239" spans="1:12" x14ac:dyDescent="0.25">
      <c r="A239" t="s">
        <v>3201</v>
      </c>
      <c r="B239" s="8">
        <v>42914</v>
      </c>
      <c r="C239" t="s">
        <v>5891</v>
      </c>
      <c r="D239">
        <v>1</v>
      </c>
      <c r="E239" t="s">
        <v>3010</v>
      </c>
      <c r="F239">
        <v>33584</v>
      </c>
      <c r="G239" s="1" t="s">
        <v>794</v>
      </c>
      <c r="H239" s="1" t="s">
        <v>794</v>
      </c>
      <c r="I239" s="1">
        <v>10.210000000000001</v>
      </c>
      <c r="J239" s="33">
        <f t="shared" si="3"/>
        <v>63.812500000000007</v>
      </c>
      <c r="L239" s="9"/>
    </row>
    <row r="240" spans="1:12" x14ac:dyDescent="0.25">
      <c r="A240" t="s">
        <v>3201</v>
      </c>
      <c r="B240" s="8">
        <v>42914</v>
      </c>
      <c r="C240" t="s">
        <v>5891</v>
      </c>
      <c r="D240">
        <v>1</v>
      </c>
      <c r="E240" t="s">
        <v>3010</v>
      </c>
      <c r="F240">
        <v>33584</v>
      </c>
      <c r="G240" s="1" t="s">
        <v>832</v>
      </c>
      <c r="H240" s="1" t="s">
        <v>832</v>
      </c>
      <c r="I240" s="1">
        <v>67.33</v>
      </c>
      <c r="J240" s="33">
        <f t="shared" si="3"/>
        <v>420.8125</v>
      </c>
      <c r="L240" s="9"/>
    </row>
    <row r="241" spans="1:12" x14ac:dyDescent="0.25">
      <c r="A241" t="s">
        <v>2065</v>
      </c>
      <c r="B241" s="8">
        <v>42914</v>
      </c>
      <c r="C241" t="s">
        <v>5892</v>
      </c>
      <c r="D241">
        <v>1</v>
      </c>
      <c r="E241" t="s">
        <v>2948</v>
      </c>
      <c r="F241">
        <v>11712</v>
      </c>
      <c r="G241" s="39" t="s">
        <v>1463</v>
      </c>
      <c r="H241" s="39" t="s">
        <v>1464</v>
      </c>
      <c r="I241" s="9">
        <v>33285.71</v>
      </c>
      <c r="J241" s="33">
        <f t="shared" si="3"/>
        <v>208035.6875</v>
      </c>
      <c r="L241" s="9"/>
    </row>
    <row r="242" spans="1:12" x14ac:dyDescent="0.25">
      <c r="A242" t="s">
        <v>2068</v>
      </c>
      <c r="B242" s="8">
        <v>42914</v>
      </c>
      <c r="C242" t="s">
        <v>5893</v>
      </c>
      <c r="D242">
        <v>1</v>
      </c>
      <c r="E242" t="s">
        <v>2948</v>
      </c>
      <c r="F242">
        <v>11713</v>
      </c>
      <c r="G242" s="39" t="s">
        <v>1463</v>
      </c>
      <c r="H242" s="39" t="s">
        <v>1464</v>
      </c>
      <c r="I242" s="9">
        <v>29288.36</v>
      </c>
      <c r="J242" s="33">
        <f t="shared" si="3"/>
        <v>183052.25</v>
      </c>
      <c r="L242" s="9"/>
    </row>
    <row r="243" spans="1:12" x14ac:dyDescent="0.25">
      <c r="A243" t="s">
        <v>2077</v>
      </c>
      <c r="B243" s="8">
        <v>42914</v>
      </c>
      <c r="C243" t="s">
        <v>5894</v>
      </c>
      <c r="D243">
        <v>1</v>
      </c>
      <c r="E243" t="s">
        <v>2948</v>
      </c>
      <c r="F243">
        <v>11714</v>
      </c>
      <c r="G243" s="39" t="s">
        <v>1463</v>
      </c>
      <c r="H243" s="39" t="s">
        <v>1464</v>
      </c>
      <c r="I243" s="9">
        <v>29288.36</v>
      </c>
      <c r="J243" s="33">
        <f t="shared" si="3"/>
        <v>183052.25</v>
      </c>
      <c r="L243" s="9"/>
    </row>
    <row r="244" spans="1:12" x14ac:dyDescent="0.25">
      <c r="A244" t="s">
        <v>3211</v>
      </c>
      <c r="B244" s="8">
        <v>42914</v>
      </c>
      <c r="C244" t="s">
        <v>5895</v>
      </c>
      <c r="D244">
        <v>1</v>
      </c>
      <c r="E244" t="s">
        <v>3010</v>
      </c>
      <c r="F244">
        <v>33587</v>
      </c>
      <c r="G244" s="1" t="s">
        <v>5896</v>
      </c>
      <c r="H244" s="1" t="s">
        <v>5896</v>
      </c>
      <c r="I244" s="1">
        <v>60.69</v>
      </c>
      <c r="J244" s="33">
        <f t="shared" si="3"/>
        <v>379.3125</v>
      </c>
      <c r="L244" s="9"/>
    </row>
    <row r="245" spans="1:12" x14ac:dyDescent="0.25">
      <c r="A245" t="s">
        <v>3213</v>
      </c>
      <c r="B245" s="8">
        <v>42914</v>
      </c>
      <c r="C245" t="s">
        <v>5897</v>
      </c>
      <c r="D245">
        <v>1</v>
      </c>
      <c r="E245" t="s">
        <v>3010</v>
      </c>
      <c r="F245">
        <v>33588</v>
      </c>
      <c r="G245" s="1" t="s">
        <v>305</v>
      </c>
      <c r="H245" s="1" t="s">
        <v>305</v>
      </c>
      <c r="I245" s="1">
        <v>40</v>
      </c>
      <c r="J245" s="33">
        <f t="shared" si="3"/>
        <v>250</v>
      </c>
      <c r="L245" s="9"/>
    </row>
    <row r="246" spans="1:12" x14ac:dyDescent="0.25">
      <c r="A246" t="s">
        <v>5898</v>
      </c>
      <c r="B246" s="8">
        <v>42914</v>
      </c>
      <c r="C246" t="s">
        <v>5899</v>
      </c>
      <c r="D246">
        <v>1</v>
      </c>
      <c r="E246" t="s">
        <v>2948</v>
      </c>
      <c r="F246">
        <v>11715</v>
      </c>
      <c r="G246" s="39" t="s">
        <v>1463</v>
      </c>
      <c r="H246" s="39" t="s">
        <v>1464</v>
      </c>
      <c r="I246" s="9">
        <v>29288.36</v>
      </c>
      <c r="J246" s="33">
        <f t="shared" si="3"/>
        <v>183052.25</v>
      </c>
      <c r="L246" s="9"/>
    </row>
    <row r="247" spans="1:12" x14ac:dyDescent="0.25">
      <c r="A247" t="s">
        <v>3219</v>
      </c>
      <c r="B247" s="8">
        <v>42914</v>
      </c>
      <c r="C247" t="s">
        <v>5900</v>
      </c>
      <c r="D247">
        <v>1</v>
      </c>
      <c r="E247" t="s">
        <v>2948</v>
      </c>
      <c r="F247">
        <v>11716</v>
      </c>
      <c r="G247" s="39" t="s">
        <v>1463</v>
      </c>
      <c r="H247" s="39" t="s">
        <v>1464</v>
      </c>
      <c r="I247" s="9">
        <v>29288.36</v>
      </c>
      <c r="J247" s="33">
        <f t="shared" si="3"/>
        <v>183052.25</v>
      </c>
      <c r="L247" s="9"/>
    </row>
    <row r="248" spans="1:12" x14ac:dyDescent="0.25">
      <c r="A248" t="s">
        <v>2083</v>
      </c>
      <c r="B248" s="8">
        <v>42914</v>
      </c>
      <c r="C248" t="s">
        <v>5901</v>
      </c>
      <c r="D248">
        <v>1</v>
      </c>
      <c r="E248" t="s">
        <v>2948</v>
      </c>
      <c r="F248">
        <v>11717</v>
      </c>
      <c r="G248" s="39" t="s">
        <v>1463</v>
      </c>
      <c r="H248" s="39" t="s">
        <v>1464</v>
      </c>
      <c r="I248" s="9">
        <v>29288.36</v>
      </c>
      <c r="J248" s="33">
        <f t="shared" si="3"/>
        <v>183052.25</v>
      </c>
      <c r="L248" s="9"/>
    </row>
    <row r="249" spans="1:12" x14ac:dyDescent="0.25">
      <c r="A249" t="s">
        <v>2086</v>
      </c>
      <c r="B249" s="8">
        <v>42914</v>
      </c>
      <c r="C249" t="s">
        <v>5902</v>
      </c>
      <c r="D249">
        <v>1</v>
      </c>
      <c r="E249" t="s">
        <v>2948</v>
      </c>
      <c r="F249">
        <v>11718</v>
      </c>
      <c r="G249" s="39" t="s">
        <v>1463</v>
      </c>
      <c r="H249" s="39" t="s">
        <v>1464</v>
      </c>
      <c r="I249" s="9">
        <v>29288.36</v>
      </c>
      <c r="J249" s="33">
        <f t="shared" si="3"/>
        <v>183052.25</v>
      </c>
      <c r="L249" s="9"/>
    </row>
    <row r="250" spans="1:12" x14ac:dyDescent="0.25">
      <c r="A250" t="s">
        <v>2089</v>
      </c>
      <c r="B250" s="8">
        <v>42914</v>
      </c>
      <c r="C250" t="s">
        <v>5903</v>
      </c>
      <c r="D250">
        <v>1</v>
      </c>
      <c r="E250" t="s">
        <v>2948</v>
      </c>
      <c r="F250">
        <v>11719</v>
      </c>
      <c r="G250" s="39" t="s">
        <v>1463</v>
      </c>
      <c r="H250" s="39" t="s">
        <v>1464</v>
      </c>
      <c r="I250" s="9">
        <v>29288.36</v>
      </c>
      <c r="J250" s="33">
        <f t="shared" si="3"/>
        <v>183052.25</v>
      </c>
      <c r="L250" s="9"/>
    </row>
    <row r="251" spans="1:12" x14ac:dyDescent="0.25">
      <c r="A251" t="s">
        <v>3228</v>
      </c>
      <c r="B251" s="8">
        <v>42914</v>
      </c>
      <c r="C251" t="s">
        <v>5904</v>
      </c>
      <c r="D251">
        <v>1</v>
      </c>
      <c r="E251" t="s">
        <v>2948</v>
      </c>
      <c r="F251">
        <v>11720</v>
      </c>
      <c r="G251" s="39" t="s">
        <v>1463</v>
      </c>
      <c r="H251" s="39" t="s">
        <v>1464</v>
      </c>
      <c r="I251" s="9">
        <v>29288.36</v>
      </c>
      <c r="J251" s="33">
        <f t="shared" si="3"/>
        <v>183052.25</v>
      </c>
      <c r="L251" s="9"/>
    </row>
    <row r="252" spans="1:12" x14ac:dyDescent="0.25">
      <c r="A252" t="s">
        <v>5905</v>
      </c>
      <c r="B252" s="8">
        <v>42914</v>
      </c>
      <c r="C252" t="s">
        <v>5906</v>
      </c>
      <c r="D252">
        <v>1</v>
      </c>
      <c r="E252" t="s">
        <v>2948</v>
      </c>
      <c r="F252">
        <v>11721</v>
      </c>
      <c r="G252" s="39" t="s">
        <v>1463</v>
      </c>
      <c r="H252" s="39" t="s">
        <v>1464</v>
      </c>
      <c r="I252" s="9">
        <v>36649.769999999997</v>
      </c>
      <c r="J252" s="33">
        <f t="shared" si="3"/>
        <v>229061.06249999997</v>
      </c>
      <c r="L252" s="9"/>
    </row>
    <row r="253" spans="1:12" x14ac:dyDescent="0.25">
      <c r="A253" t="s">
        <v>5907</v>
      </c>
      <c r="B253" s="8">
        <v>42914</v>
      </c>
      <c r="C253" t="s">
        <v>5908</v>
      </c>
      <c r="D253">
        <v>1</v>
      </c>
      <c r="E253" t="s">
        <v>2948</v>
      </c>
      <c r="F253">
        <v>11722</v>
      </c>
      <c r="G253" s="39" t="s">
        <v>1463</v>
      </c>
      <c r="H253" s="39" t="s">
        <v>1464</v>
      </c>
      <c r="I253" s="9">
        <v>36649.769999999997</v>
      </c>
      <c r="J253" s="33">
        <f t="shared" si="3"/>
        <v>229061.06249999997</v>
      </c>
      <c r="L253" s="9"/>
    </row>
    <row r="254" spans="1:12" x14ac:dyDescent="0.25">
      <c r="A254" t="s">
        <v>2110</v>
      </c>
      <c r="B254" s="8">
        <v>42914</v>
      </c>
      <c r="C254" t="s">
        <v>5909</v>
      </c>
      <c r="D254">
        <v>1</v>
      </c>
      <c r="E254" t="s">
        <v>2948</v>
      </c>
      <c r="F254">
        <v>11723</v>
      </c>
      <c r="G254" s="39" t="s">
        <v>1463</v>
      </c>
      <c r="H254" s="39" t="s">
        <v>1464</v>
      </c>
      <c r="I254" s="9">
        <v>36649.769999999997</v>
      </c>
      <c r="J254" s="33">
        <f t="shared" si="3"/>
        <v>229061.06249999997</v>
      </c>
      <c r="L254" s="9"/>
    </row>
    <row r="255" spans="1:12" x14ac:dyDescent="0.25">
      <c r="A255" t="s">
        <v>2119</v>
      </c>
      <c r="B255" s="8">
        <v>42914</v>
      </c>
      <c r="C255" t="s">
        <v>5910</v>
      </c>
      <c r="D255">
        <v>1</v>
      </c>
      <c r="E255" t="s">
        <v>3198</v>
      </c>
      <c r="F255">
        <v>15982</v>
      </c>
      <c r="G255" s="7" t="s">
        <v>1499</v>
      </c>
      <c r="H255" s="7" t="s">
        <v>1500</v>
      </c>
      <c r="I255" s="1">
        <v>110.27</v>
      </c>
      <c r="J255" s="33">
        <f t="shared" si="3"/>
        <v>689.1875</v>
      </c>
      <c r="L255" s="9"/>
    </row>
    <row r="256" spans="1:12" x14ac:dyDescent="0.25">
      <c r="A256" t="s">
        <v>2122</v>
      </c>
      <c r="B256" s="8">
        <v>42914</v>
      </c>
      <c r="C256" t="s">
        <v>5911</v>
      </c>
      <c r="D256">
        <v>1</v>
      </c>
      <c r="E256" t="s">
        <v>3198</v>
      </c>
      <c r="F256">
        <v>15983</v>
      </c>
      <c r="G256" s="7" t="s">
        <v>1499</v>
      </c>
      <c r="H256" s="7" t="s">
        <v>1500</v>
      </c>
      <c r="I256" s="1">
        <v>118.87</v>
      </c>
      <c r="J256" s="33">
        <f t="shared" si="3"/>
        <v>742.9375</v>
      </c>
      <c r="L256" s="9"/>
    </row>
    <row r="257" spans="1:12" x14ac:dyDescent="0.25">
      <c r="A257" t="s">
        <v>4249</v>
      </c>
      <c r="B257" s="8">
        <v>42914</v>
      </c>
      <c r="C257" t="s">
        <v>5912</v>
      </c>
      <c r="D257">
        <v>1</v>
      </c>
      <c r="E257" t="s">
        <v>3198</v>
      </c>
      <c r="F257">
        <v>15984</v>
      </c>
      <c r="G257" s="7" t="s">
        <v>1499</v>
      </c>
      <c r="H257" s="7" t="s">
        <v>1500</v>
      </c>
      <c r="I257" s="1">
        <v>571.38</v>
      </c>
      <c r="J257" s="33">
        <f t="shared" si="3"/>
        <v>3571.125</v>
      </c>
      <c r="L257" s="9"/>
    </row>
    <row r="258" spans="1:12" x14ac:dyDescent="0.25">
      <c r="A258" t="s">
        <v>2125</v>
      </c>
      <c r="B258" s="8">
        <v>42914</v>
      </c>
      <c r="C258" t="s">
        <v>5913</v>
      </c>
      <c r="D258">
        <v>1</v>
      </c>
      <c r="E258" t="s">
        <v>3198</v>
      </c>
      <c r="F258">
        <v>15985</v>
      </c>
      <c r="G258" s="7" t="s">
        <v>1499</v>
      </c>
      <c r="H258" s="7" t="s">
        <v>1500</v>
      </c>
      <c r="I258" s="1">
        <v>254.02</v>
      </c>
      <c r="J258" s="33">
        <f t="shared" si="3"/>
        <v>1587.625</v>
      </c>
      <c r="L258" s="9"/>
    </row>
    <row r="259" spans="1:12" x14ac:dyDescent="0.25">
      <c r="A259" t="s">
        <v>2128</v>
      </c>
      <c r="B259" s="8">
        <v>42914</v>
      </c>
      <c r="C259" t="s">
        <v>5914</v>
      </c>
      <c r="D259">
        <v>1</v>
      </c>
      <c r="E259" t="s">
        <v>3198</v>
      </c>
      <c r="F259">
        <v>15986</v>
      </c>
      <c r="G259" s="7" t="s">
        <v>1499</v>
      </c>
      <c r="H259" s="7" t="s">
        <v>1500</v>
      </c>
      <c r="I259" s="1">
        <v>75.52</v>
      </c>
      <c r="J259" s="33">
        <f t="shared" si="3"/>
        <v>471.99999999999994</v>
      </c>
      <c r="L259" s="9"/>
    </row>
    <row r="260" spans="1:12" x14ac:dyDescent="0.25">
      <c r="A260" t="s">
        <v>2172</v>
      </c>
      <c r="B260" s="8">
        <v>42915</v>
      </c>
      <c r="C260" t="s">
        <v>5915</v>
      </c>
      <c r="D260">
        <v>1</v>
      </c>
      <c r="E260" t="s">
        <v>2948</v>
      </c>
      <c r="F260">
        <v>11724</v>
      </c>
      <c r="G260" s="39" t="s">
        <v>1463</v>
      </c>
      <c r="H260" s="39" t="s">
        <v>1464</v>
      </c>
      <c r="I260" s="9">
        <v>36649.769999999997</v>
      </c>
      <c r="J260" s="33">
        <f t="shared" si="3"/>
        <v>229061.06249999997</v>
      </c>
      <c r="L260" s="9"/>
    </row>
    <row r="261" spans="1:12" x14ac:dyDescent="0.25">
      <c r="A261" t="s">
        <v>2175</v>
      </c>
      <c r="B261" s="8">
        <v>42915</v>
      </c>
      <c r="C261" t="s">
        <v>5916</v>
      </c>
      <c r="D261">
        <v>1</v>
      </c>
      <c r="E261" t="s">
        <v>2948</v>
      </c>
      <c r="F261">
        <v>11725</v>
      </c>
      <c r="G261" s="39" t="s">
        <v>1463</v>
      </c>
      <c r="H261" s="39" t="s">
        <v>1464</v>
      </c>
      <c r="I261" s="9">
        <v>36649.769999999997</v>
      </c>
      <c r="J261" s="33">
        <f t="shared" si="3"/>
        <v>229061.06249999997</v>
      </c>
      <c r="L261" s="9"/>
    </row>
    <row r="262" spans="1:12" x14ac:dyDescent="0.25">
      <c r="A262" t="s">
        <v>2178</v>
      </c>
      <c r="B262" s="8">
        <v>42915</v>
      </c>
      <c r="C262" t="s">
        <v>5917</v>
      </c>
      <c r="D262">
        <v>1</v>
      </c>
      <c r="E262" t="s">
        <v>3010</v>
      </c>
      <c r="F262">
        <v>33593</v>
      </c>
      <c r="G262" s="1" t="s">
        <v>313</v>
      </c>
      <c r="H262" s="1" t="s">
        <v>313</v>
      </c>
      <c r="I262" s="1">
        <v>7.17</v>
      </c>
      <c r="J262" s="33">
        <f t="shared" si="3"/>
        <v>44.8125</v>
      </c>
      <c r="L262" s="9"/>
    </row>
    <row r="263" spans="1:12" x14ac:dyDescent="0.25">
      <c r="A263" t="s">
        <v>2181</v>
      </c>
      <c r="B263" s="8">
        <v>42915</v>
      </c>
      <c r="C263" t="s">
        <v>5918</v>
      </c>
      <c r="D263">
        <v>1</v>
      </c>
      <c r="E263" t="s">
        <v>2948</v>
      </c>
      <c r="F263">
        <v>11726</v>
      </c>
      <c r="G263" s="39" t="s">
        <v>1463</v>
      </c>
      <c r="H263" s="39" t="s">
        <v>1464</v>
      </c>
      <c r="I263" s="9">
        <v>36649.769999999997</v>
      </c>
      <c r="J263" s="33">
        <f t="shared" ref="J263:J326" si="4">+I263/0.16</f>
        <v>229061.06249999997</v>
      </c>
      <c r="L263" s="9"/>
    </row>
    <row r="264" spans="1:12" x14ac:dyDescent="0.25">
      <c r="A264" t="s">
        <v>2184</v>
      </c>
      <c r="B264" s="8">
        <v>42915</v>
      </c>
      <c r="C264" t="s">
        <v>5919</v>
      </c>
      <c r="D264">
        <v>1</v>
      </c>
      <c r="E264" t="s">
        <v>2948</v>
      </c>
      <c r="F264">
        <v>11727</v>
      </c>
      <c r="G264" s="39" t="s">
        <v>1463</v>
      </c>
      <c r="H264" s="39" t="s">
        <v>1464</v>
      </c>
      <c r="I264" s="9">
        <v>29288.36</v>
      </c>
      <c r="J264" s="33">
        <f t="shared" si="4"/>
        <v>183052.25</v>
      </c>
      <c r="L264" s="9"/>
    </row>
    <row r="265" spans="1:12" x14ac:dyDescent="0.25">
      <c r="A265" t="s">
        <v>530</v>
      </c>
      <c r="B265" s="8">
        <v>42915</v>
      </c>
      <c r="C265" t="s">
        <v>5920</v>
      </c>
      <c r="D265">
        <v>1</v>
      </c>
      <c r="E265" t="s">
        <v>2948</v>
      </c>
      <c r="F265">
        <v>11728</v>
      </c>
      <c r="G265" s="39" t="s">
        <v>1463</v>
      </c>
      <c r="H265" s="39" t="s">
        <v>1464</v>
      </c>
      <c r="I265" s="9">
        <v>29288.36</v>
      </c>
      <c r="J265" s="33">
        <f t="shared" si="4"/>
        <v>183052.25</v>
      </c>
      <c r="L265" s="9"/>
    </row>
    <row r="266" spans="1:12" x14ac:dyDescent="0.25">
      <c r="A266" t="s">
        <v>2192</v>
      </c>
      <c r="B266" s="8">
        <v>42915</v>
      </c>
      <c r="C266" t="s">
        <v>5921</v>
      </c>
      <c r="D266">
        <v>1</v>
      </c>
      <c r="E266" t="s">
        <v>2948</v>
      </c>
      <c r="F266">
        <v>11729</v>
      </c>
      <c r="G266" s="39" t="s">
        <v>1463</v>
      </c>
      <c r="H266" s="39" t="s">
        <v>1464</v>
      </c>
      <c r="I266" s="9">
        <v>29288.36</v>
      </c>
      <c r="J266" s="33">
        <f t="shared" si="4"/>
        <v>183052.25</v>
      </c>
      <c r="L266" s="9"/>
    </row>
    <row r="267" spans="1:12" s="1" customFormat="1" x14ac:dyDescent="0.25">
      <c r="A267" s="1" t="s">
        <v>5716</v>
      </c>
      <c r="B267" s="8">
        <v>42907</v>
      </c>
      <c r="C267" s="1" t="s">
        <v>3056</v>
      </c>
      <c r="D267" s="1">
        <v>1</v>
      </c>
      <c r="E267" s="1" t="s">
        <v>3010</v>
      </c>
      <c r="F267" s="1">
        <v>33457</v>
      </c>
      <c r="G267" s="39" t="s">
        <v>1533</v>
      </c>
      <c r="H267" s="39" t="s">
        <v>6201</v>
      </c>
      <c r="I267" s="9">
        <v>5.59</v>
      </c>
      <c r="J267" s="33">
        <f t="shared" si="4"/>
        <v>34.9375</v>
      </c>
      <c r="L267" s="9"/>
    </row>
    <row r="268" spans="1:12" s="1" customFormat="1" x14ac:dyDescent="0.25">
      <c r="A268" s="1" t="s">
        <v>5716</v>
      </c>
      <c r="B268" s="8">
        <v>42907</v>
      </c>
      <c r="C268" s="1" t="s">
        <v>3056</v>
      </c>
      <c r="D268" s="1">
        <v>1</v>
      </c>
      <c r="E268" s="1" t="s">
        <v>3010</v>
      </c>
      <c r="F268" s="1">
        <v>33457</v>
      </c>
      <c r="G268" s="39" t="s">
        <v>6202</v>
      </c>
      <c r="H268" s="39" t="s">
        <v>6203</v>
      </c>
      <c r="I268" s="32">
        <v>12.97</v>
      </c>
      <c r="J268" s="33">
        <f t="shared" si="4"/>
        <v>81.0625</v>
      </c>
      <c r="L268" s="9"/>
    </row>
    <row r="269" spans="1:12" s="1" customFormat="1" x14ac:dyDescent="0.25">
      <c r="A269" s="1" t="s">
        <v>2213</v>
      </c>
      <c r="B269" s="8">
        <v>42915</v>
      </c>
      <c r="C269" s="1" t="s">
        <v>259</v>
      </c>
      <c r="D269" s="1">
        <v>1</v>
      </c>
      <c r="E269" s="1" t="s">
        <v>3010</v>
      </c>
      <c r="F269" s="1">
        <v>33594</v>
      </c>
      <c r="G269" s="1" t="s">
        <v>444</v>
      </c>
      <c r="H269" s="1" t="s">
        <v>1528</v>
      </c>
      <c r="I269" s="9">
        <f>53.52+9.93+38.62</f>
        <v>102.07</v>
      </c>
      <c r="J269" s="33">
        <f t="shared" si="4"/>
        <v>637.9375</v>
      </c>
      <c r="L269" s="9"/>
    </row>
    <row r="270" spans="1:12" s="1" customFormat="1" x14ac:dyDescent="0.25">
      <c r="A270" s="1" t="s">
        <v>2213</v>
      </c>
      <c r="B270" s="8">
        <v>42915</v>
      </c>
      <c r="C270" s="1" t="s">
        <v>259</v>
      </c>
      <c r="D270" s="1">
        <v>1</v>
      </c>
      <c r="E270" s="1" t="s">
        <v>3010</v>
      </c>
      <c r="F270" s="1">
        <v>33594</v>
      </c>
      <c r="G270" s="1" t="s">
        <v>1520</v>
      </c>
      <c r="H270" s="1" t="s">
        <v>1524</v>
      </c>
      <c r="I270" s="9">
        <v>287.23</v>
      </c>
      <c r="J270" s="33">
        <f t="shared" si="4"/>
        <v>1795.1875</v>
      </c>
      <c r="L270" s="9"/>
    </row>
    <row r="271" spans="1:12" s="1" customFormat="1" x14ac:dyDescent="0.25">
      <c r="A271" s="1" t="s">
        <v>2213</v>
      </c>
      <c r="B271" s="8">
        <v>42915</v>
      </c>
      <c r="C271" s="1" t="s">
        <v>259</v>
      </c>
      <c r="D271" s="1">
        <v>1</v>
      </c>
      <c r="E271" s="1" t="s">
        <v>3010</v>
      </c>
      <c r="F271" s="1">
        <v>33594</v>
      </c>
      <c r="G271" s="1" t="s">
        <v>4790</v>
      </c>
      <c r="H271" s="1" t="s">
        <v>4791</v>
      </c>
      <c r="I271" s="9">
        <v>7.03</v>
      </c>
      <c r="J271" s="33">
        <f t="shared" si="4"/>
        <v>43.9375</v>
      </c>
      <c r="L271" s="9"/>
    </row>
    <row r="272" spans="1:12" s="1" customFormat="1" x14ac:dyDescent="0.25">
      <c r="A272" s="1" t="s">
        <v>2213</v>
      </c>
      <c r="B272" s="8">
        <v>42915</v>
      </c>
      <c r="C272" s="1" t="s">
        <v>259</v>
      </c>
      <c r="D272" s="1">
        <v>1</v>
      </c>
      <c r="E272" s="1" t="s">
        <v>3010</v>
      </c>
      <c r="F272" s="1">
        <v>33594</v>
      </c>
      <c r="G272" s="1" t="s">
        <v>1516</v>
      </c>
      <c r="H272" s="1" t="s">
        <v>1517</v>
      </c>
      <c r="I272" s="9">
        <v>25.34</v>
      </c>
      <c r="J272" s="33">
        <f t="shared" si="4"/>
        <v>158.375</v>
      </c>
      <c r="L272" s="9"/>
    </row>
    <row r="273" spans="1:12" s="1" customFormat="1" x14ac:dyDescent="0.25">
      <c r="A273" s="1" t="s">
        <v>2219</v>
      </c>
      <c r="B273" s="8">
        <v>42915</v>
      </c>
      <c r="C273" s="1" t="s">
        <v>259</v>
      </c>
      <c r="D273" s="1">
        <v>1</v>
      </c>
      <c r="E273" s="1" t="s">
        <v>3010</v>
      </c>
      <c r="F273" s="1">
        <v>33595</v>
      </c>
      <c r="G273" s="1" t="s">
        <v>1520</v>
      </c>
      <c r="H273" s="1" t="s">
        <v>1524</v>
      </c>
      <c r="I273" s="9">
        <v>206.55</v>
      </c>
      <c r="J273" s="33">
        <f t="shared" si="4"/>
        <v>1290.9375</v>
      </c>
      <c r="L273" s="9"/>
    </row>
    <row r="274" spans="1:12" s="1" customFormat="1" x14ac:dyDescent="0.25">
      <c r="A274" s="1" t="s">
        <v>2219</v>
      </c>
      <c r="B274" s="8">
        <v>42915</v>
      </c>
      <c r="C274" s="1" t="s">
        <v>259</v>
      </c>
      <c r="D274" s="1">
        <v>1</v>
      </c>
      <c r="E274" s="1" t="s">
        <v>3010</v>
      </c>
      <c r="F274" s="1">
        <v>33595</v>
      </c>
      <c r="G274" s="1" t="s">
        <v>444</v>
      </c>
      <c r="H274" s="1" t="s">
        <v>1528</v>
      </c>
      <c r="I274" s="1">
        <f>38.62+53.52</f>
        <v>92.14</v>
      </c>
      <c r="J274" s="33">
        <f t="shared" si="4"/>
        <v>575.875</v>
      </c>
      <c r="L274" s="9"/>
    </row>
    <row r="275" spans="1:12" s="1" customFormat="1" x14ac:dyDescent="0.25">
      <c r="A275" s="1" t="s">
        <v>2219</v>
      </c>
      <c r="B275" s="8">
        <v>42915</v>
      </c>
      <c r="C275" s="1" t="s">
        <v>259</v>
      </c>
      <c r="D275" s="1">
        <v>1</v>
      </c>
      <c r="E275" s="1" t="s">
        <v>3010</v>
      </c>
      <c r="F275" s="1">
        <v>33595</v>
      </c>
      <c r="G275" s="1" t="s">
        <v>6204</v>
      </c>
      <c r="H275" s="1" t="s">
        <v>6205</v>
      </c>
      <c r="I275" s="9">
        <v>26.88</v>
      </c>
      <c r="J275" s="33">
        <f t="shared" si="4"/>
        <v>168</v>
      </c>
      <c r="L275" s="9"/>
    </row>
    <row r="276" spans="1:12" x14ac:dyDescent="0.25">
      <c r="A276" t="s">
        <v>2225</v>
      </c>
      <c r="B276" s="8">
        <v>42915</v>
      </c>
      <c r="C276" t="s">
        <v>5922</v>
      </c>
      <c r="D276">
        <v>1</v>
      </c>
      <c r="E276" t="s">
        <v>2948</v>
      </c>
      <c r="F276">
        <v>11730</v>
      </c>
      <c r="G276" s="39" t="s">
        <v>1463</v>
      </c>
      <c r="H276" s="39" t="s">
        <v>1464</v>
      </c>
      <c r="I276" s="9">
        <v>29381.18</v>
      </c>
      <c r="J276" s="33">
        <f t="shared" si="4"/>
        <v>183632.375</v>
      </c>
      <c r="L276" s="9"/>
    </row>
    <row r="277" spans="1:12" s="1" customFormat="1" x14ac:dyDescent="0.25">
      <c r="A277" s="1" t="s">
        <v>2222</v>
      </c>
      <c r="B277" s="8">
        <v>42915</v>
      </c>
      <c r="C277" s="1" t="s">
        <v>259</v>
      </c>
      <c r="D277" s="1">
        <v>1</v>
      </c>
      <c r="E277" s="1" t="s">
        <v>3010</v>
      </c>
      <c r="F277" s="1">
        <v>33596</v>
      </c>
      <c r="G277" s="1" t="s">
        <v>444</v>
      </c>
      <c r="H277" s="1" t="s">
        <v>1528</v>
      </c>
      <c r="I277" s="9">
        <f>53.52+53.52</f>
        <v>107.04</v>
      </c>
      <c r="J277" s="33">
        <f t="shared" si="4"/>
        <v>669</v>
      </c>
      <c r="L277" s="9"/>
    </row>
    <row r="278" spans="1:12" s="1" customFormat="1" x14ac:dyDescent="0.25">
      <c r="A278" s="1" t="s">
        <v>2222</v>
      </c>
      <c r="B278" s="8">
        <v>42915</v>
      </c>
      <c r="C278" s="1" t="s">
        <v>259</v>
      </c>
      <c r="D278" s="1">
        <v>1</v>
      </c>
      <c r="E278" s="1" t="s">
        <v>3010</v>
      </c>
      <c r="F278" s="1">
        <v>33596</v>
      </c>
      <c r="G278" s="1" t="s">
        <v>1520</v>
      </c>
      <c r="H278" s="1" t="s">
        <v>1524</v>
      </c>
      <c r="I278" s="9">
        <v>309.82</v>
      </c>
      <c r="J278" s="33">
        <f t="shared" si="4"/>
        <v>1936.375</v>
      </c>
      <c r="L278" s="9"/>
    </row>
    <row r="279" spans="1:12" s="1" customFormat="1" x14ac:dyDescent="0.25">
      <c r="A279" s="1" t="s">
        <v>2222</v>
      </c>
      <c r="B279" s="8">
        <v>42915</v>
      </c>
      <c r="C279" s="1" t="s">
        <v>259</v>
      </c>
      <c r="D279" s="1">
        <v>1</v>
      </c>
      <c r="E279" s="1" t="s">
        <v>3010</v>
      </c>
      <c r="F279" s="1">
        <v>33596</v>
      </c>
      <c r="G279" s="39" t="s">
        <v>6206</v>
      </c>
      <c r="H279" s="39" t="s">
        <v>6207</v>
      </c>
      <c r="I279" s="9">
        <v>17.100000000000001</v>
      </c>
      <c r="J279" s="33">
        <f t="shared" si="4"/>
        <v>106.875</v>
      </c>
      <c r="L279" s="9"/>
    </row>
    <row r="280" spans="1:12" s="1" customFormat="1" x14ac:dyDescent="0.25">
      <c r="A280" s="1" t="s">
        <v>2222</v>
      </c>
      <c r="B280" s="8">
        <v>42915</v>
      </c>
      <c r="C280" s="1" t="s">
        <v>259</v>
      </c>
      <c r="D280" s="1">
        <v>1</v>
      </c>
      <c r="E280" s="1" t="s">
        <v>3010</v>
      </c>
      <c r="F280" s="1">
        <v>33596</v>
      </c>
      <c r="G280" s="39" t="s">
        <v>6208</v>
      </c>
      <c r="H280" s="39" t="s">
        <v>6209</v>
      </c>
      <c r="I280" s="9">
        <v>30.21</v>
      </c>
      <c r="J280" s="33">
        <f t="shared" si="4"/>
        <v>188.8125</v>
      </c>
      <c r="L280" s="9"/>
    </row>
    <row r="281" spans="1:12" s="1" customFormat="1" x14ac:dyDescent="0.25">
      <c r="A281" s="1" t="s">
        <v>2228</v>
      </c>
      <c r="B281" s="8">
        <v>42915</v>
      </c>
      <c r="C281" s="1" t="s">
        <v>259</v>
      </c>
      <c r="D281" s="1">
        <v>1</v>
      </c>
      <c r="E281" s="1" t="s">
        <v>3010</v>
      </c>
      <c r="F281" s="1">
        <v>33597</v>
      </c>
      <c r="G281" s="39" t="s">
        <v>2902</v>
      </c>
      <c r="H281" s="39" t="s">
        <v>5585</v>
      </c>
      <c r="I281" s="9">
        <f>290.42+30.35+30.35</f>
        <v>351.12000000000006</v>
      </c>
      <c r="J281" s="33">
        <f t="shared" si="4"/>
        <v>2194.5000000000005</v>
      </c>
      <c r="L281" s="9"/>
    </row>
    <row r="282" spans="1:12" s="1" customFormat="1" x14ac:dyDescent="0.25">
      <c r="A282" s="1" t="s">
        <v>2228</v>
      </c>
      <c r="B282" s="8">
        <v>42915</v>
      </c>
      <c r="C282" s="1" t="s">
        <v>259</v>
      </c>
      <c r="D282" s="1">
        <v>1</v>
      </c>
      <c r="E282" s="1" t="s">
        <v>3010</v>
      </c>
      <c r="F282" s="1">
        <v>33597</v>
      </c>
      <c r="G282" s="39" t="s">
        <v>6210</v>
      </c>
      <c r="H282" s="39" t="s">
        <v>6211</v>
      </c>
      <c r="I282" s="9">
        <v>17.79</v>
      </c>
      <c r="J282" s="33">
        <f t="shared" si="4"/>
        <v>111.18749999999999</v>
      </c>
      <c r="L282" s="9"/>
    </row>
    <row r="283" spans="1:12" s="1" customFormat="1" x14ac:dyDescent="0.25">
      <c r="A283" s="1" t="s">
        <v>2228</v>
      </c>
      <c r="B283" s="8">
        <v>42915</v>
      </c>
      <c r="C283" s="1" t="s">
        <v>259</v>
      </c>
      <c r="D283" s="1">
        <v>1</v>
      </c>
      <c r="E283" s="1" t="s">
        <v>3010</v>
      </c>
      <c r="F283" s="1">
        <v>33597</v>
      </c>
      <c r="G283" s="39" t="s">
        <v>6212</v>
      </c>
      <c r="H283" s="39" t="s">
        <v>6213</v>
      </c>
      <c r="I283" s="9">
        <v>52.41</v>
      </c>
      <c r="J283" s="33">
        <f t="shared" si="4"/>
        <v>327.5625</v>
      </c>
      <c r="L283" s="9"/>
    </row>
    <row r="284" spans="1:12" s="1" customFormat="1" x14ac:dyDescent="0.25">
      <c r="A284" s="1" t="s">
        <v>2228</v>
      </c>
      <c r="B284" s="8">
        <v>42915</v>
      </c>
      <c r="C284" s="1" t="s">
        <v>259</v>
      </c>
      <c r="D284" s="1">
        <v>1</v>
      </c>
      <c r="E284" s="1" t="s">
        <v>3010</v>
      </c>
      <c r="F284" s="1">
        <v>33597</v>
      </c>
      <c r="G284" s="39" t="s">
        <v>868</v>
      </c>
      <c r="H284" s="39" t="s">
        <v>6214</v>
      </c>
      <c r="I284" s="9">
        <v>8.42</v>
      </c>
      <c r="J284" s="33">
        <f t="shared" si="4"/>
        <v>52.625</v>
      </c>
      <c r="L284" s="9"/>
    </row>
    <row r="285" spans="1:12" x14ac:dyDescent="0.25">
      <c r="A285" t="s">
        <v>2231</v>
      </c>
      <c r="B285" s="8">
        <v>42915</v>
      </c>
      <c r="C285" t="s">
        <v>5923</v>
      </c>
      <c r="D285">
        <v>1</v>
      </c>
      <c r="E285" t="s">
        <v>2948</v>
      </c>
      <c r="F285">
        <v>11731</v>
      </c>
      <c r="G285" s="39" t="s">
        <v>1463</v>
      </c>
      <c r="H285" s="39" t="s">
        <v>1464</v>
      </c>
      <c r="I285" s="9">
        <v>29381.18</v>
      </c>
      <c r="J285" s="33">
        <f t="shared" si="4"/>
        <v>183632.375</v>
      </c>
      <c r="L285" s="9"/>
    </row>
    <row r="286" spans="1:12" x14ac:dyDescent="0.25">
      <c r="A286" t="s">
        <v>5925</v>
      </c>
      <c r="B286" s="8">
        <v>42915</v>
      </c>
      <c r="C286" t="s">
        <v>5926</v>
      </c>
      <c r="D286">
        <v>1</v>
      </c>
      <c r="E286" t="s">
        <v>2948</v>
      </c>
      <c r="F286">
        <v>11732</v>
      </c>
      <c r="G286" s="39" t="s">
        <v>1463</v>
      </c>
      <c r="H286" s="39" t="s">
        <v>1464</v>
      </c>
      <c r="I286" s="9">
        <v>29381.18</v>
      </c>
      <c r="J286" s="33">
        <f t="shared" si="4"/>
        <v>183632.375</v>
      </c>
      <c r="L286" s="9"/>
    </row>
    <row r="287" spans="1:12" x14ac:dyDescent="0.25">
      <c r="A287" t="s">
        <v>5927</v>
      </c>
      <c r="B287" s="8">
        <v>42915</v>
      </c>
      <c r="C287" t="s">
        <v>5928</v>
      </c>
      <c r="D287">
        <v>1</v>
      </c>
      <c r="E287" t="s">
        <v>2948</v>
      </c>
      <c r="F287">
        <v>11733</v>
      </c>
      <c r="G287" s="39" t="s">
        <v>1463</v>
      </c>
      <c r="H287" s="39" t="s">
        <v>1464</v>
      </c>
      <c r="I287" s="9">
        <v>30026.69</v>
      </c>
      <c r="J287" s="33">
        <f t="shared" si="4"/>
        <v>187666.8125</v>
      </c>
      <c r="L287" s="9"/>
    </row>
    <row r="288" spans="1:12" x14ac:dyDescent="0.25">
      <c r="A288" t="s">
        <v>5929</v>
      </c>
      <c r="B288" s="8">
        <v>42916</v>
      </c>
      <c r="C288" t="s">
        <v>5930</v>
      </c>
      <c r="D288">
        <v>1</v>
      </c>
      <c r="E288" t="s">
        <v>2948</v>
      </c>
      <c r="F288">
        <v>11734</v>
      </c>
      <c r="G288" s="7" t="s">
        <v>1477</v>
      </c>
      <c r="H288" s="1" t="s">
        <v>6198</v>
      </c>
      <c r="I288" s="9">
        <v>55391.68</v>
      </c>
      <c r="J288" s="33">
        <f t="shared" si="4"/>
        <v>346198</v>
      </c>
      <c r="L288" s="9"/>
    </row>
    <row r="289" spans="1:12" x14ac:dyDescent="0.25">
      <c r="A289" t="s">
        <v>555</v>
      </c>
      <c r="B289" s="8">
        <v>42916</v>
      </c>
      <c r="C289" t="s">
        <v>5931</v>
      </c>
      <c r="D289">
        <v>1</v>
      </c>
      <c r="E289" t="s">
        <v>2948</v>
      </c>
      <c r="F289">
        <v>11736</v>
      </c>
      <c r="G289" s="7" t="s">
        <v>1483</v>
      </c>
      <c r="H289" s="1" t="s">
        <v>5932</v>
      </c>
      <c r="I289" s="9">
        <v>44320.1</v>
      </c>
      <c r="J289" s="33">
        <f t="shared" si="4"/>
        <v>277000.625</v>
      </c>
      <c r="L289" s="9"/>
    </row>
    <row r="290" spans="1:12" x14ac:dyDescent="0.25">
      <c r="A290" t="s">
        <v>5933</v>
      </c>
      <c r="B290" s="8">
        <v>42916</v>
      </c>
      <c r="C290" t="s">
        <v>5934</v>
      </c>
      <c r="D290">
        <v>1</v>
      </c>
      <c r="E290" t="s">
        <v>2948</v>
      </c>
      <c r="F290">
        <v>11737</v>
      </c>
      <c r="G290" s="7" t="s">
        <v>6200</v>
      </c>
      <c r="H290" s="1" t="s">
        <v>5935</v>
      </c>
      <c r="I290" s="9">
        <v>80229.570000000007</v>
      </c>
      <c r="J290" s="33">
        <f t="shared" si="4"/>
        <v>501434.81250000006</v>
      </c>
      <c r="L290" s="9"/>
    </row>
    <row r="291" spans="1:12" x14ac:dyDescent="0.25">
      <c r="A291" t="s">
        <v>5936</v>
      </c>
      <c r="B291" s="8">
        <v>42916</v>
      </c>
      <c r="C291" t="s">
        <v>5937</v>
      </c>
      <c r="D291">
        <v>1</v>
      </c>
      <c r="E291" t="s">
        <v>2948</v>
      </c>
      <c r="F291">
        <v>11738</v>
      </c>
      <c r="G291" s="39" t="s">
        <v>1463</v>
      </c>
      <c r="H291" s="39" t="s">
        <v>1464</v>
      </c>
      <c r="I291" s="9">
        <v>55334.8</v>
      </c>
      <c r="J291" s="33">
        <f t="shared" si="4"/>
        <v>345842.5</v>
      </c>
      <c r="L291" s="9"/>
    </row>
    <row r="292" spans="1:12" x14ac:dyDescent="0.25">
      <c r="A292" t="s">
        <v>5938</v>
      </c>
      <c r="B292" s="8">
        <v>42916</v>
      </c>
      <c r="C292" t="s">
        <v>5939</v>
      </c>
      <c r="D292">
        <v>1</v>
      </c>
      <c r="E292" t="s">
        <v>2948</v>
      </c>
      <c r="F292">
        <v>11739</v>
      </c>
      <c r="G292" s="39" t="s">
        <v>1463</v>
      </c>
      <c r="H292" s="39" t="s">
        <v>1464</v>
      </c>
      <c r="I292" s="9">
        <v>96817.7</v>
      </c>
      <c r="J292" s="33">
        <f t="shared" si="4"/>
        <v>605110.625</v>
      </c>
      <c r="L292" s="9"/>
    </row>
    <row r="293" spans="1:12" x14ac:dyDescent="0.25">
      <c r="A293" t="s">
        <v>5940</v>
      </c>
      <c r="B293" s="8">
        <v>42916</v>
      </c>
      <c r="C293" t="s">
        <v>5941</v>
      </c>
      <c r="D293">
        <v>1</v>
      </c>
      <c r="E293" t="s">
        <v>2948</v>
      </c>
      <c r="F293">
        <v>11740</v>
      </c>
      <c r="G293" s="7" t="s">
        <v>2884</v>
      </c>
      <c r="H293" s="7" t="s">
        <v>2885</v>
      </c>
      <c r="I293" s="9">
        <v>30083.55</v>
      </c>
      <c r="J293" s="33">
        <f t="shared" si="4"/>
        <v>188022.1875</v>
      </c>
      <c r="L293" s="9"/>
    </row>
    <row r="294" spans="1:12" x14ac:dyDescent="0.25">
      <c r="A294" t="s">
        <v>3372</v>
      </c>
      <c r="B294" s="8">
        <v>42916</v>
      </c>
      <c r="C294" t="s">
        <v>5942</v>
      </c>
      <c r="D294">
        <v>1</v>
      </c>
      <c r="E294" t="s">
        <v>2948</v>
      </c>
      <c r="F294">
        <v>11741</v>
      </c>
      <c r="G294" s="7" t="s">
        <v>1467</v>
      </c>
      <c r="H294" s="1" t="s">
        <v>6199</v>
      </c>
      <c r="I294" s="9">
        <v>82060.52</v>
      </c>
      <c r="J294" s="33">
        <f t="shared" si="4"/>
        <v>512878.25</v>
      </c>
      <c r="L294" s="9"/>
    </row>
    <row r="295" spans="1:12" x14ac:dyDescent="0.25">
      <c r="A295" t="s">
        <v>3394</v>
      </c>
      <c r="B295" s="8">
        <v>42916</v>
      </c>
      <c r="C295" t="s">
        <v>5943</v>
      </c>
      <c r="D295">
        <v>1</v>
      </c>
      <c r="E295" t="s">
        <v>2948</v>
      </c>
      <c r="F295">
        <v>11742</v>
      </c>
      <c r="G295" s="39" t="s">
        <v>1463</v>
      </c>
      <c r="H295" s="39" t="s">
        <v>1464</v>
      </c>
      <c r="I295" s="9">
        <v>33285.71</v>
      </c>
      <c r="J295" s="33">
        <f t="shared" si="4"/>
        <v>208035.6875</v>
      </c>
      <c r="L295" s="9"/>
    </row>
    <row r="296" spans="1:12" x14ac:dyDescent="0.25">
      <c r="A296" t="s">
        <v>3397</v>
      </c>
      <c r="B296" s="8">
        <v>42916</v>
      </c>
      <c r="C296" t="s">
        <v>5944</v>
      </c>
      <c r="D296">
        <v>1</v>
      </c>
      <c r="E296" t="s">
        <v>2948</v>
      </c>
      <c r="F296">
        <v>11743</v>
      </c>
      <c r="G296" s="39" t="s">
        <v>1463</v>
      </c>
      <c r="H296" s="39" t="s">
        <v>1464</v>
      </c>
      <c r="I296" s="9">
        <v>44263.38</v>
      </c>
      <c r="J296" s="33">
        <f t="shared" si="4"/>
        <v>276646.125</v>
      </c>
      <c r="L296" s="9"/>
    </row>
    <row r="297" spans="1:12" s="1" customFormat="1" x14ac:dyDescent="0.25">
      <c r="A297" s="1" t="s">
        <v>5924</v>
      </c>
      <c r="B297" s="8">
        <v>42915</v>
      </c>
      <c r="C297" s="1" t="s">
        <v>259</v>
      </c>
      <c r="D297" s="1">
        <v>1</v>
      </c>
      <c r="E297" s="1" t="s">
        <v>3010</v>
      </c>
      <c r="F297" s="1">
        <v>33598</v>
      </c>
      <c r="G297" s="1" t="s">
        <v>1520</v>
      </c>
      <c r="H297" s="1" t="s">
        <v>1524</v>
      </c>
      <c r="I297" s="9">
        <v>309.82</v>
      </c>
      <c r="J297" s="33">
        <f t="shared" si="4"/>
        <v>1936.375</v>
      </c>
      <c r="L297" s="9"/>
    </row>
    <row r="298" spans="1:12" s="1" customFormat="1" x14ac:dyDescent="0.25">
      <c r="A298" s="1" t="s">
        <v>5924</v>
      </c>
      <c r="B298" s="8">
        <v>42915</v>
      </c>
      <c r="C298" s="1" t="s">
        <v>259</v>
      </c>
      <c r="D298" s="1">
        <v>1</v>
      </c>
      <c r="E298" s="1" t="s">
        <v>3010</v>
      </c>
      <c r="F298" s="1">
        <v>33598</v>
      </c>
      <c r="G298" s="1" t="s">
        <v>444</v>
      </c>
      <c r="H298" s="1" t="s">
        <v>1528</v>
      </c>
      <c r="I298" s="9">
        <f>38.62+38.62+0.01</f>
        <v>77.25</v>
      </c>
      <c r="J298" s="33">
        <f t="shared" si="4"/>
        <v>482.8125</v>
      </c>
      <c r="L298" s="9"/>
    </row>
    <row r="299" spans="1:12" x14ac:dyDescent="0.25">
      <c r="A299" t="s">
        <v>3427</v>
      </c>
      <c r="B299" s="8">
        <v>42916</v>
      </c>
      <c r="C299" t="s">
        <v>723</v>
      </c>
      <c r="D299">
        <v>1</v>
      </c>
      <c r="E299" t="s">
        <v>3010</v>
      </c>
      <c r="F299">
        <v>33608</v>
      </c>
      <c r="G299" s="39" t="s">
        <v>2926</v>
      </c>
      <c r="H299" s="39" t="s">
        <v>2927</v>
      </c>
      <c r="I299" s="9">
        <v>3059.03</v>
      </c>
      <c r="J299" s="33">
        <f t="shared" si="4"/>
        <v>19118.9375</v>
      </c>
      <c r="L299" s="9"/>
    </row>
    <row r="300" spans="1:12" x14ac:dyDescent="0.25">
      <c r="A300" t="s">
        <v>3433</v>
      </c>
      <c r="B300" s="8">
        <v>42916</v>
      </c>
      <c r="C300" t="s">
        <v>5945</v>
      </c>
      <c r="D300">
        <v>1</v>
      </c>
      <c r="E300" t="s">
        <v>2948</v>
      </c>
      <c r="F300">
        <v>11745</v>
      </c>
      <c r="G300" s="7" t="s">
        <v>6200</v>
      </c>
      <c r="H300" s="1" t="s">
        <v>5935</v>
      </c>
      <c r="I300" s="9">
        <v>43531.62</v>
      </c>
      <c r="J300" s="33">
        <f t="shared" si="4"/>
        <v>272072.625</v>
      </c>
      <c r="L300" s="9"/>
    </row>
    <row r="301" spans="1:12" x14ac:dyDescent="0.25">
      <c r="A301" t="s">
        <v>3444</v>
      </c>
      <c r="B301" s="8">
        <v>42916</v>
      </c>
      <c r="C301" t="s">
        <v>723</v>
      </c>
      <c r="D301">
        <v>1</v>
      </c>
      <c r="E301" t="s">
        <v>3010</v>
      </c>
      <c r="F301">
        <v>33612</v>
      </c>
      <c r="G301" s="39" t="s">
        <v>1508</v>
      </c>
      <c r="H301" s="39" t="s">
        <v>1509</v>
      </c>
      <c r="I301" s="9">
        <v>1225.07</v>
      </c>
      <c r="J301" s="33">
        <f t="shared" si="4"/>
        <v>7656.6874999999991</v>
      </c>
      <c r="L301" s="9"/>
    </row>
    <row r="302" spans="1:12" x14ac:dyDescent="0.25">
      <c r="A302" t="s">
        <v>3446</v>
      </c>
      <c r="B302" s="8">
        <v>42916</v>
      </c>
      <c r="C302" t="s">
        <v>3286</v>
      </c>
      <c r="D302">
        <v>1</v>
      </c>
      <c r="E302" t="s">
        <v>3010</v>
      </c>
      <c r="F302">
        <v>33613</v>
      </c>
      <c r="G302" s="7" t="s">
        <v>1506</v>
      </c>
      <c r="H302" s="7" t="s">
        <v>1507</v>
      </c>
      <c r="I302" s="1">
        <v>305.48</v>
      </c>
      <c r="J302" s="33">
        <f t="shared" si="4"/>
        <v>1909.25</v>
      </c>
      <c r="L302" s="9"/>
    </row>
    <row r="303" spans="1:12" x14ac:dyDescent="0.25">
      <c r="A303" t="s">
        <v>3450</v>
      </c>
      <c r="B303" s="8">
        <v>42916</v>
      </c>
      <c r="C303" t="s">
        <v>723</v>
      </c>
      <c r="D303">
        <v>1</v>
      </c>
      <c r="E303" t="s">
        <v>3010</v>
      </c>
      <c r="F303">
        <v>33617</v>
      </c>
      <c r="G303" s="17" t="s">
        <v>1539</v>
      </c>
      <c r="H303" s="18" t="s">
        <v>1540</v>
      </c>
      <c r="I303" s="1">
        <v>68.16</v>
      </c>
      <c r="J303" s="33">
        <f t="shared" si="4"/>
        <v>425.99999999999994</v>
      </c>
      <c r="L303" s="9"/>
    </row>
    <row r="304" spans="1:12" x14ac:dyDescent="0.25">
      <c r="A304" t="s">
        <v>5946</v>
      </c>
      <c r="B304" s="8">
        <v>42916</v>
      </c>
      <c r="C304" t="s">
        <v>5947</v>
      </c>
      <c r="D304">
        <v>1</v>
      </c>
      <c r="E304" t="s">
        <v>3010</v>
      </c>
      <c r="F304">
        <v>33637</v>
      </c>
      <c r="G304" s="1" t="s">
        <v>790</v>
      </c>
      <c r="H304" s="1" t="s">
        <v>790</v>
      </c>
      <c r="I304" s="1">
        <v>50</v>
      </c>
      <c r="J304" s="33">
        <f t="shared" si="4"/>
        <v>312.5</v>
      </c>
      <c r="K304">
        <v>12.5</v>
      </c>
      <c r="L304" s="9"/>
    </row>
    <row r="305" spans="1:12" x14ac:dyDescent="0.25">
      <c r="A305" t="s">
        <v>5948</v>
      </c>
      <c r="B305" s="8">
        <v>42916</v>
      </c>
      <c r="C305" t="s">
        <v>5949</v>
      </c>
      <c r="D305">
        <v>1</v>
      </c>
      <c r="E305" t="s">
        <v>3010</v>
      </c>
      <c r="F305">
        <v>33638</v>
      </c>
      <c r="G305" s="1" t="s">
        <v>790</v>
      </c>
      <c r="H305" s="1" t="s">
        <v>790</v>
      </c>
      <c r="I305" s="1">
        <v>50</v>
      </c>
      <c r="J305" s="33">
        <f t="shared" si="4"/>
        <v>312.5</v>
      </c>
      <c r="K305" s="55">
        <v>12.5</v>
      </c>
      <c r="L305" s="9"/>
    </row>
    <row r="306" spans="1:12" x14ac:dyDescent="0.25">
      <c r="A306" t="s">
        <v>585</v>
      </c>
      <c r="B306" s="8">
        <v>42916</v>
      </c>
      <c r="C306" t="s">
        <v>5950</v>
      </c>
      <c r="D306">
        <v>1</v>
      </c>
      <c r="E306" t="s">
        <v>3010</v>
      </c>
      <c r="F306">
        <v>33639</v>
      </c>
      <c r="G306" s="1" t="s">
        <v>790</v>
      </c>
      <c r="H306" s="1" t="s">
        <v>790</v>
      </c>
      <c r="I306" s="1">
        <v>50</v>
      </c>
      <c r="J306" s="33">
        <f t="shared" si="4"/>
        <v>312.5</v>
      </c>
      <c r="K306" s="55">
        <v>12.5</v>
      </c>
      <c r="L306" s="9"/>
    </row>
    <row r="307" spans="1:12" x14ac:dyDescent="0.25">
      <c r="A307" t="s">
        <v>5951</v>
      </c>
      <c r="B307" s="8">
        <v>42916</v>
      </c>
      <c r="C307" t="s">
        <v>5952</v>
      </c>
      <c r="D307">
        <v>1</v>
      </c>
      <c r="E307" t="s">
        <v>3010</v>
      </c>
      <c r="F307">
        <v>33640</v>
      </c>
      <c r="G307" s="1" t="s">
        <v>790</v>
      </c>
      <c r="H307" s="1" t="s">
        <v>790</v>
      </c>
      <c r="I307" s="1">
        <v>50</v>
      </c>
      <c r="J307" s="33">
        <f t="shared" si="4"/>
        <v>312.5</v>
      </c>
      <c r="K307" s="55">
        <v>12.5</v>
      </c>
      <c r="L307" s="9"/>
    </row>
    <row r="308" spans="1:12" x14ac:dyDescent="0.25">
      <c r="A308" t="s">
        <v>5953</v>
      </c>
      <c r="B308" s="8">
        <v>42916</v>
      </c>
      <c r="C308" t="s">
        <v>5954</v>
      </c>
      <c r="D308">
        <v>1</v>
      </c>
      <c r="E308" t="s">
        <v>3010</v>
      </c>
      <c r="F308">
        <v>33641</v>
      </c>
      <c r="G308" s="1" t="s">
        <v>5955</v>
      </c>
      <c r="H308" s="1" t="s">
        <v>5955</v>
      </c>
      <c r="I308" s="1">
        <v>16.55</v>
      </c>
      <c r="J308" s="33">
        <f t="shared" si="4"/>
        <v>103.4375</v>
      </c>
      <c r="L308" s="9"/>
    </row>
    <row r="309" spans="1:12" x14ac:dyDescent="0.25">
      <c r="A309" t="s">
        <v>5442</v>
      </c>
      <c r="B309" s="8">
        <v>42916</v>
      </c>
      <c r="C309" t="s">
        <v>5956</v>
      </c>
      <c r="D309">
        <v>1</v>
      </c>
      <c r="E309" t="s">
        <v>3010</v>
      </c>
      <c r="F309">
        <v>33642</v>
      </c>
      <c r="G309" s="1" t="s">
        <v>356</v>
      </c>
      <c r="H309" s="1" t="s">
        <v>356</v>
      </c>
      <c r="I309" s="27">
        <v>8.41</v>
      </c>
      <c r="J309" s="33">
        <f t="shared" si="4"/>
        <v>52.5625</v>
      </c>
      <c r="L309" s="9"/>
    </row>
    <row r="310" spans="1:12" x14ac:dyDescent="0.25">
      <c r="A310" t="s">
        <v>5444</v>
      </c>
      <c r="B310" s="8">
        <v>42916</v>
      </c>
      <c r="C310" t="s">
        <v>5957</v>
      </c>
      <c r="D310">
        <v>1</v>
      </c>
      <c r="E310" t="s">
        <v>3010</v>
      </c>
      <c r="F310">
        <v>33643</v>
      </c>
      <c r="G310" s="1" t="s">
        <v>763</v>
      </c>
      <c r="H310" s="1" t="s">
        <v>763</v>
      </c>
      <c r="I310" s="27">
        <v>6.21</v>
      </c>
      <c r="J310" s="33">
        <f t="shared" si="4"/>
        <v>38.8125</v>
      </c>
      <c r="L310" s="9"/>
    </row>
    <row r="311" spans="1:12" x14ac:dyDescent="0.25">
      <c r="A311" t="s">
        <v>5958</v>
      </c>
      <c r="B311" s="8">
        <v>42916</v>
      </c>
      <c r="C311" t="s">
        <v>5959</v>
      </c>
      <c r="D311">
        <v>1</v>
      </c>
      <c r="E311" t="s">
        <v>3010</v>
      </c>
      <c r="F311">
        <v>33644</v>
      </c>
      <c r="G311" s="1" t="s">
        <v>5791</v>
      </c>
      <c r="H311" s="1" t="s">
        <v>5791</v>
      </c>
      <c r="I311" s="1">
        <v>137.93</v>
      </c>
      <c r="J311" s="33">
        <f t="shared" si="4"/>
        <v>862.0625</v>
      </c>
      <c r="L311" s="9"/>
    </row>
    <row r="312" spans="1:12" x14ac:dyDescent="0.25">
      <c r="A312" t="s">
        <v>5960</v>
      </c>
      <c r="B312" s="8">
        <v>42916</v>
      </c>
      <c r="C312" t="s">
        <v>5961</v>
      </c>
      <c r="D312">
        <v>1</v>
      </c>
      <c r="E312" t="s">
        <v>3010</v>
      </c>
      <c r="F312">
        <v>33645</v>
      </c>
      <c r="G312" s="1" t="s">
        <v>5791</v>
      </c>
      <c r="H312" s="1" t="s">
        <v>5791</v>
      </c>
      <c r="I312" s="1">
        <v>160</v>
      </c>
      <c r="J312" s="33">
        <f t="shared" si="4"/>
        <v>1000</v>
      </c>
      <c r="L312" s="9"/>
    </row>
    <row r="313" spans="1:12" x14ac:dyDescent="0.25">
      <c r="A313" t="s">
        <v>587</v>
      </c>
      <c r="B313" s="8">
        <v>42916</v>
      </c>
      <c r="C313" t="s">
        <v>5962</v>
      </c>
      <c r="D313">
        <v>1</v>
      </c>
      <c r="E313" t="s">
        <v>3010</v>
      </c>
      <c r="F313">
        <v>33646</v>
      </c>
      <c r="G313" s="1" t="s">
        <v>352</v>
      </c>
      <c r="H313" s="1" t="s">
        <v>352</v>
      </c>
      <c r="I313" s="1">
        <v>19.12</v>
      </c>
      <c r="J313" s="33">
        <f t="shared" si="4"/>
        <v>119.5</v>
      </c>
      <c r="L313" s="9"/>
    </row>
    <row r="314" spans="1:12" x14ac:dyDescent="0.25">
      <c r="A314" t="s">
        <v>590</v>
      </c>
      <c r="B314" s="8">
        <v>42916</v>
      </c>
      <c r="C314" t="s">
        <v>5963</v>
      </c>
      <c r="D314">
        <v>1</v>
      </c>
      <c r="E314" t="s">
        <v>3010</v>
      </c>
      <c r="F314">
        <v>33647</v>
      </c>
      <c r="G314" s="1" t="s">
        <v>321</v>
      </c>
      <c r="H314" s="1" t="s">
        <v>321</v>
      </c>
      <c r="I314" s="1">
        <v>24.83</v>
      </c>
      <c r="J314" s="33">
        <f t="shared" si="4"/>
        <v>155.1875</v>
      </c>
      <c r="L314" s="9"/>
    </row>
    <row r="315" spans="1:12" x14ac:dyDescent="0.25">
      <c r="A315" t="s">
        <v>5964</v>
      </c>
      <c r="B315" s="8">
        <v>42916</v>
      </c>
      <c r="C315" t="s">
        <v>5965</v>
      </c>
      <c r="D315">
        <v>1</v>
      </c>
      <c r="E315" t="s">
        <v>3010</v>
      </c>
      <c r="F315">
        <v>33648</v>
      </c>
      <c r="G315" s="1" t="s">
        <v>5328</v>
      </c>
      <c r="H315" s="1" t="s">
        <v>5328</v>
      </c>
      <c r="I315" s="1">
        <v>60.55</v>
      </c>
      <c r="J315" s="33">
        <f t="shared" si="4"/>
        <v>378.4375</v>
      </c>
      <c r="L315" s="9"/>
    </row>
    <row r="316" spans="1:12" x14ac:dyDescent="0.25">
      <c r="A316" t="s">
        <v>593</v>
      </c>
      <c r="B316" s="8">
        <v>42916</v>
      </c>
      <c r="C316" t="s">
        <v>5966</v>
      </c>
      <c r="D316">
        <v>1</v>
      </c>
      <c r="E316" t="s">
        <v>3010</v>
      </c>
      <c r="F316">
        <v>33650</v>
      </c>
      <c r="G316" s="1" t="s">
        <v>5967</v>
      </c>
      <c r="H316" s="1" t="s">
        <v>5967</v>
      </c>
      <c r="I316" s="1">
        <v>43.31</v>
      </c>
      <c r="J316" s="33">
        <f t="shared" si="4"/>
        <v>270.6875</v>
      </c>
      <c r="L316" s="9"/>
    </row>
    <row r="317" spans="1:12" x14ac:dyDescent="0.25">
      <c r="A317" t="s">
        <v>5968</v>
      </c>
      <c r="B317" s="8">
        <v>42916</v>
      </c>
      <c r="C317" t="s">
        <v>5969</v>
      </c>
      <c r="D317">
        <v>1</v>
      </c>
      <c r="E317" t="s">
        <v>3010</v>
      </c>
      <c r="F317">
        <v>33651</v>
      </c>
      <c r="G317" s="1" t="s">
        <v>352</v>
      </c>
      <c r="H317" s="1" t="s">
        <v>352</v>
      </c>
      <c r="I317" s="1">
        <v>12.45</v>
      </c>
      <c r="J317" s="33">
        <f t="shared" si="4"/>
        <v>77.8125</v>
      </c>
      <c r="L317" s="9"/>
    </row>
    <row r="318" spans="1:12" x14ac:dyDescent="0.25">
      <c r="A318" t="s">
        <v>596</v>
      </c>
      <c r="B318" s="8">
        <v>42916</v>
      </c>
      <c r="C318" t="s">
        <v>5970</v>
      </c>
      <c r="D318">
        <v>1</v>
      </c>
      <c r="E318" t="s">
        <v>3010</v>
      </c>
      <c r="F318">
        <v>33652</v>
      </c>
      <c r="G318" s="1" t="s">
        <v>5971</v>
      </c>
      <c r="H318" s="1" t="s">
        <v>5971</v>
      </c>
      <c r="I318" s="1">
        <v>128</v>
      </c>
      <c r="J318" s="33">
        <f t="shared" si="4"/>
        <v>800</v>
      </c>
      <c r="L318" s="9"/>
    </row>
    <row r="319" spans="1:12" x14ac:dyDescent="0.25">
      <c r="A319" t="s">
        <v>599</v>
      </c>
      <c r="B319" s="8">
        <v>42916</v>
      </c>
      <c r="C319" t="s">
        <v>5972</v>
      </c>
      <c r="D319">
        <v>1</v>
      </c>
      <c r="E319" t="s">
        <v>3010</v>
      </c>
      <c r="F319">
        <v>33653</v>
      </c>
      <c r="G319" s="1" t="s">
        <v>415</v>
      </c>
      <c r="H319" s="1" t="s">
        <v>415</v>
      </c>
      <c r="I319" s="1">
        <v>2.5499999999999998</v>
      </c>
      <c r="J319" s="33">
        <f t="shared" si="4"/>
        <v>15.937499999999998</v>
      </c>
      <c r="L319" s="9"/>
    </row>
    <row r="320" spans="1:12" x14ac:dyDescent="0.25">
      <c r="A320" t="s">
        <v>602</v>
      </c>
      <c r="B320" s="8">
        <v>42916</v>
      </c>
      <c r="C320" t="s">
        <v>5973</v>
      </c>
      <c r="D320">
        <v>1</v>
      </c>
      <c r="E320" t="s">
        <v>3010</v>
      </c>
      <c r="F320">
        <v>33655</v>
      </c>
      <c r="G320" s="1" t="s">
        <v>403</v>
      </c>
      <c r="H320" s="1" t="s">
        <v>403</v>
      </c>
      <c r="I320" s="1">
        <v>122.92</v>
      </c>
      <c r="J320" s="33">
        <f t="shared" si="4"/>
        <v>768.25</v>
      </c>
      <c r="L320" s="9"/>
    </row>
    <row r="321" spans="1:12" x14ac:dyDescent="0.25">
      <c r="A321" t="s">
        <v>605</v>
      </c>
      <c r="B321" s="8">
        <v>42916</v>
      </c>
      <c r="C321" t="s">
        <v>5974</v>
      </c>
      <c r="D321">
        <v>1</v>
      </c>
      <c r="E321" t="s">
        <v>3010</v>
      </c>
      <c r="F321">
        <v>33656</v>
      </c>
      <c r="G321" s="1" t="s">
        <v>321</v>
      </c>
      <c r="H321" s="1" t="s">
        <v>321</v>
      </c>
      <c r="I321" s="1">
        <v>21.52</v>
      </c>
      <c r="J321" s="33">
        <f t="shared" si="4"/>
        <v>134.5</v>
      </c>
      <c r="L321" s="9"/>
    </row>
    <row r="322" spans="1:12" x14ac:dyDescent="0.25">
      <c r="A322" t="s">
        <v>5975</v>
      </c>
      <c r="B322" s="8">
        <v>42916</v>
      </c>
      <c r="C322" t="s">
        <v>5976</v>
      </c>
      <c r="D322">
        <v>1</v>
      </c>
      <c r="E322" t="s">
        <v>3010</v>
      </c>
      <c r="F322">
        <v>33657</v>
      </c>
      <c r="G322" s="1" t="s">
        <v>5977</v>
      </c>
      <c r="H322" s="1" t="s">
        <v>5977</v>
      </c>
      <c r="I322" s="1">
        <v>64</v>
      </c>
      <c r="J322" s="33">
        <f t="shared" si="4"/>
        <v>400</v>
      </c>
      <c r="L322" s="9"/>
    </row>
    <row r="323" spans="1:12" x14ac:dyDescent="0.25">
      <c r="A323" t="s">
        <v>614</v>
      </c>
      <c r="B323" s="8">
        <v>42916</v>
      </c>
      <c r="C323" t="s">
        <v>5978</v>
      </c>
      <c r="D323">
        <v>1</v>
      </c>
      <c r="E323" t="s">
        <v>3010</v>
      </c>
      <c r="F323">
        <v>33660</v>
      </c>
      <c r="G323" s="1" t="s">
        <v>329</v>
      </c>
      <c r="H323" s="1" t="s">
        <v>329</v>
      </c>
      <c r="I323" s="1">
        <v>55.03</v>
      </c>
      <c r="J323" s="33">
        <f t="shared" si="4"/>
        <v>343.9375</v>
      </c>
      <c r="L323" s="9"/>
    </row>
    <row r="324" spans="1:12" x14ac:dyDescent="0.25">
      <c r="A324" t="s">
        <v>617</v>
      </c>
      <c r="B324" s="8">
        <v>42916</v>
      </c>
      <c r="C324" t="s">
        <v>5979</v>
      </c>
      <c r="D324">
        <v>1</v>
      </c>
      <c r="E324" t="s">
        <v>3010</v>
      </c>
      <c r="F324">
        <v>33662</v>
      </c>
      <c r="G324" s="1" t="s">
        <v>430</v>
      </c>
      <c r="H324" s="1" t="s">
        <v>430</v>
      </c>
      <c r="I324" s="1">
        <v>30.08</v>
      </c>
      <c r="J324" s="33">
        <f t="shared" si="4"/>
        <v>187.99999999999997</v>
      </c>
      <c r="L324" s="9"/>
    </row>
    <row r="325" spans="1:12" x14ac:dyDescent="0.25">
      <c r="A325" t="s">
        <v>620</v>
      </c>
      <c r="B325" s="8">
        <v>42916</v>
      </c>
      <c r="C325" t="s">
        <v>5980</v>
      </c>
      <c r="D325">
        <v>1</v>
      </c>
      <c r="E325" t="s">
        <v>3010</v>
      </c>
      <c r="F325">
        <v>33663</v>
      </c>
      <c r="G325" s="1" t="s">
        <v>329</v>
      </c>
      <c r="H325" s="1" t="s">
        <v>329</v>
      </c>
      <c r="I325" s="1">
        <v>52.14</v>
      </c>
      <c r="J325" s="33">
        <f t="shared" si="4"/>
        <v>325.875</v>
      </c>
      <c r="L325" s="9"/>
    </row>
    <row r="326" spans="1:12" x14ac:dyDescent="0.25">
      <c r="A326" t="s">
        <v>623</v>
      </c>
      <c r="B326" s="8">
        <v>42916</v>
      </c>
      <c r="C326" t="s">
        <v>5981</v>
      </c>
      <c r="D326">
        <v>1</v>
      </c>
      <c r="E326" t="s">
        <v>3010</v>
      </c>
      <c r="F326">
        <v>33664</v>
      </c>
      <c r="G326" s="1" t="s">
        <v>743</v>
      </c>
      <c r="H326" s="1" t="s">
        <v>743</v>
      </c>
      <c r="I326" s="1">
        <v>56</v>
      </c>
      <c r="J326" s="33">
        <f t="shared" si="4"/>
        <v>350</v>
      </c>
      <c r="L326" s="9"/>
    </row>
    <row r="327" spans="1:12" x14ac:dyDescent="0.25">
      <c r="A327" t="s">
        <v>626</v>
      </c>
      <c r="B327" s="8">
        <v>42916</v>
      </c>
      <c r="C327" t="s">
        <v>5982</v>
      </c>
      <c r="D327">
        <v>1</v>
      </c>
      <c r="E327" t="s">
        <v>3010</v>
      </c>
      <c r="F327">
        <v>33665</v>
      </c>
      <c r="G327" s="1" t="s">
        <v>5358</v>
      </c>
      <c r="H327" s="1" t="s">
        <v>5358</v>
      </c>
      <c r="I327" s="1">
        <v>15.98</v>
      </c>
      <c r="J327" s="33">
        <f t="shared" ref="J327:J390" si="5">+I327/0.16</f>
        <v>99.875</v>
      </c>
      <c r="L327" s="9"/>
    </row>
    <row r="328" spans="1:12" x14ac:dyDescent="0.25">
      <c r="A328" t="s">
        <v>629</v>
      </c>
      <c r="B328" s="8">
        <v>42916</v>
      </c>
      <c r="C328" t="s">
        <v>5983</v>
      </c>
      <c r="D328">
        <v>1</v>
      </c>
      <c r="E328" t="s">
        <v>3010</v>
      </c>
      <c r="F328">
        <v>33666</v>
      </c>
      <c r="G328" s="1" t="s">
        <v>5819</v>
      </c>
      <c r="H328" s="1" t="s">
        <v>5819</v>
      </c>
      <c r="I328" s="1">
        <v>86.48</v>
      </c>
      <c r="J328" s="33">
        <f t="shared" si="5"/>
        <v>540.5</v>
      </c>
      <c r="L328" s="9"/>
    </row>
    <row r="329" spans="1:12" x14ac:dyDescent="0.25">
      <c r="A329" t="s">
        <v>632</v>
      </c>
      <c r="B329" s="8">
        <v>42916</v>
      </c>
      <c r="C329" t="s">
        <v>5984</v>
      </c>
      <c r="D329">
        <v>1</v>
      </c>
      <c r="E329" t="s">
        <v>3010</v>
      </c>
      <c r="F329">
        <v>33667</v>
      </c>
      <c r="G329" s="1" t="s">
        <v>5985</v>
      </c>
      <c r="H329" s="1" t="s">
        <v>5985</v>
      </c>
      <c r="I329" s="1">
        <v>155.09</v>
      </c>
      <c r="J329" s="33">
        <f t="shared" si="5"/>
        <v>969.3125</v>
      </c>
      <c r="L329" s="9"/>
    </row>
    <row r="330" spans="1:12" x14ac:dyDescent="0.25">
      <c r="A330" t="s">
        <v>635</v>
      </c>
      <c r="B330" s="8">
        <v>42916</v>
      </c>
      <c r="C330" t="s">
        <v>5986</v>
      </c>
      <c r="D330">
        <v>1</v>
      </c>
      <c r="E330" t="s">
        <v>3010</v>
      </c>
      <c r="F330">
        <v>33668</v>
      </c>
      <c r="G330" s="1" t="s">
        <v>5985</v>
      </c>
      <c r="H330" s="1" t="s">
        <v>5985</v>
      </c>
      <c r="I330" s="1">
        <v>155.09</v>
      </c>
      <c r="J330" s="33">
        <f t="shared" si="5"/>
        <v>969.3125</v>
      </c>
      <c r="L330" s="9"/>
    </row>
    <row r="331" spans="1:12" x14ac:dyDescent="0.25">
      <c r="A331" t="s">
        <v>5464</v>
      </c>
      <c r="B331" s="8">
        <v>42916</v>
      </c>
      <c r="C331" t="s">
        <v>5987</v>
      </c>
      <c r="D331">
        <v>1</v>
      </c>
      <c r="E331" t="s">
        <v>3010</v>
      </c>
      <c r="F331">
        <v>33669</v>
      </c>
      <c r="G331" s="1" t="s">
        <v>2298</v>
      </c>
      <c r="H331" s="1" t="s">
        <v>2298</v>
      </c>
      <c r="I331" s="1">
        <v>32</v>
      </c>
      <c r="J331" s="33">
        <f t="shared" si="5"/>
        <v>200</v>
      </c>
      <c r="L331" s="9"/>
    </row>
    <row r="332" spans="1:12" x14ac:dyDescent="0.25">
      <c r="A332" t="s">
        <v>638</v>
      </c>
      <c r="B332" s="8">
        <v>42916</v>
      </c>
      <c r="C332" t="s">
        <v>5988</v>
      </c>
      <c r="D332">
        <v>1</v>
      </c>
      <c r="E332" t="s">
        <v>3010</v>
      </c>
      <c r="F332">
        <v>33670</v>
      </c>
      <c r="G332" s="1" t="s">
        <v>2298</v>
      </c>
      <c r="H332" s="1" t="s">
        <v>2298</v>
      </c>
      <c r="I332" s="1">
        <v>8</v>
      </c>
      <c r="J332" s="33">
        <f t="shared" si="5"/>
        <v>50</v>
      </c>
      <c r="L332" s="9"/>
    </row>
    <row r="333" spans="1:12" x14ac:dyDescent="0.25">
      <c r="A333" t="s">
        <v>641</v>
      </c>
      <c r="B333" s="8">
        <v>42916</v>
      </c>
      <c r="C333" t="s">
        <v>5989</v>
      </c>
      <c r="D333">
        <v>1</v>
      </c>
      <c r="E333" t="s">
        <v>3010</v>
      </c>
      <c r="F333">
        <v>33671</v>
      </c>
      <c r="G333" s="1" t="s">
        <v>444</v>
      </c>
      <c r="H333" s="1" t="s">
        <v>444</v>
      </c>
      <c r="I333" s="1">
        <v>26.34</v>
      </c>
      <c r="J333" s="33">
        <f t="shared" si="5"/>
        <v>164.625</v>
      </c>
      <c r="L333" s="9"/>
    </row>
    <row r="334" spans="1:12" x14ac:dyDescent="0.25">
      <c r="A334" t="s">
        <v>641</v>
      </c>
      <c r="B334" s="8">
        <v>42916</v>
      </c>
      <c r="C334" t="s">
        <v>5989</v>
      </c>
      <c r="D334">
        <v>1</v>
      </c>
      <c r="E334" t="s">
        <v>3010</v>
      </c>
      <c r="F334">
        <v>33671</v>
      </c>
      <c r="G334" s="1" t="s">
        <v>794</v>
      </c>
      <c r="H334" s="1" t="s">
        <v>794</v>
      </c>
      <c r="I334" s="1">
        <v>9.3800000000000008</v>
      </c>
      <c r="J334" s="33">
        <f t="shared" si="5"/>
        <v>58.625000000000007</v>
      </c>
      <c r="L334" s="9"/>
    </row>
    <row r="335" spans="1:12" x14ac:dyDescent="0.25">
      <c r="A335" t="s">
        <v>641</v>
      </c>
      <c r="B335" s="8">
        <v>42916</v>
      </c>
      <c r="C335" t="s">
        <v>5989</v>
      </c>
      <c r="D335">
        <v>1</v>
      </c>
      <c r="E335" t="s">
        <v>3010</v>
      </c>
      <c r="F335">
        <v>33671</v>
      </c>
      <c r="G335" s="1" t="s">
        <v>5576</v>
      </c>
      <c r="H335" s="1" t="s">
        <v>5576</v>
      </c>
      <c r="I335" s="1">
        <v>16.55</v>
      </c>
      <c r="J335" s="33">
        <f t="shared" si="5"/>
        <v>103.4375</v>
      </c>
      <c r="L335" s="9"/>
    </row>
    <row r="336" spans="1:12" x14ac:dyDescent="0.25">
      <c r="A336" t="s">
        <v>641</v>
      </c>
      <c r="B336" s="8">
        <v>42916</v>
      </c>
      <c r="C336" t="s">
        <v>5989</v>
      </c>
      <c r="D336">
        <v>1</v>
      </c>
      <c r="E336" t="s">
        <v>3010</v>
      </c>
      <c r="F336">
        <v>33671</v>
      </c>
      <c r="G336" s="1" t="s">
        <v>815</v>
      </c>
      <c r="H336" s="1" t="s">
        <v>815</v>
      </c>
      <c r="I336" s="1">
        <v>36.82</v>
      </c>
      <c r="J336" s="33">
        <f t="shared" si="5"/>
        <v>230.125</v>
      </c>
      <c r="L336" s="9"/>
    </row>
    <row r="337" spans="1:12" x14ac:dyDescent="0.25">
      <c r="A337" t="s">
        <v>641</v>
      </c>
      <c r="B337" s="8">
        <v>42916</v>
      </c>
      <c r="C337" t="s">
        <v>5989</v>
      </c>
      <c r="D337">
        <v>1</v>
      </c>
      <c r="E337" t="s">
        <v>3010</v>
      </c>
      <c r="F337">
        <v>33671</v>
      </c>
      <c r="G337" s="1" t="s">
        <v>6174</v>
      </c>
      <c r="H337" s="1" t="s">
        <v>6174</v>
      </c>
      <c r="I337" s="1">
        <v>67.38</v>
      </c>
      <c r="J337" s="33">
        <f t="shared" si="5"/>
        <v>421.12499999999994</v>
      </c>
      <c r="L337" s="9"/>
    </row>
    <row r="338" spans="1:12" x14ac:dyDescent="0.25">
      <c r="A338" t="s">
        <v>641</v>
      </c>
      <c r="B338" s="8">
        <v>42916</v>
      </c>
      <c r="C338" t="s">
        <v>5989</v>
      </c>
      <c r="D338">
        <v>1</v>
      </c>
      <c r="E338" t="s">
        <v>3010</v>
      </c>
      <c r="F338">
        <v>33671</v>
      </c>
      <c r="G338" s="1" t="s">
        <v>444</v>
      </c>
      <c r="H338" s="1" t="s">
        <v>1528</v>
      </c>
      <c r="I338" s="1">
        <v>28.28</v>
      </c>
      <c r="J338" s="33">
        <f t="shared" si="5"/>
        <v>176.75</v>
      </c>
      <c r="L338" s="9"/>
    </row>
    <row r="339" spans="1:12" x14ac:dyDescent="0.25">
      <c r="A339" t="s">
        <v>644</v>
      </c>
      <c r="B339" s="8">
        <v>42916</v>
      </c>
      <c r="C339" t="s">
        <v>5990</v>
      </c>
      <c r="D339">
        <v>1</v>
      </c>
      <c r="E339" t="s">
        <v>3010</v>
      </c>
      <c r="F339">
        <v>33672</v>
      </c>
      <c r="G339" s="1" t="s">
        <v>444</v>
      </c>
      <c r="H339" s="1" t="s">
        <v>444</v>
      </c>
      <c r="I339" s="1">
        <v>36.97</v>
      </c>
      <c r="J339" s="33">
        <f t="shared" si="5"/>
        <v>231.0625</v>
      </c>
      <c r="L339" s="9"/>
    </row>
    <row r="340" spans="1:12" x14ac:dyDescent="0.25">
      <c r="A340" t="s">
        <v>644</v>
      </c>
      <c r="B340" s="8">
        <v>42916</v>
      </c>
      <c r="C340" t="s">
        <v>5990</v>
      </c>
      <c r="D340">
        <v>1</v>
      </c>
      <c r="E340" t="s">
        <v>3010</v>
      </c>
      <c r="F340">
        <v>33672</v>
      </c>
      <c r="G340" s="1" t="s">
        <v>794</v>
      </c>
      <c r="H340" s="1" t="s">
        <v>794</v>
      </c>
      <c r="I340" s="1">
        <v>10.210000000000001</v>
      </c>
      <c r="J340" s="33">
        <f t="shared" si="5"/>
        <v>63.812500000000007</v>
      </c>
      <c r="L340" s="9"/>
    </row>
    <row r="341" spans="1:12" x14ac:dyDescent="0.25">
      <c r="A341" t="s">
        <v>644</v>
      </c>
      <c r="B341" s="8">
        <v>42916</v>
      </c>
      <c r="C341" t="s">
        <v>5990</v>
      </c>
      <c r="D341">
        <v>1</v>
      </c>
      <c r="E341" t="s">
        <v>3010</v>
      </c>
      <c r="F341">
        <v>33672</v>
      </c>
      <c r="G341" s="1" t="s">
        <v>800</v>
      </c>
      <c r="H341" s="1" t="s">
        <v>800</v>
      </c>
      <c r="I341" s="1">
        <v>67.319999999999993</v>
      </c>
      <c r="J341" s="33">
        <f t="shared" si="5"/>
        <v>420.74999999999994</v>
      </c>
      <c r="L341" s="9"/>
    </row>
    <row r="342" spans="1:12" x14ac:dyDescent="0.25">
      <c r="A342" t="s">
        <v>647</v>
      </c>
      <c r="B342" s="8">
        <v>42916</v>
      </c>
      <c r="C342" t="s">
        <v>5991</v>
      </c>
      <c r="D342">
        <v>1</v>
      </c>
      <c r="E342" t="s">
        <v>3010</v>
      </c>
      <c r="F342">
        <v>33673</v>
      </c>
      <c r="G342" s="1" t="s">
        <v>5992</v>
      </c>
      <c r="H342" s="1" t="s">
        <v>5992</v>
      </c>
      <c r="I342" s="1">
        <v>69.040000000000006</v>
      </c>
      <c r="J342" s="33">
        <f t="shared" si="5"/>
        <v>431.50000000000006</v>
      </c>
      <c r="L342" s="9"/>
    </row>
    <row r="343" spans="1:12" x14ac:dyDescent="0.25">
      <c r="A343" t="s">
        <v>647</v>
      </c>
      <c r="B343" s="8">
        <v>42916</v>
      </c>
      <c r="C343" t="s">
        <v>5991</v>
      </c>
      <c r="D343">
        <v>1</v>
      </c>
      <c r="E343" t="s">
        <v>3010</v>
      </c>
      <c r="F343">
        <v>33673</v>
      </c>
      <c r="G343" s="1" t="s">
        <v>444</v>
      </c>
      <c r="H343" s="1" t="s">
        <v>444</v>
      </c>
      <c r="I343" s="1">
        <v>55.86</v>
      </c>
      <c r="J343" s="33">
        <f t="shared" si="5"/>
        <v>349.125</v>
      </c>
      <c r="L343" s="9"/>
    </row>
    <row r="344" spans="1:12" x14ac:dyDescent="0.25">
      <c r="A344" t="s">
        <v>647</v>
      </c>
      <c r="B344" s="8">
        <v>42916</v>
      </c>
      <c r="C344" t="s">
        <v>5991</v>
      </c>
      <c r="D344">
        <v>1</v>
      </c>
      <c r="E344" t="s">
        <v>3010</v>
      </c>
      <c r="F344">
        <v>33673</v>
      </c>
      <c r="G344" s="1" t="s">
        <v>2907</v>
      </c>
      <c r="H344" s="1" t="s">
        <v>2907</v>
      </c>
      <c r="I344" s="1">
        <v>12.55</v>
      </c>
      <c r="J344" s="33">
        <f t="shared" si="5"/>
        <v>78.4375</v>
      </c>
      <c r="L344" s="9"/>
    </row>
    <row r="345" spans="1:12" x14ac:dyDescent="0.25">
      <c r="A345" t="s">
        <v>647</v>
      </c>
      <c r="B345" s="8">
        <v>42916</v>
      </c>
      <c r="C345" t="s">
        <v>5991</v>
      </c>
      <c r="D345">
        <v>1</v>
      </c>
      <c r="E345" t="s">
        <v>3010</v>
      </c>
      <c r="F345">
        <v>33673</v>
      </c>
      <c r="G345" s="1" t="s">
        <v>794</v>
      </c>
      <c r="H345" s="1" t="s">
        <v>794</v>
      </c>
      <c r="I345" s="1">
        <v>10.210000000000001</v>
      </c>
      <c r="J345" s="33">
        <f t="shared" si="5"/>
        <v>63.812500000000007</v>
      </c>
      <c r="L345" s="9"/>
    </row>
    <row r="346" spans="1:12" x14ac:dyDescent="0.25">
      <c r="A346" t="s">
        <v>647</v>
      </c>
      <c r="B346" s="8">
        <v>42916</v>
      </c>
      <c r="C346" t="s">
        <v>5991</v>
      </c>
      <c r="D346">
        <v>1</v>
      </c>
      <c r="E346" t="s">
        <v>3010</v>
      </c>
      <c r="F346">
        <v>33673</v>
      </c>
      <c r="G346" s="1" t="s">
        <v>796</v>
      </c>
      <c r="H346" s="1" t="s">
        <v>796</v>
      </c>
      <c r="I346" s="1">
        <v>15.17</v>
      </c>
      <c r="J346" s="33">
        <f t="shared" si="5"/>
        <v>94.8125</v>
      </c>
      <c r="L346" s="9"/>
    </row>
    <row r="347" spans="1:12" x14ac:dyDescent="0.25">
      <c r="A347" t="s">
        <v>5993</v>
      </c>
      <c r="B347" s="8">
        <v>42916</v>
      </c>
      <c r="C347" t="s">
        <v>5994</v>
      </c>
      <c r="D347">
        <v>1</v>
      </c>
      <c r="E347" t="s">
        <v>3010</v>
      </c>
      <c r="F347">
        <v>33674</v>
      </c>
      <c r="G347" s="1" t="s">
        <v>5995</v>
      </c>
      <c r="H347" s="1" t="s">
        <v>5995</v>
      </c>
      <c r="I347" s="1">
        <v>11.72</v>
      </c>
      <c r="J347" s="33">
        <f t="shared" si="5"/>
        <v>73.25</v>
      </c>
      <c r="L347" s="9"/>
    </row>
    <row r="348" spans="1:12" x14ac:dyDescent="0.25">
      <c r="A348" t="s">
        <v>5993</v>
      </c>
      <c r="B348" s="8">
        <v>42916</v>
      </c>
      <c r="C348" t="s">
        <v>5994</v>
      </c>
      <c r="D348">
        <v>1</v>
      </c>
      <c r="E348" t="s">
        <v>3010</v>
      </c>
      <c r="F348">
        <v>33674</v>
      </c>
      <c r="G348" s="1" t="s">
        <v>794</v>
      </c>
      <c r="H348" s="1" t="s">
        <v>794</v>
      </c>
      <c r="I348" s="1">
        <v>12.97</v>
      </c>
      <c r="J348" s="33">
        <f t="shared" si="5"/>
        <v>81.0625</v>
      </c>
      <c r="L348" s="9"/>
    </row>
    <row r="349" spans="1:12" x14ac:dyDescent="0.25">
      <c r="A349" t="s">
        <v>5993</v>
      </c>
      <c r="B349" s="8">
        <v>42916</v>
      </c>
      <c r="C349" t="s">
        <v>5994</v>
      </c>
      <c r="D349">
        <v>1</v>
      </c>
      <c r="E349" t="s">
        <v>3010</v>
      </c>
      <c r="F349">
        <v>33674</v>
      </c>
      <c r="G349" s="1" t="s">
        <v>815</v>
      </c>
      <c r="H349" s="1" t="s">
        <v>815</v>
      </c>
      <c r="I349" s="1">
        <v>65.930000000000007</v>
      </c>
      <c r="J349" s="33">
        <f t="shared" si="5"/>
        <v>412.06250000000006</v>
      </c>
      <c r="L349" s="9"/>
    </row>
    <row r="350" spans="1:12" x14ac:dyDescent="0.25">
      <c r="A350" t="s">
        <v>5993</v>
      </c>
      <c r="B350" s="8">
        <v>42916</v>
      </c>
      <c r="C350" t="s">
        <v>5994</v>
      </c>
      <c r="D350">
        <v>1</v>
      </c>
      <c r="E350" t="s">
        <v>3010</v>
      </c>
      <c r="F350">
        <v>33674</v>
      </c>
      <c r="G350" s="1" t="s">
        <v>5996</v>
      </c>
      <c r="H350" s="1" t="s">
        <v>5996</v>
      </c>
      <c r="I350" s="1">
        <v>63.72</v>
      </c>
      <c r="J350" s="33">
        <f t="shared" si="5"/>
        <v>398.25</v>
      </c>
      <c r="L350" s="9"/>
    </row>
    <row r="351" spans="1:12" x14ac:dyDescent="0.25">
      <c r="A351" t="s">
        <v>5997</v>
      </c>
      <c r="B351" s="8">
        <v>42916</v>
      </c>
      <c r="C351" t="s">
        <v>5998</v>
      </c>
      <c r="D351">
        <v>1</v>
      </c>
      <c r="E351" t="s">
        <v>3010</v>
      </c>
      <c r="F351">
        <v>33675</v>
      </c>
      <c r="G351" s="1" t="s">
        <v>5999</v>
      </c>
      <c r="H351" s="1" t="s">
        <v>5999</v>
      </c>
      <c r="I351" s="1">
        <v>19.45</v>
      </c>
      <c r="J351" s="33">
        <f t="shared" si="5"/>
        <v>121.5625</v>
      </c>
      <c r="L351" s="9"/>
    </row>
    <row r="352" spans="1:12" x14ac:dyDescent="0.25">
      <c r="A352" t="s">
        <v>5997</v>
      </c>
      <c r="B352" s="8">
        <v>42916</v>
      </c>
      <c r="C352" t="s">
        <v>5998</v>
      </c>
      <c r="D352">
        <v>1</v>
      </c>
      <c r="E352" t="s">
        <v>3010</v>
      </c>
      <c r="F352">
        <v>33675</v>
      </c>
      <c r="G352" s="1" t="s">
        <v>5575</v>
      </c>
      <c r="H352" s="1" t="s">
        <v>5575</v>
      </c>
      <c r="I352" s="1">
        <v>9.3800000000000008</v>
      </c>
      <c r="J352" s="33">
        <f t="shared" si="5"/>
        <v>58.625000000000007</v>
      </c>
      <c r="L352" s="9"/>
    </row>
    <row r="353" spans="1:12" x14ac:dyDescent="0.25">
      <c r="A353" t="s">
        <v>5997</v>
      </c>
      <c r="B353" s="8">
        <v>42916</v>
      </c>
      <c r="C353" t="s">
        <v>5998</v>
      </c>
      <c r="D353">
        <v>1</v>
      </c>
      <c r="E353" t="s">
        <v>3010</v>
      </c>
      <c r="F353">
        <v>33675</v>
      </c>
      <c r="G353" s="1" t="s">
        <v>6000</v>
      </c>
      <c r="H353" s="1" t="s">
        <v>6000</v>
      </c>
      <c r="I353" s="1">
        <v>13.46</v>
      </c>
      <c r="J353" s="33">
        <f t="shared" si="5"/>
        <v>84.125</v>
      </c>
      <c r="L353" s="9"/>
    </row>
    <row r="354" spans="1:12" x14ac:dyDescent="0.25">
      <c r="A354" t="s">
        <v>5997</v>
      </c>
      <c r="B354" s="8">
        <v>42916</v>
      </c>
      <c r="C354" t="s">
        <v>5998</v>
      </c>
      <c r="D354">
        <v>1</v>
      </c>
      <c r="E354" t="s">
        <v>3010</v>
      </c>
      <c r="F354">
        <v>33675</v>
      </c>
      <c r="G354" s="1" t="s">
        <v>815</v>
      </c>
      <c r="H354" s="1" t="s">
        <v>815</v>
      </c>
      <c r="I354" s="1">
        <v>18.34</v>
      </c>
      <c r="J354" s="33">
        <f t="shared" si="5"/>
        <v>114.625</v>
      </c>
      <c r="L354" s="9"/>
    </row>
    <row r="355" spans="1:12" x14ac:dyDescent="0.25">
      <c r="A355" t="s">
        <v>5997</v>
      </c>
      <c r="B355" s="8">
        <v>42916</v>
      </c>
      <c r="C355" t="s">
        <v>5998</v>
      </c>
      <c r="D355">
        <v>1</v>
      </c>
      <c r="E355" t="s">
        <v>3010</v>
      </c>
      <c r="F355">
        <v>33675</v>
      </c>
      <c r="G355" s="1" t="s">
        <v>815</v>
      </c>
      <c r="H355" s="1" t="s">
        <v>815</v>
      </c>
      <c r="I355" s="1">
        <v>47.59</v>
      </c>
      <c r="J355" s="33">
        <f t="shared" si="5"/>
        <v>297.4375</v>
      </c>
      <c r="L355" s="9"/>
    </row>
    <row r="356" spans="1:12" x14ac:dyDescent="0.25">
      <c r="A356" t="s">
        <v>5997</v>
      </c>
      <c r="B356" s="8">
        <v>42916</v>
      </c>
      <c r="C356" t="s">
        <v>5998</v>
      </c>
      <c r="D356">
        <v>1</v>
      </c>
      <c r="E356" t="s">
        <v>3010</v>
      </c>
      <c r="F356">
        <v>33675</v>
      </c>
      <c r="G356" s="1" t="s">
        <v>5574</v>
      </c>
      <c r="H356" s="1" t="s">
        <v>5574</v>
      </c>
      <c r="I356" s="1">
        <v>60.59</v>
      </c>
      <c r="J356" s="33">
        <f t="shared" si="5"/>
        <v>378.6875</v>
      </c>
      <c r="L356" s="9"/>
    </row>
    <row r="357" spans="1:12" x14ac:dyDescent="0.25">
      <c r="A357" t="s">
        <v>6001</v>
      </c>
      <c r="B357" s="8">
        <v>42916</v>
      </c>
      <c r="C357" t="s">
        <v>6002</v>
      </c>
      <c r="D357">
        <v>1</v>
      </c>
      <c r="E357" t="s">
        <v>3010</v>
      </c>
      <c r="F357">
        <v>33676</v>
      </c>
      <c r="G357" s="1" t="s">
        <v>6003</v>
      </c>
      <c r="H357" s="1" t="s">
        <v>6003</v>
      </c>
      <c r="I357" s="1">
        <v>53.85</v>
      </c>
      <c r="J357" s="33">
        <f t="shared" si="5"/>
        <v>336.5625</v>
      </c>
      <c r="L357" s="9"/>
    </row>
    <row r="358" spans="1:12" x14ac:dyDescent="0.25">
      <c r="A358" t="s">
        <v>6001</v>
      </c>
      <c r="B358" s="8">
        <v>42916</v>
      </c>
      <c r="C358" t="s">
        <v>6002</v>
      </c>
      <c r="D358">
        <v>1</v>
      </c>
      <c r="E358" t="s">
        <v>3010</v>
      </c>
      <c r="F358">
        <v>33676</v>
      </c>
      <c r="G358" s="1" t="s">
        <v>444</v>
      </c>
      <c r="H358" s="1" t="s">
        <v>444</v>
      </c>
      <c r="I358" s="1">
        <v>55.86</v>
      </c>
      <c r="J358" s="33">
        <f t="shared" si="5"/>
        <v>349.125</v>
      </c>
      <c r="L358" s="9"/>
    </row>
    <row r="359" spans="1:12" x14ac:dyDescent="0.25">
      <c r="A359" t="s">
        <v>6001</v>
      </c>
      <c r="B359" s="8">
        <v>42916</v>
      </c>
      <c r="C359" t="s">
        <v>6002</v>
      </c>
      <c r="D359">
        <v>1</v>
      </c>
      <c r="E359" t="s">
        <v>3010</v>
      </c>
      <c r="F359">
        <v>33676</v>
      </c>
      <c r="G359" s="1" t="s">
        <v>2907</v>
      </c>
      <c r="H359" s="1" t="s">
        <v>2907</v>
      </c>
      <c r="I359" s="1">
        <v>12.55</v>
      </c>
      <c r="J359" s="33">
        <f t="shared" si="5"/>
        <v>78.4375</v>
      </c>
      <c r="L359" s="9"/>
    </row>
    <row r="360" spans="1:12" x14ac:dyDescent="0.25">
      <c r="A360" t="s">
        <v>6001</v>
      </c>
      <c r="B360" s="8">
        <v>42916</v>
      </c>
      <c r="C360" t="s">
        <v>6002</v>
      </c>
      <c r="D360">
        <v>1</v>
      </c>
      <c r="E360" t="s">
        <v>3010</v>
      </c>
      <c r="F360">
        <v>33676</v>
      </c>
      <c r="G360" s="1" t="s">
        <v>794</v>
      </c>
      <c r="H360" s="1" t="s">
        <v>794</v>
      </c>
      <c r="I360" s="1">
        <v>10.210000000000001</v>
      </c>
      <c r="J360" s="33">
        <f t="shared" si="5"/>
        <v>63.812500000000007</v>
      </c>
      <c r="L360" s="9"/>
    </row>
    <row r="361" spans="1:12" x14ac:dyDescent="0.25">
      <c r="A361" t="s">
        <v>650</v>
      </c>
      <c r="B361" s="8">
        <v>42916</v>
      </c>
      <c r="C361" t="s">
        <v>6004</v>
      </c>
      <c r="D361">
        <v>1</v>
      </c>
      <c r="E361" t="s">
        <v>3010</v>
      </c>
      <c r="F361">
        <v>33677</v>
      </c>
      <c r="G361" s="1" t="s">
        <v>6005</v>
      </c>
      <c r="H361" s="1" t="s">
        <v>6005</v>
      </c>
      <c r="I361" s="1">
        <v>9.3800000000000008</v>
      </c>
      <c r="J361" s="33">
        <f t="shared" si="5"/>
        <v>58.625000000000007</v>
      </c>
      <c r="L361" s="9"/>
    </row>
    <row r="362" spans="1:12" x14ac:dyDescent="0.25">
      <c r="A362" t="s">
        <v>650</v>
      </c>
      <c r="B362" s="8">
        <v>42916</v>
      </c>
      <c r="C362" t="s">
        <v>6004</v>
      </c>
      <c r="D362">
        <v>1</v>
      </c>
      <c r="E362" t="s">
        <v>3010</v>
      </c>
      <c r="F362">
        <v>33677</v>
      </c>
      <c r="G362" s="1" t="s">
        <v>815</v>
      </c>
      <c r="H362" s="1" t="s">
        <v>815</v>
      </c>
      <c r="I362" s="1">
        <v>65.930000000000007</v>
      </c>
      <c r="J362" s="33">
        <f t="shared" si="5"/>
        <v>412.06250000000006</v>
      </c>
      <c r="L362" s="9"/>
    </row>
    <row r="363" spans="1:12" x14ac:dyDescent="0.25">
      <c r="A363" t="s">
        <v>650</v>
      </c>
      <c r="B363" s="8">
        <v>42916</v>
      </c>
      <c r="C363" t="s">
        <v>6004</v>
      </c>
      <c r="D363">
        <v>1</v>
      </c>
      <c r="E363" t="s">
        <v>3010</v>
      </c>
      <c r="F363">
        <v>33677</v>
      </c>
      <c r="G363" s="1" t="s">
        <v>5996</v>
      </c>
      <c r="H363" s="1" t="s">
        <v>5996</v>
      </c>
      <c r="I363" s="1">
        <v>67.3</v>
      </c>
      <c r="J363" s="33">
        <f t="shared" si="5"/>
        <v>420.625</v>
      </c>
      <c r="L363" s="9"/>
    </row>
    <row r="364" spans="1:12" x14ac:dyDescent="0.25">
      <c r="A364" t="s">
        <v>653</v>
      </c>
      <c r="B364" s="8">
        <v>42916</v>
      </c>
      <c r="C364" t="s">
        <v>6006</v>
      </c>
      <c r="D364">
        <v>1</v>
      </c>
      <c r="E364" t="s">
        <v>3010</v>
      </c>
      <c r="F364">
        <v>33678</v>
      </c>
      <c r="G364" s="1" t="s">
        <v>824</v>
      </c>
      <c r="H364" s="1" t="s">
        <v>824</v>
      </c>
      <c r="I364" s="1">
        <v>80.8</v>
      </c>
      <c r="J364" s="33">
        <f t="shared" si="5"/>
        <v>505</v>
      </c>
      <c r="L364" s="9"/>
    </row>
    <row r="365" spans="1:12" x14ac:dyDescent="0.25">
      <c r="A365" t="s">
        <v>653</v>
      </c>
      <c r="B365" s="8">
        <v>42916</v>
      </c>
      <c r="C365" t="s">
        <v>6006</v>
      </c>
      <c r="D365">
        <v>1</v>
      </c>
      <c r="E365" t="s">
        <v>3010</v>
      </c>
      <c r="F365">
        <v>33678</v>
      </c>
      <c r="G365" s="1" t="s">
        <v>794</v>
      </c>
      <c r="H365" s="1" t="s">
        <v>794</v>
      </c>
      <c r="I365" s="1">
        <v>9.3800000000000008</v>
      </c>
      <c r="J365" s="33">
        <f t="shared" si="5"/>
        <v>58.625000000000007</v>
      </c>
      <c r="L365" s="9"/>
    </row>
    <row r="366" spans="1:12" x14ac:dyDescent="0.25">
      <c r="A366" t="s">
        <v>653</v>
      </c>
      <c r="B366" s="8">
        <v>42916</v>
      </c>
      <c r="C366" t="s">
        <v>6006</v>
      </c>
      <c r="D366">
        <v>1</v>
      </c>
      <c r="E366" t="s">
        <v>3010</v>
      </c>
      <c r="F366">
        <v>33678</v>
      </c>
      <c r="G366" s="1" t="s">
        <v>815</v>
      </c>
      <c r="H366" s="1" t="s">
        <v>815</v>
      </c>
      <c r="I366" s="1">
        <v>65.930000000000007</v>
      </c>
      <c r="J366" s="33">
        <f t="shared" si="5"/>
        <v>412.06250000000006</v>
      </c>
      <c r="L366" s="9"/>
    </row>
    <row r="367" spans="1:12" x14ac:dyDescent="0.25">
      <c r="A367" t="s">
        <v>656</v>
      </c>
      <c r="B367" s="8">
        <v>42916</v>
      </c>
      <c r="C367" t="s">
        <v>6007</v>
      </c>
      <c r="D367">
        <v>1</v>
      </c>
      <c r="E367" t="s">
        <v>3010</v>
      </c>
      <c r="F367">
        <v>33679</v>
      </c>
      <c r="G367" s="1" t="s">
        <v>804</v>
      </c>
      <c r="H367" s="1" t="s">
        <v>804</v>
      </c>
      <c r="I367" s="1">
        <v>20</v>
      </c>
      <c r="J367" s="33">
        <f t="shared" si="5"/>
        <v>125</v>
      </c>
      <c r="L367" s="9"/>
    </row>
    <row r="368" spans="1:12" x14ac:dyDescent="0.25">
      <c r="A368" t="s">
        <v>656</v>
      </c>
      <c r="B368" s="8">
        <v>42916</v>
      </c>
      <c r="C368" t="s">
        <v>6007</v>
      </c>
      <c r="D368">
        <v>1</v>
      </c>
      <c r="E368" t="s">
        <v>3010</v>
      </c>
      <c r="F368">
        <v>33679</v>
      </c>
      <c r="G368" s="1" t="s">
        <v>850</v>
      </c>
      <c r="H368" s="1" t="s">
        <v>850</v>
      </c>
      <c r="I368" s="1">
        <v>48.97</v>
      </c>
      <c r="J368" s="33">
        <f t="shared" si="5"/>
        <v>306.0625</v>
      </c>
      <c r="L368" s="9"/>
    </row>
    <row r="369" spans="1:12" x14ac:dyDescent="0.25">
      <c r="A369" t="s">
        <v>656</v>
      </c>
      <c r="B369" s="8">
        <v>42916</v>
      </c>
      <c r="C369" t="s">
        <v>6007</v>
      </c>
      <c r="D369">
        <v>1</v>
      </c>
      <c r="E369" t="s">
        <v>3010</v>
      </c>
      <c r="F369">
        <v>33679</v>
      </c>
      <c r="G369" s="1" t="s">
        <v>444</v>
      </c>
      <c r="H369" s="1" t="s">
        <v>444</v>
      </c>
      <c r="I369" s="1">
        <v>9.93</v>
      </c>
      <c r="J369" s="33">
        <f t="shared" si="5"/>
        <v>62.0625</v>
      </c>
      <c r="L369" s="9"/>
    </row>
    <row r="370" spans="1:12" x14ac:dyDescent="0.25">
      <c r="A370" t="s">
        <v>656</v>
      </c>
      <c r="B370" s="8">
        <v>42916</v>
      </c>
      <c r="C370" t="s">
        <v>6007</v>
      </c>
      <c r="D370">
        <v>1</v>
      </c>
      <c r="E370" t="s">
        <v>3010</v>
      </c>
      <c r="F370">
        <v>33679</v>
      </c>
      <c r="G370" s="1" t="s">
        <v>6008</v>
      </c>
      <c r="H370" s="1" t="s">
        <v>6008</v>
      </c>
      <c r="I370" s="1">
        <v>76.760000000000005</v>
      </c>
      <c r="J370" s="33">
        <f t="shared" si="5"/>
        <v>479.75</v>
      </c>
      <c r="L370" s="9"/>
    </row>
    <row r="371" spans="1:12" x14ac:dyDescent="0.25">
      <c r="A371" t="s">
        <v>656</v>
      </c>
      <c r="B371" s="8">
        <v>42916</v>
      </c>
      <c r="C371" t="s">
        <v>6007</v>
      </c>
      <c r="D371">
        <v>1</v>
      </c>
      <c r="E371" t="s">
        <v>3010</v>
      </c>
      <c r="F371">
        <v>33679</v>
      </c>
      <c r="G371" s="1" t="s">
        <v>796</v>
      </c>
      <c r="H371" s="1" t="s">
        <v>796</v>
      </c>
      <c r="I371" s="1">
        <v>15.17</v>
      </c>
      <c r="J371" s="33">
        <f t="shared" si="5"/>
        <v>94.8125</v>
      </c>
      <c r="L371" s="9"/>
    </row>
    <row r="372" spans="1:12" x14ac:dyDescent="0.25">
      <c r="A372" t="s">
        <v>659</v>
      </c>
      <c r="B372" s="8">
        <v>42916</v>
      </c>
      <c r="C372" t="s">
        <v>6009</v>
      </c>
      <c r="D372">
        <v>1</v>
      </c>
      <c r="E372" t="s">
        <v>3010</v>
      </c>
      <c r="F372">
        <v>33680</v>
      </c>
      <c r="G372" s="1" t="s">
        <v>444</v>
      </c>
      <c r="H372" s="1" t="s">
        <v>444</v>
      </c>
      <c r="I372" s="1">
        <v>55.86</v>
      </c>
      <c r="J372" s="33">
        <f t="shared" si="5"/>
        <v>349.125</v>
      </c>
      <c r="L372" s="9"/>
    </row>
    <row r="373" spans="1:12" x14ac:dyDescent="0.25">
      <c r="A373" t="s">
        <v>659</v>
      </c>
      <c r="B373" s="8">
        <v>42916</v>
      </c>
      <c r="C373" t="s">
        <v>6009</v>
      </c>
      <c r="D373">
        <v>1</v>
      </c>
      <c r="E373" t="s">
        <v>3010</v>
      </c>
      <c r="F373">
        <v>33680</v>
      </c>
      <c r="G373" s="1" t="s">
        <v>794</v>
      </c>
      <c r="H373" s="1" t="s">
        <v>794</v>
      </c>
      <c r="I373" s="1">
        <v>10.210000000000001</v>
      </c>
      <c r="J373" s="33">
        <f t="shared" si="5"/>
        <v>63.812500000000007</v>
      </c>
      <c r="L373" s="9"/>
    </row>
    <row r="374" spans="1:12" x14ac:dyDescent="0.25">
      <c r="A374" t="s">
        <v>659</v>
      </c>
      <c r="B374" s="8">
        <v>42916</v>
      </c>
      <c r="C374" t="s">
        <v>6009</v>
      </c>
      <c r="D374">
        <v>1</v>
      </c>
      <c r="E374" t="s">
        <v>3010</v>
      </c>
      <c r="F374">
        <v>33680</v>
      </c>
      <c r="G374" s="1" t="s">
        <v>6010</v>
      </c>
      <c r="H374" s="1" t="s">
        <v>6010</v>
      </c>
      <c r="I374" s="1">
        <v>67.319999999999993</v>
      </c>
      <c r="J374" s="33">
        <f t="shared" si="5"/>
        <v>420.74999999999994</v>
      </c>
      <c r="L374" s="9"/>
    </row>
    <row r="375" spans="1:12" x14ac:dyDescent="0.25">
      <c r="A375" t="s">
        <v>662</v>
      </c>
      <c r="B375" s="8">
        <v>42916</v>
      </c>
      <c r="C375" t="s">
        <v>6011</v>
      </c>
      <c r="D375">
        <v>1</v>
      </c>
      <c r="E375" t="s">
        <v>3010</v>
      </c>
      <c r="F375">
        <v>33681</v>
      </c>
      <c r="G375" s="1" t="s">
        <v>444</v>
      </c>
      <c r="H375" s="1" t="s">
        <v>444</v>
      </c>
      <c r="I375" s="1">
        <v>55.86</v>
      </c>
      <c r="J375" s="33">
        <f t="shared" si="5"/>
        <v>349.125</v>
      </c>
      <c r="L375" s="9"/>
    </row>
    <row r="376" spans="1:12" x14ac:dyDescent="0.25">
      <c r="A376" t="s">
        <v>662</v>
      </c>
      <c r="B376" s="8">
        <v>42916</v>
      </c>
      <c r="C376" t="s">
        <v>6011</v>
      </c>
      <c r="D376">
        <v>1</v>
      </c>
      <c r="E376" t="s">
        <v>3010</v>
      </c>
      <c r="F376">
        <v>33681</v>
      </c>
      <c r="G376" s="1" t="s">
        <v>6012</v>
      </c>
      <c r="H376" s="1" t="s">
        <v>6012</v>
      </c>
      <c r="I376" s="1">
        <v>67.31</v>
      </c>
      <c r="J376" s="33">
        <f t="shared" si="5"/>
        <v>420.6875</v>
      </c>
      <c r="L376" s="9"/>
    </row>
    <row r="377" spans="1:12" x14ac:dyDescent="0.25">
      <c r="A377" t="s">
        <v>662</v>
      </c>
      <c r="B377" s="8">
        <v>42916</v>
      </c>
      <c r="C377" t="s">
        <v>6011</v>
      </c>
      <c r="D377">
        <v>1</v>
      </c>
      <c r="E377" t="s">
        <v>3010</v>
      </c>
      <c r="F377">
        <v>33681</v>
      </c>
      <c r="G377" s="1" t="s">
        <v>794</v>
      </c>
      <c r="H377" s="1" t="s">
        <v>794</v>
      </c>
      <c r="I377" s="1">
        <v>20.420000000000002</v>
      </c>
      <c r="J377" s="33">
        <f t="shared" si="5"/>
        <v>127.62500000000001</v>
      </c>
      <c r="L377" s="9"/>
    </row>
    <row r="378" spans="1:12" x14ac:dyDescent="0.25">
      <c r="A378" t="s">
        <v>662</v>
      </c>
      <c r="B378" s="8">
        <v>42916</v>
      </c>
      <c r="C378" t="s">
        <v>6011</v>
      </c>
      <c r="D378">
        <v>1</v>
      </c>
      <c r="E378" t="s">
        <v>3010</v>
      </c>
      <c r="F378">
        <v>33681</v>
      </c>
      <c r="G378" s="1" t="s">
        <v>3174</v>
      </c>
      <c r="H378" s="1" t="s">
        <v>3174</v>
      </c>
      <c r="I378" s="1">
        <v>15.17</v>
      </c>
      <c r="J378" s="33">
        <f t="shared" si="5"/>
        <v>94.8125</v>
      </c>
      <c r="L378" s="9"/>
    </row>
    <row r="379" spans="1:12" x14ac:dyDescent="0.25">
      <c r="A379" t="s">
        <v>665</v>
      </c>
      <c r="B379" s="8">
        <v>42916</v>
      </c>
      <c r="C379" t="s">
        <v>6013</v>
      </c>
      <c r="D379">
        <v>1</v>
      </c>
      <c r="E379" t="s">
        <v>3010</v>
      </c>
      <c r="F379">
        <v>33683</v>
      </c>
      <c r="G379" s="1" t="s">
        <v>804</v>
      </c>
      <c r="H379" s="1" t="s">
        <v>804</v>
      </c>
      <c r="I379" s="1">
        <v>45.52</v>
      </c>
      <c r="J379" s="33">
        <f t="shared" si="5"/>
        <v>284.5</v>
      </c>
      <c r="L379" s="9"/>
    </row>
    <row r="380" spans="1:12" x14ac:dyDescent="0.25">
      <c r="A380" t="s">
        <v>665</v>
      </c>
      <c r="B380" s="8">
        <v>42916</v>
      </c>
      <c r="C380" t="s">
        <v>6013</v>
      </c>
      <c r="D380">
        <v>1</v>
      </c>
      <c r="E380" t="s">
        <v>3010</v>
      </c>
      <c r="F380">
        <v>33683</v>
      </c>
      <c r="G380" s="1" t="s">
        <v>850</v>
      </c>
      <c r="H380" s="1" t="s">
        <v>850</v>
      </c>
      <c r="I380" s="1">
        <v>81.94</v>
      </c>
      <c r="J380" s="33">
        <f t="shared" si="5"/>
        <v>512.125</v>
      </c>
      <c r="L380" s="9"/>
    </row>
    <row r="381" spans="1:12" x14ac:dyDescent="0.25">
      <c r="A381" t="s">
        <v>665</v>
      </c>
      <c r="B381" s="8">
        <v>42916</v>
      </c>
      <c r="C381" t="s">
        <v>6013</v>
      </c>
      <c r="D381">
        <v>1</v>
      </c>
      <c r="E381" t="s">
        <v>3010</v>
      </c>
      <c r="F381">
        <v>33683</v>
      </c>
      <c r="G381" s="1" t="s">
        <v>444</v>
      </c>
      <c r="H381" s="1" t="s">
        <v>444</v>
      </c>
      <c r="I381" s="1">
        <v>8.2799999999999994</v>
      </c>
      <c r="J381" s="33">
        <f t="shared" si="5"/>
        <v>51.749999999999993</v>
      </c>
      <c r="L381" s="9"/>
    </row>
    <row r="382" spans="1:12" x14ac:dyDescent="0.25">
      <c r="A382" t="s">
        <v>665</v>
      </c>
      <c r="B382" s="8">
        <v>42916</v>
      </c>
      <c r="C382" t="s">
        <v>6013</v>
      </c>
      <c r="D382">
        <v>1</v>
      </c>
      <c r="E382" t="s">
        <v>3010</v>
      </c>
      <c r="F382">
        <v>33683</v>
      </c>
      <c r="G382" s="1" t="s">
        <v>794</v>
      </c>
      <c r="H382" s="1" t="s">
        <v>794</v>
      </c>
      <c r="I382" s="1">
        <v>14.76</v>
      </c>
      <c r="J382" s="33">
        <f t="shared" si="5"/>
        <v>92.25</v>
      </c>
      <c r="L382" s="9"/>
    </row>
    <row r="383" spans="1:12" x14ac:dyDescent="0.25">
      <c r="A383" t="s">
        <v>665</v>
      </c>
      <c r="B383" s="8">
        <v>42916</v>
      </c>
      <c r="C383" t="s">
        <v>6013</v>
      </c>
      <c r="D383">
        <v>1</v>
      </c>
      <c r="E383" t="s">
        <v>3010</v>
      </c>
      <c r="F383">
        <v>33683</v>
      </c>
      <c r="G383" s="1" t="s">
        <v>6014</v>
      </c>
      <c r="H383" s="1" t="s">
        <v>6014</v>
      </c>
      <c r="I383" s="1">
        <v>80.73</v>
      </c>
      <c r="J383" s="33">
        <f t="shared" si="5"/>
        <v>504.5625</v>
      </c>
      <c r="L383" s="9"/>
    </row>
    <row r="384" spans="1:12" x14ac:dyDescent="0.25">
      <c r="A384" t="s">
        <v>665</v>
      </c>
      <c r="B384" s="8">
        <v>42916</v>
      </c>
      <c r="C384" t="s">
        <v>6013</v>
      </c>
      <c r="D384">
        <v>1</v>
      </c>
      <c r="E384" t="s">
        <v>3010</v>
      </c>
      <c r="F384">
        <v>33683</v>
      </c>
      <c r="G384" s="1" t="s">
        <v>796</v>
      </c>
      <c r="H384" s="1" t="s">
        <v>796</v>
      </c>
      <c r="I384" s="1">
        <v>17.93</v>
      </c>
      <c r="J384" s="33">
        <f t="shared" si="5"/>
        <v>112.0625</v>
      </c>
      <c r="L384" s="9"/>
    </row>
    <row r="385" spans="1:12" x14ac:dyDescent="0.25">
      <c r="A385" t="s">
        <v>668</v>
      </c>
      <c r="B385" s="8">
        <v>42916</v>
      </c>
      <c r="C385" t="s">
        <v>6015</v>
      </c>
      <c r="D385">
        <v>1</v>
      </c>
      <c r="E385" t="s">
        <v>2948</v>
      </c>
      <c r="F385">
        <v>11750</v>
      </c>
      <c r="G385" s="39" t="s">
        <v>1463</v>
      </c>
      <c r="H385" s="39" t="s">
        <v>1464</v>
      </c>
      <c r="I385" s="9">
        <v>29288.36</v>
      </c>
      <c r="J385" s="33">
        <f t="shared" si="5"/>
        <v>183052.25</v>
      </c>
      <c r="L385" s="9"/>
    </row>
    <row r="386" spans="1:12" x14ac:dyDescent="0.25">
      <c r="A386" t="s">
        <v>671</v>
      </c>
      <c r="B386" s="8">
        <v>42916</v>
      </c>
      <c r="C386" t="s">
        <v>6016</v>
      </c>
      <c r="D386">
        <v>1</v>
      </c>
      <c r="E386" t="s">
        <v>3010</v>
      </c>
      <c r="F386">
        <v>33684</v>
      </c>
      <c r="G386" s="1" t="s">
        <v>841</v>
      </c>
      <c r="H386" s="1" t="s">
        <v>841</v>
      </c>
      <c r="I386" s="1">
        <v>5.24</v>
      </c>
      <c r="J386" s="33">
        <f t="shared" si="5"/>
        <v>32.75</v>
      </c>
      <c r="L386" s="9"/>
    </row>
    <row r="387" spans="1:12" x14ac:dyDescent="0.25">
      <c r="A387" t="s">
        <v>671</v>
      </c>
      <c r="B387" s="8">
        <v>42916</v>
      </c>
      <c r="C387" t="s">
        <v>6016</v>
      </c>
      <c r="D387">
        <v>1</v>
      </c>
      <c r="E387" t="s">
        <v>3010</v>
      </c>
      <c r="F387">
        <v>33684</v>
      </c>
      <c r="G387" s="1" t="s">
        <v>2462</v>
      </c>
      <c r="H387" s="1" t="s">
        <v>2462</v>
      </c>
      <c r="I387" s="1">
        <v>2.76</v>
      </c>
      <c r="J387" s="33">
        <f t="shared" si="5"/>
        <v>17.25</v>
      </c>
      <c r="L387" s="9"/>
    </row>
    <row r="388" spans="1:12" x14ac:dyDescent="0.25">
      <c r="A388" t="s">
        <v>671</v>
      </c>
      <c r="B388" s="8">
        <v>42916</v>
      </c>
      <c r="C388" t="s">
        <v>6016</v>
      </c>
      <c r="D388">
        <v>1</v>
      </c>
      <c r="E388" t="s">
        <v>3010</v>
      </c>
      <c r="F388">
        <v>33684</v>
      </c>
      <c r="G388" s="1" t="s">
        <v>2462</v>
      </c>
      <c r="H388" s="1" t="s">
        <v>2462</v>
      </c>
      <c r="I388" s="1">
        <v>4.83</v>
      </c>
      <c r="J388" s="33">
        <f t="shared" si="5"/>
        <v>30.1875</v>
      </c>
      <c r="L388" s="9"/>
    </row>
    <row r="389" spans="1:12" x14ac:dyDescent="0.25">
      <c r="A389" t="s">
        <v>671</v>
      </c>
      <c r="B389" s="8">
        <v>42916</v>
      </c>
      <c r="C389" t="s">
        <v>6016</v>
      </c>
      <c r="D389">
        <v>1</v>
      </c>
      <c r="E389" t="s">
        <v>3010</v>
      </c>
      <c r="F389">
        <v>33684</v>
      </c>
      <c r="G389" s="1" t="s">
        <v>2462</v>
      </c>
      <c r="H389" s="1" t="s">
        <v>2462</v>
      </c>
      <c r="I389" s="1">
        <v>5.93</v>
      </c>
      <c r="J389" s="33">
        <f t="shared" si="5"/>
        <v>37.0625</v>
      </c>
      <c r="L389" s="9"/>
    </row>
    <row r="390" spans="1:12" x14ac:dyDescent="0.25">
      <c r="A390" t="s">
        <v>671</v>
      </c>
      <c r="B390" s="8">
        <v>42916</v>
      </c>
      <c r="C390" t="s">
        <v>6016</v>
      </c>
      <c r="D390">
        <v>1</v>
      </c>
      <c r="E390" t="s">
        <v>3010</v>
      </c>
      <c r="F390">
        <v>33684</v>
      </c>
      <c r="G390" s="1" t="s">
        <v>907</v>
      </c>
      <c r="H390" s="1" t="s">
        <v>907</v>
      </c>
      <c r="I390" s="1">
        <v>126.62</v>
      </c>
      <c r="J390" s="33">
        <f t="shared" si="5"/>
        <v>791.375</v>
      </c>
      <c r="L390" s="9"/>
    </row>
    <row r="391" spans="1:12" x14ac:dyDescent="0.25">
      <c r="A391" t="s">
        <v>671</v>
      </c>
      <c r="B391" s="8">
        <v>42916</v>
      </c>
      <c r="C391" t="s">
        <v>6016</v>
      </c>
      <c r="D391">
        <v>1</v>
      </c>
      <c r="E391" t="s">
        <v>3010</v>
      </c>
      <c r="F391">
        <v>33684</v>
      </c>
      <c r="G391" s="1" t="s">
        <v>815</v>
      </c>
      <c r="H391" s="1" t="s">
        <v>815</v>
      </c>
      <c r="I391" s="1">
        <v>18.34</v>
      </c>
      <c r="J391" s="33">
        <f t="shared" ref="J391:J454" si="6">+I391/0.16</f>
        <v>114.625</v>
      </c>
      <c r="L391" s="9"/>
    </row>
    <row r="392" spans="1:12" x14ac:dyDescent="0.25">
      <c r="A392" t="s">
        <v>671</v>
      </c>
      <c r="B392" s="8">
        <v>42916</v>
      </c>
      <c r="C392" t="s">
        <v>6016</v>
      </c>
      <c r="D392">
        <v>1</v>
      </c>
      <c r="E392" t="s">
        <v>3010</v>
      </c>
      <c r="F392">
        <v>33684</v>
      </c>
      <c r="G392" s="1" t="s">
        <v>815</v>
      </c>
      <c r="H392" s="1" t="s">
        <v>815</v>
      </c>
      <c r="I392" s="1">
        <v>18.48</v>
      </c>
      <c r="J392" s="33">
        <f t="shared" si="6"/>
        <v>115.5</v>
      </c>
      <c r="L392" s="9"/>
    </row>
    <row r="393" spans="1:12" x14ac:dyDescent="0.25">
      <c r="A393" t="s">
        <v>671</v>
      </c>
      <c r="B393" s="8">
        <v>42916</v>
      </c>
      <c r="C393" t="s">
        <v>6016</v>
      </c>
      <c r="D393">
        <v>1</v>
      </c>
      <c r="E393" t="s">
        <v>3010</v>
      </c>
      <c r="F393">
        <v>33684</v>
      </c>
      <c r="G393" s="1" t="s">
        <v>816</v>
      </c>
      <c r="H393" s="1" t="s">
        <v>816</v>
      </c>
      <c r="I393" s="1">
        <v>11.72</v>
      </c>
      <c r="J393" s="33">
        <f t="shared" si="6"/>
        <v>73.25</v>
      </c>
      <c r="L393" s="9"/>
    </row>
    <row r="394" spans="1:12" x14ac:dyDescent="0.25">
      <c r="A394" t="s">
        <v>671</v>
      </c>
      <c r="B394" s="8">
        <v>42916</v>
      </c>
      <c r="C394" t="s">
        <v>6016</v>
      </c>
      <c r="D394">
        <v>1</v>
      </c>
      <c r="E394" t="s">
        <v>3010</v>
      </c>
      <c r="F394">
        <v>33684</v>
      </c>
      <c r="G394" s="1" t="s">
        <v>6017</v>
      </c>
      <c r="H394" s="1" t="s">
        <v>6017</v>
      </c>
      <c r="I394" s="1">
        <v>96.64</v>
      </c>
      <c r="J394" s="33">
        <f t="shared" si="6"/>
        <v>604</v>
      </c>
      <c r="L394" s="9"/>
    </row>
    <row r="395" spans="1:12" x14ac:dyDescent="0.25">
      <c r="A395" t="s">
        <v>671</v>
      </c>
      <c r="B395" s="8">
        <v>42916</v>
      </c>
      <c r="C395" t="s">
        <v>6016</v>
      </c>
      <c r="D395">
        <v>1</v>
      </c>
      <c r="E395" t="s">
        <v>3010</v>
      </c>
      <c r="F395">
        <v>33684</v>
      </c>
      <c r="G395" s="1" t="s">
        <v>6018</v>
      </c>
      <c r="H395" s="1" t="s">
        <v>6018</v>
      </c>
      <c r="I395" s="1">
        <v>67.34</v>
      </c>
      <c r="J395" s="33">
        <f t="shared" si="6"/>
        <v>420.875</v>
      </c>
      <c r="L395" s="9"/>
    </row>
    <row r="396" spans="1:12" x14ac:dyDescent="0.25">
      <c r="A396" t="s">
        <v>674</v>
      </c>
      <c r="B396" s="8">
        <v>42916</v>
      </c>
      <c r="C396" t="s">
        <v>6019</v>
      </c>
      <c r="D396">
        <v>1</v>
      </c>
      <c r="E396" t="s">
        <v>2948</v>
      </c>
      <c r="F396">
        <v>11751</v>
      </c>
      <c r="G396" s="39" t="s">
        <v>1463</v>
      </c>
      <c r="H396" s="39" t="s">
        <v>1464</v>
      </c>
      <c r="I396" s="9">
        <v>48006</v>
      </c>
      <c r="J396" s="33">
        <f t="shared" si="6"/>
        <v>300037.5</v>
      </c>
      <c r="L396" s="9"/>
    </row>
    <row r="397" spans="1:12" x14ac:dyDescent="0.25">
      <c r="A397" t="s">
        <v>677</v>
      </c>
      <c r="B397" s="8">
        <v>42916</v>
      </c>
      <c r="C397" t="s">
        <v>6020</v>
      </c>
      <c r="D397">
        <v>1</v>
      </c>
      <c r="E397" t="s">
        <v>2948</v>
      </c>
      <c r="F397">
        <v>11752</v>
      </c>
      <c r="G397" s="39" t="s">
        <v>1463</v>
      </c>
      <c r="H397" s="39" t="s">
        <v>1464</v>
      </c>
      <c r="I397" s="9">
        <v>48006</v>
      </c>
      <c r="J397" s="33">
        <f t="shared" si="6"/>
        <v>300037.5</v>
      </c>
      <c r="L397" s="9"/>
    </row>
    <row r="398" spans="1:12" x14ac:dyDescent="0.25">
      <c r="A398" t="s">
        <v>680</v>
      </c>
      <c r="B398" s="8">
        <v>42916</v>
      </c>
      <c r="C398" t="s">
        <v>6021</v>
      </c>
      <c r="D398">
        <v>1</v>
      </c>
      <c r="E398" t="s">
        <v>2948</v>
      </c>
      <c r="F398">
        <v>11753</v>
      </c>
      <c r="G398" s="39" t="s">
        <v>1463</v>
      </c>
      <c r="H398" s="39" t="s">
        <v>1464</v>
      </c>
      <c r="I398" s="9">
        <v>48006</v>
      </c>
      <c r="J398" s="33">
        <f t="shared" si="6"/>
        <v>300037.5</v>
      </c>
      <c r="L398" s="9"/>
    </row>
    <row r="399" spans="1:12" x14ac:dyDescent="0.25">
      <c r="A399" t="s">
        <v>683</v>
      </c>
      <c r="B399" s="8">
        <v>42916</v>
      </c>
      <c r="C399" t="s">
        <v>6022</v>
      </c>
      <c r="D399">
        <v>1</v>
      </c>
      <c r="E399" t="s">
        <v>3010</v>
      </c>
      <c r="F399">
        <v>33685</v>
      </c>
      <c r="G399" s="1" t="s">
        <v>885</v>
      </c>
      <c r="H399" s="1" t="s">
        <v>885</v>
      </c>
      <c r="I399" s="1">
        <v>17.93</v>
      </c>
      <c r="J399" s="33">
        <f t="shared" si="6"/>
        <v>112.0625</v>
      </c>
      <c r="L399" s="9"/>
    </row>
    <row r="400" spans="1:12" x14ac:dyDescent="0.25">
      <c r="A400" t="s">
        <v>683</v>
      </c>
      <c r="B400" s="8">
        <v>42916</v>
      </c>
      <c r="C400" t="s">
        <v>6022</v>
      </c>
      <c r="D400">
        <v>1</v>
      </c>
      <c r="E400" t="s">
        <v>3010</v>
      </c>
      <c r="F400">
        <v>33685</v>
      </c>
      <c r="G400" s="1" t="s">
        <v>444</v>
      </c>
      <c r="H400" s="1" t="s">
        <v>444</v>
      </c>
      <c r="I400" s="1">
        <v>9.93</v>
      </c>
      <c r="J400" s="33">
        <f t="shared" si="6"/>
        <v>62.0625</v>
      </c>
      <c r="L400" s="9"/>
    </row>
    <row r="401" spans="1:12" x14ac:dyDescent="0.25">
      <c r="A401" t="s">
        <v>683</v>
      </c>
      <c r="B401" s="8">
        <v>42916</v>
      </c>
      <c r="C401" t="s">
        <v>6022</v>
      </c>
      <c r="D401">
        <v>1</v>
      </c>
      <c r="E401" t="s">
        <v>3010</v>
      </c>
      <c r="F401">
        <v>33685</v>
      </c>
      <c r="G401" s="1" t="s">
        <v>880</v>
      </c>
      <c r="H401" s="1" t="s">
        <v>880</v>
      </c>
      <c r="I401" s="1">
        <v>5.24</v>
      </c>
      <c r="J401" s="33">
        <f t="shared" si="6"/>
        <v>32.75</v>
      </c>
      <c r="L401" s="9"/>
    </row>
    <row r="402" spans="1:12" x14ac:dyDescent="0.25">
      <c r="A402" t="s">
        <v>683</v>
      </c>
      <c r="B402" s="8">
        <v>42916</v>
      </c>
      <c r="C402" t="s">
        <v>6022</v>
      </c>
      <c r="D402">
        <v>1</v>
      </c>
      <c r="E402" t="s">
        <v>3010</v>
      </c>
      <c r="F402">
        <v>33685</v>
      </c>
      <c r="G402" s="1" t="s">
        <v>880</v>
      </c>
      <c r="H402" s="1" t="s">
        <v>880</v>
      </c>
      <c r="I402" s="1">
        <v>5.24</v>
      </c>
      <c r="J402" s="33">
        <f t="shared" si="6"/>
        <v>32.75</v>
      </c>
      <c r="L402" s="9"/>
    </row>
    <row r="403" spans="1:12" x14ac:dyDescent="0.25">
      <c r="A403" t="s">
        <v>683</v>
      </c>
      <c r="B403" s="8">
        <v>42916</v>
      </c>
      <c r="C403" t="s">
        <v>6022</v>
      </c>
      <c r="D403">
        <v>1</v>
      </c>
      <c r="E403" t="s">
        <v>3010</v>
      </c>
      <c r="F403">
        <v>33685</v>
      </c>
      <c r="G403" s="1" t="s">
        <v>886</v>
      </c>
      <c r="H403" s="1" t="s">
        <v>886</v>
      </c>
      <c r="I403" s="1">
        <v>39.03</v>
      </c>
      <c r="J403" s="33">
        <f t="shared" si="6"/>
        <v>243.9375</v>
      </c>
      <c r="L403" s="9"/>
    </row>
    <row r="404" spans="1:12" x14ac:dyDescent="0.25">
      <c r="A404" t="s">
        <v>683</v>
      </c>
      <c r="B404" s="8">
        <v>42916</v>
      </c>
      <c r="C404" t="s">
        <v>6022</v>
      </c>
      <c r="D404">
        <v>1</v>
      </c>
      <c r="E404" t="s">
        <v>3010</v>
      </c>
      <c r="F404">
        <v>33685</v>
      </c>
      <c r="G404" s="1" t="s">
        <v>887</v>
      </c>
      <c r="H404" s="1" t="s">
        <v>887</v>
      </c>
      <c r="I404" s="1">
        <v>67.290000000000006</v>
      </c>
      <c r="J404" s="33">
        <f t="shared" si="6"/>
        <v>420.56250000000006</v>
      </c>
      <c r="L404" s="9"/>
    </row>
    <row r="405" spans="1:12" x14ac:dyDescent="0.25">
      <c r="A405" t="s">
        <v>686</v>
      </c>
      <c r="B405" s="8">
        <v>42916</v>
      </c>
      <c r="C405" t="s">
        <v>6023</v>
      </c>
      <c r="D405">
        <v>1</v>
      </c>
      <c r="E405" t="s">
        <v>2948</v>
      </c>
      <c r="F405">
        <v>11754</v>
      </c>
      <c r="G405" s="39" t="s">
        <v>1463</v>
      </c>
      <c r="H405" s="39" t="s">
        <v>1464</v>
      </c>
      <c r="I405" s="9">
        <v>55173.5</v>
      </c>
      <c r="J405" s="33">
        <f t="shared" si="6"/>
        <v>344834.375</v>
      </c>
      <c r="L405" s="9"/>
    </row>
    <row r="406" spans="1:12" x14ac:dyDescent="0.25">
      <c r="A406" t="s">
        <v>689</v>
      </c>
      <c r="B406" s="8">
        <v>42916</v>
      </c>
      <c r="C406" t="s">
        <v>6024</v>
      </c>
      <c r="D406">
        <v>1</v>
      </c>
      <c r="E406" t="s">
        <v>2948</v>
      </c>
      <c r="F406">
        <v>11755</v>
      </c>
      <c r="G406" s="39" t="s">
        <v>1463</v>
      </c>
      <c r="H406" s="39" t="s">
        <v>1464</v>
      </c>
      <c r="I406" s="9">
        <v>55173.5</v>
      </c>
      <c r="J406" s="33">
        <f t="shared" si="6"/>
        <v>344834.375</v>
      </c>
      <c r="L406" s="9"/>
    </row>
    <row r="407" spans="1:12" x14ac:dyDescent="0.25">
      <c r="A407" t="s">
        <v>692</v>
      </c>
      <c r="B407" s="8">
        <v>42916</v>
      </c>
      <c r="C407" t="s">
        <v>6025</v>
      </c>
      <c r="D407">
        <v>1</v>
      </c>
      <c r="E407" t="s">
        <v>2948</v>
      </c>
      <c r="F407">
        <v>11756</v>
      </c>
      <c r="G407" s="39" t="s">
        <v>1463</v>
      </c>
      <c r="H407" s="39" t="s">
        <v>1464</v>
      </c>
      <c r="I407" s="9">
        <v>55173.5</v>
      </c>
      <c r="J407" s="33">
        <f t="shared" si="6"/>
        <v>344834.375</v>
      </c>
      <c r="L407" s="9"/>
    </row>
    <row r="408" spans="1:12" x14ac:dyDescent="0.25">
      <c r="A408" t="s">
        <v>695</v>
      </c>
      <c r="B408" s="8">
        <v>42916</v>
      </c>
      <c r="C408" t="s">
        <v>6026</v>
      </c>
      <c r="D408">
        <v>1</v>
      </c>
      <c r="E408" t="s">
        <v>2948</v>
      </c>
      <c r="F408">
        <v>11757</v>
      </c>
      <c r="G408" s="39" t="s">
        <v>1463</v>
      </c>
      <c r="H408" s="39" t="s">
        <v>1464</v>
      </c>
      <c r="I408" s="9">
        <v>55173.5</v>
      </c>
      <c r="J408" s="33">
        <f t="shared" si="6"/>
        <v>344834.375</v>
      </c>
      <c r="L408" s="9"/>
    </row>
    <row r="409" spans="1:12" x14ac:dyDescent="0.25">
      <c r="A409" t="s">
        <v>701</v>
      </c>
      <c r="B409" s="8">
        <v>42916</v>
      </c>
      <c r="C409" t="s">
        <v>6027</v>
      </c>
      <c r="D409">
        <v>1</v>
      </c>
      <c r="E409" t="s">
        <v>3010</v>
      </c>
      <c r="F409">
        <v>33687</v>
      </c>
      <c r="G409" s="1" t="s">
        <v>804</v>
      </c>
      <c r="H409" s="1" t="s">
        <v>804</v>
      </c>
      <c r="I409" s="1">
        <v>43.31</v>
      </c>
      <c r="J409" s="33">
        <f t="shared" si="6"/>
        <v>270.6875</v>
      </c>
      <c r="L409" s="9"/>
    </row>
    <row r="410" spans="1:12" x14ac:dyDescent="0.25">
      <c r="A410" t="s">
        <v>701</v>
      </c>
      <c r="B410" s="8">
        <v>42916</v>
      </c>
      <c r="C410" t="s">
        <v>6027</v>
      </c>
      <c r="D410">
        <v>1</v>
      </c>
      <c r="E410" t="s">
        <v>3010</v>
      </c>
      <c r="F410">
        <v>33687</v>
      </c>
      <c r="G410" s="1" t="s">
        <v>804</v>
      </c>
      <c r="H410" s="1" t="s">
        <v>804</v>
      </c>
      <c r="I410" s="1">
        <v>45.52</v>
      </c>
      <c r="J410" s="33">
        <f t="shared" si="6"/>
        <v>284.5</v>
      </c>
      <c r="L410" s="9"/>
    </row>
    <row r="411" spans="1:12" x14ac:dyDescent="0.25">
      <c r="A411" t="s">
        <v>701</v>
      </c>
      <c r="B411" s="8">
        <v>42916</v>
      </c>
      <c r="C411" t="s">
        <v>6027</v>
      </c>
      <c r="D411">
        <v>1</v>
      </c>
      <c r="E411" t="s">
        <v>3010</v>
      </c>
      <c r="F411">
        <v>33687</v>
      </c>
      <c r="G411" s="1" t="s">
        <v>444</v>
      </c>
      <c r="H411" s="1" t="s">
        <v>444</v>
      </c>
      <c r="I411" s="1">
        <v>43.31</v>
      </c>
      <c r="J411" s="33">
        <f t="shared" si="6"/>
        <v>270.6875</v>
      </c>
      <c r="L411" s="9"/>
    </row>
    <row r="412" spans="1:12" x14ac:dyDescent="0.25">
      <c r="A412" t="s">
        <v>701</v>
      </c>
      <c r="B412" s="8">
        <v>42916</v>
      </c>
      <c r="C412" t="s">
        <v>6027</v>
      </c>
      <c r="D412">
        <v>1</v>
      </c>
      <c r="E412" t="s">
        <v>3010</v>
      </c>
      <c r="F412">
        <v>33687</v>
      </c>
      <c r="G412" s="1" t="s">
        <v>924</v>
      </c>
      <c r="H412" s="1" t="s">
        <v>924</v>
      </c>
      <c r="I412" s="1">
        <v>152.56</v>
      </c>
      <c r="J412" s="33">
        <f t="shared" si="6"/>
        <v>953.5</v>
      </c>
      <c r="L412" s="9"/>
    </row>
    <row r="413" spans="1:12" x14ac:dyDescent="0.25">
      <c r="A413" t="s">
        <v>701</v>
      </c>
      <c r="B413" s="8">
        <v>42916</v>
      </c>
      <c r="C413" t="s">
        <v>6027</v>
      </c>
      <c r="D413">
        <v>1</v>
      </c>
      <c r="E413" t="s">
        <v>3010</v>
      </c>
      <c r="F413">
        <v>33687</v>
      </c>
      <c r="G413" s="1" t="s">
        <v>5488</v>
      </c>
      <c r="H413" s="1" t="s">
        <v>5488</v>
      </c>
      <c r="I413" s="1">
        <v>47.09</v>
      </c>
      <c r="J413" s="33">
        <f t="shared" si="6"/>
        <v>294.3125</v>
      </c>
      <c r="L413" s="9"/>
    </row>
    <row r="414" spans="1:12" x14ac:dyDescent="0.25">
      <c r="A414" t="s">
        <v>701</v>
      </c>
      <c r="B414" s="8">
        <v>42916</v>
      </c>
      <c r="C414" t="s">
        <v>6027</v>
      </c>
      <c r="D414">
        <v>1</v>
      </c>
      <c r="E414" t="s">
        <v>3010</v>
      </c>
      <c r="F414">
        <v>33687</v>
      </c>
      <c r="G414" s="1" t="s">
        <v>5881</v>
      </c>
      <c r="H414" s="1" t="s">
        <v>5881</v>
      </c>
      <c r="I414" s="1">
        <v>87.01</v>
      </c>
      <c r="J414" s="33">
        <f t="shared" si="6"/>
        <v>543.8125</v>
      </c>
      <c r="L414" s="9"/>
    </row>
    <row r="415" spans="1:12" x14ac:dyDescent="0.25">
      <c r="A415" t="s">
        <v>701</v>
      </c>
      <c r="B415" s="8">
        <v>42916</v>
      </c>
      <c r="C415" t="s">
        <v>6027</v>
      </c>
      <c r="D415">
        <v>1</v>
      </c>
      <c r="E415" t="s">
        <v>3010</v>
      </c>
      <c r="F415">
        <v>33687</v>
      </c>
      <c r="G415" s="1" t="s">
        <v>794</v>
      </c>
      <c r="H415" s="1" t="s">
        <v>794</v>
      </c>
      <c r="I415" s="1">
        <v>50.35</v>
      </c>
      <c r="J415" s="33">
        <f t="shared" si="6"/>
        <v>314.6875</v>
      </c>
      <c r="L415" s="9"/>
    </row>
    <row r="416" spans="1:12" x14ac:dyDescent="0.25">
      <c r="A416" t="s">
        <v>701</v>
      </c>
      <c r="B416" s="8">
        <v>42916</v>
      </c>
      <c r="C416" t="s">
        <v>6027</v>
      </c>
      <c r="D416">
        <v>1</v>
      </c>
      <c r="E416" t="s">
        <v>3010</v>
      </c>
      <c r="F416">
        <v>33687</v>
      </c>
      <c r="G416" s="1" t="s">
        <v>5489</v>
      </c>
      <c r="H416" s="1" t="s">
        <v>5489</v>
      </c>
      <c r="I416" s="1">
        <v>13.24</v>
      </c>
      <c r="J416" s="33">
        <f t="shared" si="6"/>
        <v>82.75</v>
      </c>
      <c r="L416" s="9"/>
    </row>
    <row r="417" spans="1:12" x14ac:dyDescent="0.25">
      <c r="A417" t="s">
        <v>701</v>
      </c>
      <c r="B417" s="8">
        <v>42916</v>
      </c>
      <c r="C417" t="s">
        <v>6027</v>
      </c>
      <c r="D417">
        <v>1</v>
      </c>
      <c r="E417" t="s">
        <v>3010</v>
      </c>
      <c r="F417">
        <v>33687</v>
      </c>
      <c r="G417" s="1" t="s">
        <v>6175</v>
      </c>
      <c r="H417" s="1" t="s">
        <v>6175</v>
      </c>
      <c r="I417" s="1">
        <v>12.41</v>
      </c>
      <c r="J417" s="33">
        <f t="shared" si="6"/>
        <v>77.5625</v>
      </c>
      <c r="L417" s="9"/>
    </row>
    <row r="418" spans="1:12" x14ac:dyDescent="0.25">
      <c r="A418" t="s">
        <v>701</v>
      </c>
      <c r="B418" s="8">
        <v>42916</v>
      </c>
      <c r="C418" t="s">
        <v>6027</v>
      </c>
      <c r="D418">
        <v>1</v>
      </c>
      <c r="E418" t="s">
        <v>3010</v>
      </c>
      <c r="F418">
        <v>33687</v>
      </c>
      <c r="G418" s="1" t="s">
        <v>5486</v>
      </c>
      <c r="H418" s="1" t="s">
        <v>5486</v>
      </c>
      <c r="I418" s="1">
        <v>83.86</v>
      </c>
      <c r="J418" s="33">
        <f t="shared" si="6"/>
        <v>524.125</v>
      </c>
      <c r="L418" s="9"/>
    </row>
    <row r="419" spans="1:12" x14ac:dyDescent="0.25">
      <c r="A419" t="s">
        <v>704</v>
      </c>
      <c r="B419" s="8">
        <v>42916</v>
      </c>
      <c r="C419" t="s">
        <v>6028</v>
      </c>
      <c r="D419">
        <v>1</v>
      </c>
      <c r="E419" t="s">
        <v>2948</v>
      </c>
      <c r="F419">
        <v>11758</v>
      </c>
      <c r="G419" s="39" t="s">
        <v>1463</v>
      </c>
      <c r="H419" s="39" t="s">
        <v>1464</v>
      </c>
      <c r="I419" s="9">
        <v>29381.18</v>
      </c>
      <c r="J419" s="33">
        <f t="shared" si="6"/>
        <v>183632.375</v>
      </c>
      <c r="L419" s="9"/>
    </row>
    <row r="420" spans="1:12" x14ac:dyDescent="0.25">
      <c r="A420" t="s">
        <v>707</v>
      </c>
      <c r="B420" s="8">
        <v>42916</v>
      </c>
      <c r="C420" t="s">
        <v>6029</v>
      </c>
      <c r="D420">
        <v>1</v>
      </c>
      <c r="E420" t="s">
        <v>2948</v>
      </c>
      <c r="F420">
        <v>11759</v>
      </c>
      <c r="G420" s="39" t="s">
        <v>1463</v>
      </c>
      <c r="H420" s="39" t="s">
        <v>1464</v>
      </c>
      <c r="I420" s="9">
        <v>29381.18</v>
      </c>
      <c r="J420" s="33">
        <f t="shared" si="6"/>
        <v>183632.375</v>
      </c>
      <c r="L420" s="9"/>
    </row>
    <row r="421" spans="1:12" x14ac:dyDescent="0.25">
      <c r="A421" t="s">
        <v>710</v>
      </c>
      <c r="B421" s="8">
        <v>42916</v>
      </c>
      <c r="C421" t="s">
        <v>6030</v>
      </c>
      <c r="D421">
        <v>1</v>
      </c>
      <c r="E421" t="s">
        <v>2948</v>
      </c>
      <c r="F421">
        <v>11760</v>
      </c>
      <c r="G421" s="39" t="s">
        <v>1463</v>
      </c>
      <c r="H421" s="39" t="s">
        <v>1464</v>
      </c>
      <c r="I421" s="9">
        <v>30026.69</v>
      </c>
      <c r="J421" s="33">
        <f t="shared" si="6"/>
        <v>187666.8125</v>
      </c>
      <c r="L421" s="9"/>
    </row>
    <row r="422" spans="1:12" x14ac:dyDescent="0.25">
      <c r="A422" t="s">
        <v>713</v>
      </c>
      <c r="B422" s="8">
        <v>42916</v>
      </c>
      <c r="C422" t="s">
        <v>6031</v>
      </c>
      <c r="D422">
        <v>1</v>
      </c>
      <c r="E422" t="s">
        <v>3010</v>
      </c>
      <c r="F422">
        <v>33688</v>
      </c>
      <c r="G422" s="1" t="s">
        <v>885</v>
      </c>
      <c r="H422" s="1" t="s">
        <v>885</v>
      </c>
      <c r="I422" s="1">
        <v>16.55</v>
      </c>
      <c r="J422" s="33">
        <f t="shared" si="6"/>
        <v>103.4375</v>
      </c>
      <c r="L422" s="9"/>
    </row>
    <row r="423" spans="1:12" x14ac:dyDescent="0.25">
      <c r="A423" t="s">
        <v>713</v>
      </c>
      <c r="B423" s="8">
        <v>42916</v>
      </c>
      <c r="C423" t="s">
        <v>6031</v>
      </c>
      <c r="D423">
        <v>1</v>
      </c>
      <c r="E423" t="s">
        <v>3010</v>
      </c>
      <c r="F423">
        <v>33688</v>
      </c>
      <c r="G423" s="1" t="s">
        <v>444</v>
      </c>
      <c r="H423" s="1" t="s">
        <v>444</v>
      </c>
      <c r="I423" s="1">
        <v>8.2799999999999994</v>
      </c>
      <c r="J423" s="33">
        <f t="shared" si="6"/>
        <v>51.749999999999993</v>
      </c>
      <c r="L423" s="9"/>
    </row>
    <row r="424" spans="1:12" x14ac:dyDescent="0.25">
      <c r="A424" t="s">
        <v>713</v>
      </c>
      <c r="B424" s="8">
        <v>42916</v>
      </c>
      <c r="C424" t="s">
        <v>6031</v>
      </c>
      <c r="D424">
        <v>1</v>
      </c>
      <c r="E424" t="s">
        <v>3010</v>
      </c>
      <c r="F424">
        <v>33688</v>
      </c>
      <c r="G424" s="1" t="s">
        <v>880</v>
      </c>
      <c r="H424" s="1" t="s">
        <v>880</v>
      </c>
      <c r="I424" s="1">
        <v>5.24</v>
      </c>
      <c r="J424" s="33">
        <f t="shared" si="6"/>
        <v>32.75</v>
      </c>
      <c r="L424" s="9"/>
    </row>
    <row r="425" spans="1:12" x14ac:dyDescent="0.25">
      <c r="A425" t="s">
        <v>713</v>
      </c>
      <c r="B425" s="8">
        <v>42916</v>
      </c>
      <c r="C425" t="s">
        <v>6031</v>
      </c>
      <c r="D425">
        <v>1</v>
      </c>
      <c r="E425" t="s">
        <v>3010</v>
      </c>
      <c r="F425">
        <v>33688</v>
      </c>
      <c r="G425" s="1" t="s">
        <v>886</v>
      </c>
      <c r="H425" s="1" t="s">
        <v>886</v>
      </c>
      <c r="I425" s="1">
        <v>39.03</v>
      </c>
      <c r="J425" s="33">
        <f t="shared" si="6"/>
        <v>243.9375</v>
      </c>
      <c r="L425" s="9"/>
    </row>
    <row r="426" spans="1:12" x14ac:dyDescent="0.25">
      <c r="A426" t="s">
        <v>713</v>
      </c>
      <c r="B426" s="8">
        <v>42916</v>
      </c>
      <c r="C426" t="s">
        <v>6031</v>
      </c>
      <c r="D426">
        <v>1</v>
      </c>
      <c r="E426" t="s">
        <v>3010</v>
      </c>
      <c r="F426">
        <v>33688</v>
      </c>
      <c r="G426" s="1" t="s">
        <v>887</v>
      </c>
      <c r="H426" s="1" t="s">
        <v>887</v>
      </c>
      <c r="I426" s="1">
        <v>67.290000000000006</v>
      </c>
      <c r="J426" s="33">
        <f t="shared" si="6"/>
        <v>420.56250000000006</v>
      </c>
      <c r="L426" s="9"/>
    </row>
    <row r="427" spans="1:12" x14ac:dyDescent="0.25">
      <c r="A427" t="s">
        <v>716</v>
      </c>
      <c r="B427" s="8">
        <v>42916</v>
      </c>
      <c r="C427" t="s">
        <v>6032</v>
      </c>
      <c r="D427">
        <v>1</v>
      </c>
      <c r="E427" t="s">
        <v>2948</v>
      </c>
      <c r="F427">
        <v>11761</v>
      </c>
      <c r="G427" s="39" t="s">
        <v>1463</v>
      </c>
      <c r="H427" s="39" t="s">
        <v>1464</v>
      </c>
      <c r="I427" s="9">
        <v>45805.09</v>
      </c>
      <c r="J427" s="33">
        <f t="shared" si="6"/>
        <v>286281.8125</v>
      </c>
      <c r="L427" s="9"/>
    </row>
    <row r="428" spans="1:12" x14ac:dyDescent="0.25">
      <c r="A428" t="s">
        <v>2481</v>
      </c>
      <c r="B428" s="8">
        <v>42887</v>
      </c>
      <c r="C428" t="s">
        <v>6033</v>
      </c>
      <c r="D428">
        <v>1</v>
      </c>
      <c r="E428" t="s">
        <v>3472</v>
      </c>
      <c r="F428">
        <v>18548</v>
      </c>
      <c r="G428" s="1" t="s">
        <v>6162</v>
      </c>
      <c r="H428" s="1" t="s">
        <v>6163</v>
      </c>
      <c r="I428" s="27">
        <f>82.48</f>
        <v>82.48</v>
      </c>
      <c r="J428" s="33">
        <f t="shared" si="6"/>
        <v>515.5</v>
      </c>
      <c r="L428" s="9"/>
    </row>
    <row r="429" spans="1:12" x14ac:dyDescent="0.25">
      <c r="A429" t="s">
        <v>6034</v>
      </c>
      <c r="B429" s="8">
        <v>42887</v>
      </c>
      <c r="C429" t="s">
        <v>6035</v>
      </c>
      <c r="D429">
        <v>1</v>
      </c>
      <c r="E429" t="s">
        <v>3475</v>
      </c>
      <c r="F429">
        <v>4112</v>
      </c>
      <c r="G429" s="1" t="s">
        <v>1417</v>
      </c>
      <c r="H429" s="1" t="s">
        <v>1071</v>
      </c>
      <c r="I429" s="9">
        <v>101659.24</v>
      </c>
      <c r="J429" s="33">
        <f t="shared" si="6"/>
        <v>635370.25</v>
      </c>
      <c r="L429" s="9"/>
    </row>
    <row r="430" spans="1:12" x14ac:dyDescent="0.25">
      <c r="A430" t="s">
        <v>3473</v>
      </c>
      <c r="B430" s="8">
        <v>42888</v>
      </c>
      <c r="C430" t="s">
        <v>6036</v>
      </c>
      <c r="D430">
        <v>1</v>
      </c>
      <c r="E430" t="s">
        <v>3475</v>
      </c>
      <c r="F430">
        <v>4113</v>
      </c>
      <c r="G430" s="39" t="s">
        <v>1421</v>
      </c>
      <c r="H430" s="1" t="s">
        <v>1006</v>
      </c>
      <c r="I430" s="9">
        <v>87863.77</v>
      </c>
      <c r="J430" s="33">
        <f t="shared" si="6"/>
        <v>549148.5625</v>
      </c>
      <c r="L430" s="9"/>
    </row>
    <row r="431" spans="1:12" x14ac:dyDescent="0.25">
      <c r="A431" t="s">
        <v>6037</v>
      </c>
      <c r="B431" s="8">
        <v>42887</v>
      </c>
      <c r="C431" t="s">
        <v>6038</v>
      </c>
      <c r="D431">
        <v>1</v>
      </c>
      <c r="E431" t="s">
        <v>3475</v>
      </c>
      <c r="F431">
        <v>4114</v>
      </c>
      <c r="G431" s="39" t="s">
        <v>1421</v>
      </c>
      <c r="H431" s="1" t="s">
        <v>1006</v>
      </c>
      <c r="I431" s="1">
        <v>652.79999999999995</v>
      </c>
      <c r="J431" s="33">
        <f t="shared" si="6"/>
        <v>4079.9999999999995</v>
      </c>
      <c r="L431" s="9"/>
    </row>
    <row r="432" spans="1:12" x14ac:dyDescent="0.25">
      <c r="A432" t="s">
        <v>6039</v>
      </c>
      <c r="B432" s="8">
        <v>42888</v>
      </c>
      <c r="C432" t="s">
        <v>6040</v>
      </c>
      <c r="D432">
        <v>1</v>
      </c>
      <c r="E432" t="s">
        <v>3475</v>
      </c>
      <c r="F432">
        <v>4116</v>
      </c>
      <c r="G432" s="1" t="s">
        <v>1429</v>
      </c>
      <c r="H432" s="1" t="s">
        <v>1048</v>
      </c>
      <c r="I432" s="9">
        <v>2160</v>
      </c>
      <c r="J432" s="33">
        <f t="shared" si="6"/>
        <v>13500</v>
      </c>
      <c r="L432" s="9"/>
    </row>
    <row r="433" spans="1:12" x14ac:dyDescent="0.25">
      <c r="A433" t="s">
        <v>2487</v>
      </c>
      <c r="B433" s="8">
        <v>42891</v>
      </c>
      <c r="C433" t="s">
        <v>6041</v>
      </c>
      <c r="D433">
        <v>1</v>
      </c>
      <c r="E433" t="s">
        <v>3472</v>
      </c>
      <c r="F433">
        <v>18551</v>
      </c>
      <c r="G433" s="39" t="s">
        <v>7966</v>
      </c>
      <c r="H433" s="1" t="s">
        <v>1192</v>
      </c>
      <c r="I433" s="32">
        <v>21428.57</v>
      </c>
      <c r="J433" s="33">
        <f t="shared" si="6"/>
        <v>133928.5625</v>
      </c>
      <c r="K433" s="1">
        <v>14285.71</v>
      </c>
      <c r="L433" s="9"/>
    </row>
    <row r="434" spans="1:12" x14ac:dyDescent="0.25">
      <c r="A434" t="s">
        <v>2491</v>
      </c>
      <c r="B434" s="8">
        <v>42891</v>
      </c>
      <c r="C434" t="s">
        <v>6042</v>
      </c>
      <c r="D434">
        <v>1</v>
      </c>
      <c r="E434" t="s">
        <v>3472</v>
      </c>
      <c r="F434">
        <v>18552</v>
      </c>
      <c r="G434" s="7" t="s">
        <v>1418</v>
      </c>
      <c r="H434" s="1" t="s">
        <v>1196</v>
      </c>
      <c r="I434" s="32">
        <v>21428.57</v>
      </c>
      <c r="J434" s="33">
        <f t="shared" si="6"/>
        <v>133928.5625</v>
      </c>
      <c r="K434" s="1">
        <v>14285.71</v>
      </c>
      <c r="L434" s="9"/>
    </row>
    <row r="435" spans="1:12" x14ac:dyDescent="0.25">
      <c r="A435" t="s">
        <v>2501</v>
      </c>
      <c r="B435" s="8">
        <v>42888</v>
      </c>
      <c r="C435" t="s">
        <v>6043</v>
      </c>
      <c r="D435">
        <v>1</v>
      </c>
      <c r="E435" t="s">
        <v>3475</v>
      </c>
      <c r="F435">
        <v>4117</v>
      </c>
      <c r="G435" s="1" t="s">
        <v>6165</v>
      </c>
      <c r="H435" s="1" t="s">
        <v>6044</v>
      </c>
      <c r="I435" s="9">
        <v>9584</v>
      </c>
      <c r="J435" s="33">
        <f t="shared" si="6"/>
        <v>59900</v>
      </c>
      <c r="L435" s="9"/>
    </row>
    <row r="436" spans="1:12" x14ac:dyDescent="0.25">
      <c r="A436" t="s">
        <v>2504</v>
      </c>
      <c r="B436" s="8">
        <v>42891</v>
      </c>
      <c r="C436" t="s">
        <v>6045</v>
      </c>
      <c r="D436">
        <v>2</v>
      </c>
      <c r="E436" t="s">
        <v>3475</v>
      </c>
      <c r="F436">
        <v>4118</v>
      </c>
      <c r="G436" s="1" t="s">
        <v>1423</v>
      </c>
      <c r="H436" s="1" t="s">
        <v>1014</v>
      </c>
      <c r="I436" s="9">
        <v>4480</v>
      </c>
      <c r="J436" s="33">
        <f t="shared" si="6"/>
        <v>28000</v>
      </c>
      <c r="L436" s="9"/>
    </row>
    <row r="437" spans="1:12" x14ac:dyDescent="0.25">
      <c r="A437" t="s">
        <v>2507</v>
      </c>
      <c r="B437" s="8">
        <v>42888</v>
      </c>
      <c r="C437" t="s">
        <v>6046</v>
      </c>
      <c r="D437">
        <v>2</v>
      </c>
      <c r="E437" t="s">
        <v>3475</v>
      </c>
      <c r="F437">
        <v>4119</v>
      </c>
      <c r="G437" s="1" t="s">
        <v>1432</v>
      </c>
      <c r="H437" s="1" t="s">
        <v>1060</v>
      </c>
      <c r="I437" s="9">
        <v>5424</v>
      </c>
      <c r="J437" s="33">
        <f t="shared" si="6"/>
        <v>33900</v>
      </c>
      <c r="L437" s="9"/>
    </row>
    <row r="438" spans="1:12" x14ac:dyDescent="0.25">
      <c r="A438" t="s">
        <v>2511</v>
      </c>
      <c r="B438" s="8">
        <v>42891</v>
      </c>
      <c r="C438" t="s">
        <v>6047</v>
      </c>
      <c r="D438">
        <v>1</v>
      </c>
      <c r="E438" t="s">
        <v>3475</v>
      </c>
      <c r="F438">
        <v>4120</v>
      </c>
      <c r="G438" s="1" t="s">
        <v>1421</v>
      </c>
      <c r="H438" s="1" t="s">
        <v>1006</v>
      </c>
      <c r="I438" s="9">
        <v>1358.89</v>
      </c>
      <c r="J438" s="33">
        <f t="shared" si="6"/>
        <v>8493.0625</v>
      </c>
      <c r="L438" s="9"/>
    </row>
    <row r="439" spans="1:12" x14ac:dyDescent="0.25">
      <c r="A439" t="s">
        <v>1003</v>
      </c>
      <c r="B439" s="8">
        <v>42891</v>
      </c>
      <c r="C439" t="s">
        <v>6048</v>
      </c>
      <c r="D439">
        <v>1</v>
      </c>
      <c r="E439" t="s">
        <v>3475</v>
      </c>
      <c r="F439">
        <v>4121</v>
      </c>
      <c r="G439" s="1" t="s">
        <v>2850</v>
      </c>
      <c r="H439" s="1" t="s">
        <v>2722</v>
      </c>
      <c r="I439" s="1">
        <f>330.96+455.07+551.6</f>
        <v>1337.63</v>
      </c>
      <c r="J439" s="33">
        <f t="shared" si="6"/>
        <v>8360.1875</v>
      </c>
      <c r="L439" s="9"/>
    </row>
    <row r="440" spans="1:12" x14ac:dyDescent="0.25">
      <c r="A440" t="s">
        <v>1011</v>
      </c>
      <c r="B440" s="8">
        <v>42891</v>
      </c>
      <c r="C440" t="s">
        <v>6049</v>
      </c>
      <c r="D440">
        <v>1</v>
      </c>
      <c r="E440" t="s">
        <v>3475</v>
      </c>
      <c r="F440">
        <v>4122</v>
      </c>
      <c r="G440" s="1" t="s">
        <v>1421</v>
      </c>
      <c r="H440" s="1" t="s">
        <v>1006</v>
      </c>
      <c r="I440" s="9">
        <v>53106.38</v>
      </c>
      <c r="J440" s="33">
        <f t="shared" si="6"/>
        <v>331914.875</v>
      </c>
      <c r="L440" s="9"/>
    </row>
    <row r="441" spans="1:12" x14ac:dyDescent="0.25">
      <c r="A441" t="s">
        <v>1076</v>
      </c>
      <c r="B441" s="8">
        <v>42893</v>
      </c>
      <c r="C441" t="s">
        <v>6050</v>
      </c>
      <c r="D441">
        <v>1</v>
      </c>
      <c r="E441" t="s">
        <v>3475</v>
      </c>
      <c r="F441">
        <v>4139</v>
      </c>
      <c r="G441" s="1" t="s">
        <v>2842</v>
      </c>
      <c r="H441" s="1" t="s">
        <v>2604</v>
      </c>
      <c r="I441" s="9">
        <v>8160</v>
      </c>
      <c r="J441" s="33">
        <f t="shared" si="6"/>
        <v>51000</v>
      </c>
      <c r="K441">
        <v>5439.97</v>
      </c>
      <c r="L441" s="9"/>
    </row>
    <row r="442" spans="1:12" x14ac:dyDescent="0.25">
      <c r="A442" t="s">
        <v>4857</v>
      </c>
      <c r="B442" s="8">
        <v>42891</v>
      </c>
      <c r="C442" t="s">
        <v>6051</v>
      </c>
      <c r="D442">
        <v>1</v>
      </c>
      <c r="E442" t="s">
        <v>3475</v>
      </c>
      <c r="F442">
        <v>4141</v>
      </c>
      <c r="G442" s="1" t="s">
        <v>6166</v>
      </c>
      <c r="H442" s="1" t="s">
        <v>2863</v>
      </c>
      <c r="I442" s="9">
        <v>27586.21</v>
      </c>
      <c r="J442" s="33">
        <f t="shared" si="6"/>
        <v>172413.8125</v>
      </c>
      <c r="L442" s="9"/>
    </row>
    <row r="443" spans="1:12" x14ac:dyDescent="0.25">
      <c r="A443" t="s">
        <v>4859</v>
      </c>
      <c r="B443" s="8">
        <v>42893</v>
      </c>
      <c r="C443" t="s">
        <v>6052</v>
      </c>
      <c r="D443">
        <v>1</v>
      </c>
      <c r="E443" t="s">
        <v>3475</v>
      </c>
      <c r="F443">
        <v>4142</v>
      </c>
      <c r="G443" s="1" t="s">
        <v>2842</v>
      </c>
      <c r="H443" s="1" t="s">
        <v>2604</v>
      </c>
      <c r="I443" s="9">
        <v>2517.48</v>
      </c>
      <c r="J443" s="33">
        <f t="shared" si="6"/>
        <v>15734.25</v>
      </c>
      <c r="K443">
        <v>1678.31</v>
      </c>
      <c r="L443" s="9"/>
    </row>
    <row r="444" spans="1:12" x14ac:dyDescent="0.25">
      <c r="A444" t="s">
        <v>2554</v>
      </c>
      <c r="B444" s="8">
        <v>42895</v>
      </c>
      <c r="C444" t="s">
        <v>6053</v>
      </c>
      <c r="D444">
        <v>1</v>
      </c>
      <c r="E444" t="s">
        <v>3472</v>
      </c>
      <c r="F444">
        <v>18557</v>
      </c>
      <c r="G444" s="1" t="s">
        <v>1414</v>
      </c>
      <c r="H444" s="1" t="s">
        <v>1075</v>
      </c>
      <c r="I444" s="32">
        <v>4835.59</v>
      </c>
      <c r="J444" s="33">
        <f t="shared" si="6"/>
        <v>30222.4375</v>
      </c>
      <c r="L444" s="9"/>
    </row>
    <row r="445" spans="1:12" x14ac:dyDescent="0.25">
      <c r="A445" t="s">
        <v>3502</v>
      </c>
      <c r="B445" s="8">
        <v>42895</v>
      </c>
      <c r="C445" t="s">
        <v>6054</v>
      </c>
      <c r="D445">
        <v>1</v>
      </c>
      <c r="E445" t="s">
        <v>3475</v>
      </c>
      <c r="F445">
        <v>4146</v>
      </c>
      <c r="G445" s="1" t="s">
        <v>1421</v>
      </c>
      <c r="H445" s="1" t="s">
        <v>1006</v>
      </c>
      <c r="I445" s="9">
        <v>17845.8</v>
      </c>
      <c r="J445" s="33">
        <f t="shared" si="6"/>
        <v>111536.25</v>
      </c>
      <c r="L445" s="9"/>
    </row>
    <row r="446" spans="1:12" x14ac:dyDescent="0.25">
      <c r="A446" t="s">
        <v>3504</v>
      </c>
      <c r="B446" s="8">
        <v>42895</v>
      </c>
      <c r="C446" t="s">
        <v>6055</v>
      </c>
      <c r="D446">
        <v>1</v>
      </c>
      <c r="E446" t="s">
        <v>3475</v>
      </c>
      <c r="F446">
        <v>4147</v>
      </c>
      <c r="G446" s="1" t="s">
        <v>1421</v>
      </c>
      <c r="H446" s="1" t="s">
        <v>1006</v>
      </c>
      <c r="I446" s="1">
        <v>358.79</v>
      </c>
      <c r="J446" s="33">
        <f t="shared" si="6"/>
        <v>2242.4375</v>
      </c>
      <c r="L446" s="9"/>
    </row>
    <row r="447" spans="1:12" x14ac:dyDescent="0.25">
      <c r="A447" t="s">
        <v>3515</v>
      </c>
      <c r="B447" s="8">
        <v>42898</v>
      </c>
      <c r="C447" t="s">
        <v>6056</v>
      </c>
      <c r="D447">
        <v>1</v>
      </c>
      <c r="E447" t="s">
        <v>3472</v>
      </c>
      <c r="F447">
        <v>18559</v>
      </c>
      <c r="G447" s="39" t="s">
        <v>1417</v>
      </c>
      <c r="H447" s="1" t="s">
        <v>1071</v>
      </c>
      <c r="I447" s="27">
        <v>890.71</v>
      </c>
      <c r="J447" s="33">
        <f t="shared" si="6"/>
        <v>5566.9375</v>
      </c>
      <c r="L447" s="9"/>
    </row>
    <row r="448" spans="1:12" x14ac:dyDescent="0.25">
      <c r="A448" t="s">
        <v>3521</v>
      </c>
      <c r="B448" s="8">
        <v>42899</v>
      </c>
      <c r="C448" t="s">
        <v>6057</v>
      </c>
      <c r="D448">
        <v>1</v>
      </c>
      <c r="E448" t="s">
        <v>3472</v>
      </c>
      <c r="F448">
        <v>18561</v>
      </c>
      <c r="G448" s="1" t="s">
        <v>5543</v>
      </c>
      <c r="H448" s="1" t="s">
        <v>6058</v>
      </c>
      <c r="I448" s="27">
        <v>318.62</v>
      </c>
      <c r="J448" s="33">
        <f t="shared" si="6"/>
        <v>1991.375</v>
      </c>
      <c r="L448" s="9"/>
    </row>
    <row r="449" spans="1:12" x14ac:dyDescent="0.25">
      <c r="A449" t="s">
        <v>3534</v>
      </c>
      <c r="B449" s="8">
        <v>42899</v>
      </c>
      <c r="C449" t="s">
        <v>6059</v>
      </c>
      <c r="D449">
        <v>1</v>
      </c>
      <c r="E449" t="s">
        <v>3475</v>
      </c>
      <c r="F449">
        <v>4157</v>
      </c>
      <c r="G449" s="1" t="s">
        <v>2851</v>
      </c>
      <c r="H449" s="1" t="s">
        <v>2727</v>
      </c>
      <c r="I449" s="1">
        <v>640</v>
      </c>
      <c r="J449" s="33">
        <f t="shared" si="6"/>
        <v>4000</v>
      </c>
      <c r="L449" s="9"/>
    </row>
    <row r="450" spans="1:12" x14ac:dyDescent="0.25">
      <c r="A450" t="s">
        <v>2565</v>
      </c>
      <c r="B450" s="8">
        <v>42900</v>
      </c>
      <c r="C450" t="s">
        <v>6060</v>
      </c>
      <c r="D450">
        <v>1</v>
      </c>
      <c r="E450" t="s">
        <v>3475</v>
      </c>
      <c r="F450">
        <v>4158</v>
      </c>
      <c r="G450" s="1" t="s">
        <v>1421</v>
      </c>
      <c r="H450" s="1" t="s">
        <v>1006</v>
      </c>
      <c r="I450" s="9">
        <v>152192.84</v>
      </c>
      <c r="J450" s="33">
        <f t="shared" si="6"/>
        <v>951205.25</v>
      </c>
      <c r="L450" s="9"/>
    </row>
    <row r="451" spans="1:12" x14ac:dyDescent="0.25">
      <c r="A451" t="s">
        <v>1102</v>
      </c>
      <c r="B451" s="8">
        <v>42900</v>
      </c>
      <c r="C451" t="s">
        <v>6061</v>
      </c>
      <c r="D451">
        <v>1</v>
      </c>
      <c r="E451" t="s">
        <v>3475</v>
      </c>
      <c r="F451">
        <v>4164</v>
      </c>
      <c r="G451" s="1" t="s">
        <v>1436</v>
      </c>
      <c r="H451" s="1" t="s">
        <v>1094</v>
      </c>
      <c r="I451" s="1">
        <v>806.62</v>
      </c>
      <c r="J451" s="33">
        <f t="shared" si="6"/>
        <v>5041.375</v>
      </c>
      <c r="L451" s="9"/>
    </row>
    <row r="452" spans="1:12" x14ac:dyDescent="0.25">
      <c r="A452" t="s">
        <v>3548</v>
      </c>
      <c r="B452" s="8">
        <v>42902</v>
      </c>
      <c r="C452" t="s">
        <v>6062</v>
      </c>
      <c r="D452">
        <v>1</v>
      </c>
      <c r="E452" t="s">
        <v>3475</v>
      </c>
      <c r="F452">
        <v>4174</v>
      </c>
      <c r="G452" s="1" t="s">
        <v>1421</v>
      </c>
      <c r="H452" s="1" t="s">
        <v>1006</v>
      </c>
      <c r="I452" s="9">
        <v>2536.16</v>
      </c>
      <c r="J452" s="33">
        <f t="shared" si="6"/>
        <v>15850.999999999998</v>
      </c>
      <c r="L452" s="9"/>
    </row>
    <row r="453" spans="1:12" x14ac:dyDescent="0.25">
      <c r="A453" t="s">
        <v>1146</v>
      </c>
      <c r="B453" s="8">
        <v>42902</v>
      </c>
      <c r="C453" t="s">
        <v>6063</v>
      </c>
      <c r="D453">
        <v>1</v>
      </c>
      <c r="E453" t="s">
        <v>3475</v>
      </c>
      <c r="F453">
        <v>4175</v>
      </c>
      <c r="G453" s="1" t="s">
        <v>1421</v>
      </c>
      <c r="H453" s="1" t="s">
        <v>1006</v>
      </c>
      <c r="I453" s="9">
        <v>28555.19</v>
      </c>
      <c r="J453" s="33">
        <f t="shared" si="6"/>
        <v>178469.9375</v>
      </c>
      <c r="L453" s="9"/>
    </row>
    <row r="454" spans="1:12" x14ac:dyDescent="0.25">
      <c r="A454" t="s">
        <v>1157</v>
      </c>
      <c r="B454" s="8">
        <v>42902</v>
      </c>
      <c r="C454" s="1" t="s">
        <v>6167</v>
      </c>
      <c r="D454">
        <v>2</v>
      </c>
      <c r="E454" t="s">
        <v>3475</v>
      </c>
      <c r="F454">
        <v>4176</v>
      </c>
      <c r="G454" s="1" t="s">
        <v>1429</v>
      </c>
      <c r="H454" s="1" t="s">
        <v>1048</v>
      </c>
      <c r="I454" s="9">
        <v>3120</v>
      </c>
      <c r="J454" s="33">
        <f t="shared" si="6"/>
        <v>19500</v>
      </c>
      <c r="L454" s="9"/>
    </row>
    <row r="455" spans="1:12" x14ac:dyDescent="0.25">
      <c r="A455" t="s">
        <v>1161</v>
      </c>
      <c r="B455" s="8">
        <v>42902</v>
      </c>
      <c r="C455" t="s">
        <v>6064</v>
      </c>
      <c r="D455">
        <v>2</v>
      </c>
      <c r="E455" t="s">
        <v>3475</v>
      </c>
      <c r="F455">
        <v>4177</v>
      </c>
      <c r="G455" s="1" t="s">
        <v>1433</v>
      </c>
      <c r="H455" s="1" t="s">
        <v>1064</v>
      </c>
      <c r="I455" s="1">
        <v>144</v>
      </c>
      <c r="J455" s="33">
        <f t="shared" ref="J455:J518" si="7">+I455/0.16</f>
        <v>900</v>
      </c>
      <c r="L455" s="9"/>
    </row>
    <row r="456" spans="1:12" x14ac:dyDescent="0.25">
      <c r="A456" t="s">
        <v>1165</v>
      </c>
      <c r="B456" s="8">
        <v>42902</v>
      </c>
      <c r="C456" t="s">
        <v>6065</v>
      </c>
      <c r="D456">
        <v>2</v>
      </c>
      <c r="E456" t="s">
        <v>3475</v>
      </c>
      <c r="F456">
        <v>4178</v>
      </c>
      <c r="G456" s="1" t="s">
        <v>1423</v>
      </c>
      <c r="H456" s="1" t="s">
        <v>1014</v>
      </c>
      <c r="I456" s="9">
        <v>2064</v>
      </c>
      <c r="J456" s="33">
        <f t="shared" si="7"/>
        <v>12900</v>
      </c>
      <c r="L456" s="9"/>
    </row>
    <row r="457" spans="1:12" x14ac:dyDescent="0.25">
      <c r="A457" t="s">
        <v>1169</v>
      </c>
      <c r="B457" s="8">
        <v>42888</v>
      </c>
      <c r="C457" t="s">
        <v>6066</v>
      </c>
      <c r="D457">
        <v>2</v>
      </c>
      <c r="E457" t="s">
        <v>3475</v>
      </c>
      <c r="F457">
        <v>4179</v>
      </c>
      <c r="G457" s="1" t="s">
        <v>1429</v>
      </c>
      <c r="H457" s="1" t="s">
        <v>1048</v>
      </c>
      <c r="I457" s="9">
        <v>3424</v>
      </c>
      <c r="J457" s="33">
        <f t="shared" si="7"/>
        <v>21400</v>
      </c>
      <c r="L457" s="9"/>
    </row>
    <row r="458" spans="1:12" x14ac:dyDescent="0.25">
      <c r="A458" t="s">
        <v>2614</v>
      </c>
      <c r="B458" s="8">
        <v>42902</v>
      </c>
      <c r="C458" t="s">
        <v>6067</v>
      </c>
      <c r="D458">
        <v>1</v>
      </c>
      <c r="E458" t="s">
        <v>3475</v>
      </c>
      <c r="F458">
        <v>4180</v>
      </c>
      <c r="G458" s="1" t="s">
        <v>3728</v>
      </c>
      <c r="H458" s="1" t="s">
        <v>3630</v>
      </c>
      <c r="I458" s="9">
        <v>1136</v>
      </c>
      <c r="J458" s="33">
        <f t="shared" si="7"/>
        <v>7100</v>
      </c>
      <c r="L458" s="9"/>
    </row>
    <row r="459" spans="1:12" x14ac:dyDescent="0.25">
      <c r="A459" t="s">
        <v>1173</v>
      </c>
      <c r="B459" s="8">
        <v>42901</v>
      </c>
      <c r="C459" t="s">
        <v>6068</v>
      </c>
      <c r="D459">
        <v>2</v>
      </c>
      <c r="E459" t="s">
        <v>3475</v>
      </c>
      <c r="F459">
        <v>4181</v>
      </c>
      <c r="G459" s="1" t="s">
        <v>1433</v>
      </c>
      <c r="H459" s="1" t="s">
        <v>1064</v>
      </c>
      <c r="I459" s="9">
        <v>2400</v>
      </c>
      <c r="J459" s="33">
        <f t="shared" si="7"/>
        <v>15000</v>
      </c>
      <c r="L459" s="9"/>
    </row>
    <row r="460" spans="1:12" x14ac:dyDescent="0.25">
      <c r="A460" t="s">
        <v>2620</v>
      </c>
      <c r="B460" s="8">
        <v>42901</v>
      </c>
      <c r="C460" t="s">
        <v>6069</v>
      </c>
      <c r="D460">
        <v>2</v>
      </c>
      <c r="E460" t="s">
        <v>3475</v>
      </c>
      <c r="F460">
        <v>4182</v>
      </c>
      <c r="G460" s="1" t="s">
        <v>1432</v>
      </c>
      <c r="H460" s="1" t="s">
        <v>1060</v>
      </c>
      <c r="I460" s="1">
        <v>912</v>
      </c>
      <c r="J460" s="33">
        <f t="shared" si="7"/>
        <v>5700</v>
      </c>
      <c r="L460" s="9"/>
    </row>
    <row r="461" spans="1:12" x14ac:dyDescent="0.25">
      <c r="A461" t="s">
        <v>1176</v>
      </c>
      <c r="B461" s="8">
        <v>42901</v>
      </c>
      <c r="C461" t="s">
        <v>6070</v>
      </c>
      <c r="D461">
        <v>1</v>
      </c>
      <c r="E461" t="s">
        <v>3475</v>
      </c>
      <c r="F461">
        <v>4183</v>
      </c>
      <c r="G461" s="1" t="s">
        <v>1432</v>
      </c>
      <c r="H461" s="1" t="s">
        <v>1060</v>
      </c>
      <c r="I461" s="1">
        <v>320</v>
      </c>
      <c r="J461" s="33">
        <f t="shared" si="7"/>
        <v>2000</v>
      </c>
      <c r="L461" s="9"/>
    </row>
    <row r="462" spans="1:12" x14ac:dyDescent="0.25">
      <c r="A462" t="s">
        <v>1179</v>
      </c>
      <c r="B462" s="8">
        <v>42901</v>
      </c>
      <c r="C462" t="s">
        <v>6071</v>
      </c>
      <c r="D462">
        <v>2</v>
      </c>
      <c r="E462" t="s">
        <v>3475</v>
      </c>
      <c r="F462">
        <v>4184</v>
      </c>
      <c r="G462" s="1" t="s">
        <v>1432</v>
      </c>
      <c r="H462" s="1" t="s">
        <v>1060</v>
      </c>
      <c r="I462" s="1">
        <v>240</v>
      </c>
      <c r="J462" s="33">
        <f t="shared" si="7"/>
        <v>1500</v>
      </c>
      <c r="L462" s="9"/>
    </row>
    <row r="463" spans="1:12" x14ac:dyDescent="0.25">
      <c r="A463" t="s">
        <v>1182</v>
      </c>
      <c r="B463" s="8">
        <v>42901</v>
      </c>
      <c r="C463" t="s">
        <v>6072</v>
      </c>
      <c r="D463">
        <v>1</v>
      </c>
      <c r="E463" t="s">
        <v>3475</v>
      </c>
      <c r="F463">
        <v>4185</v>
      </c>
      <c r="G463" s="1" t="s">
        <v>6168</v>
      </c>
      <c r="H463" s="1" t="s">
        <v>6073</v>
      </c>
      <c r="I463" s="9">
        <v>5728</v>
      </c>
      <c r="J463" s="33">
        <f t="shared" si="7"/>
        <v>35800</v>
      </c>
      <c r="L463" s="9"/>
    </row>
    <row r="464" spans="1:12" x14ac:dyDescent="0.25">
      <c r="A464" t="s">
        <v>2629</v>
      </c>
      <c r="B464" s="8">
        <v>42901</v>
      </c>
      <c r="C464" t="s">
        <v>6074</v>
      </c>
      <c r="D464">
        <v>2</v>
      </c>
      <c r="E464" t="s">
        <v>3475</v>
      </c>
      <c r="F464">
        <v>4186</v>
      </c>
      <c r="G464" s="1" t="s">
        <v>2839</v>
      </c>
      <c r="H464" s="1" t="s">
        <v>2539</v>
      </c>
      <c r="I464" s="1">
        <v>110.34</v>
      </c>
      <c r="J464" s="33">
        <f t="shared" si="7"/>
        <v>689.625</v>
      </c>
      <c r="L464" s="9"/>
    </row>
    <row r="465" spans="1:12" x14ac:dyDescent="0.25">
      <c r="A465" t="s">
        <v>1189</v>
      </c>
      <c r="B465" s="8">
        <v>42901</v>
      </c>
      <c r="C465" t="s">
        <v>6075</v>
      </c>
      <c r="D465">
        <v>1</v>
      </c>
      <c r="E465" t="s">
        <v>3475</v>
      </c>
      <c r="F465">
        <v>4189</v>
      </c>
      <c r="G465" s="1" t="s">
        <v>6169</v>
      </c>
      <c r="H465" s="1" t="s">
        <v>6076</v>
      </c>
      <c r="I465" s="1">
        <v>576</v>
      </c>
      <c r="J465" s="33">
        <f t="shared" si="7"/>
        <v>3600</v>
      </c>
    </row>
    <row r="466" spans="1:12" x14ac:dyDescent="0.25">
      <c r="A466" t="s">
        <v>1193</v>
      </c>
      <c r="B466" s="8">
        <v>42901</v>
      </c>
      <c r="C466" t="s">
        <v>6077</v>
      </c>
      <c r="D466">
        <v>2</v>
      </c>
      <c r="E466" t="s">
        <v>3475</v>
      </c>
      <c r="F466">
        <v>4190</v>
      </c>
      <c r="G466" s="1" t="s">
        <v>1458</v>
      </c>
      <c r="H466" s="1" t="s">
        <v>1359</v>
      </c>
      <c r="I466" s="1">
        <v>672</v>
      </c>
      <c r="J466" s="33">
        <f t="shared" si="7"/>
        <v>4200</v>
      </c>
      <c r="L466" s="9"/>
    </row>
    <row r="467" spans="1:12" x14ac:dyDescent="0.25">
      <c r="A467" t="s">
        <v>2639</v>
      </c>
      <c r="B467" s="8">
        <v>42901</v>
      </c>
      <c r="C467" t="s">
        <v>6078</v>
      </c>
      <c r="D467">
        <v>2</v>
      </c>
      <c r="E467" t="s">
        <v>3475</v>
      </c>
      <c r="F467">
        <v>4191</v>
      </c>
      <c r="G467" s="1" t="s">
        <v>1424</v>
      </c>
      <c r="H467" s="1" t="s">
        <v>1018</v>
      </c>
      <c r="I467" s="1">
        <v>507.44</v>
      </c>
      <c r="J467" s="33">
        <f t="shared" si="7"/>
        <v>3171.5</v>
      </c>
      <c r="L467" s="9"/>
    </row>
    <row r="468" spans="1:12" x14ac:dyDescent="0.25">
      <c r="A468" t="s">
        <v>2642</v>
      </c>
      <c r="B468" s="8">
        <v>42901</v>
      </c>
      <c r="C468" t="s">
        <v>6079</v>
      </c>
      <c r="D468">
        <v>2</v>
      </c>
      <c r="E468" t="s">
        <v>3475</v>
      </c>
      <c r="F468">
        <v>4192</v>
      </c>
      <c r="G468" s="1" t="s">
        <v>1425</v>
      </c>
      <c r="H468" s="1" t="s">
        <v>1025</v>
      </c>
      <c r="I468" s="9">
        <v>1298.6199999999999</v>
      </c>
      <c r="J468" s="33">
        <f t="shared" si="7"/>
        <v>8116.3749999999991</v>
      </c>
      <c r="L468" s="9"/>
    </row>
    <row r="469" spans="1:12" x14ac:dyDescent="0.25">
      <c r="A469" t="s">
        <v>1197</v>
      </c>
      <c r="B469" s="8">
        <v>42901</v>
      </c>
      <c r="C469" t="s">
        <v>6080</v>
      </c>
      <c r="D469">
        <v>2</v>
      </c>
      <c r="E469" t="s">
        <v>3475</v>
      </c>
      <c r="F469">
        <v>4193</v>
      </c>
      <c r="G469" s="1" t="s">
        <v>1425</v>
      </c>
      <c r="H469" s="1" t="s">
        <v>1025</v>
      </c>
      <c r="I469" s="1">
        <v>408.27</v>
      </c>
      <c r="J469" s="33">
        <f t="shared" si="7"/>
        <v>2551.6875</v>
      </c>
      <c r="L469" s="9"/>
    </row>
    <row r="470" spans="1:12" x14ac:dyDescent="0.25">
      <c r="A470" t="s">
        <v>1201</v>
      </c>
      <c r="B470" s="8">
        <v>42901</v>
      </c>
      <c r="C470" t="s">
        <v>6081</v>
      </c>
      <c r="D470">
        <v>1</v>
      </c>
      <c r="E470" t="s">
        <v>3475</v>
      </c>
      <c r="F470">
        <v>4194</v>
      </c>
      <c r="G470" s="1" t="s">
        <v>1445</v>
      </c>
      <c r="H470" s="1" t="s">
        <v>1172</v>
      </c>
      <c r="I470" s="1">
        <v>37.22</v>
      </c>
      <c r="J470" s="33">
        <f t="shared" si="7"/>
        <v>232.625</v>
      </c>
      <c r="L470" s="9"/>
    </row>
    <row r="471" spans="1:12" x14ac:dyDescent="0.25">
      <c r="A471" t="s">
        <v>2649</v>
      </c>
      <c r="B471" s="8">
        <v>42901</v>
      </c>
      <c r="C471" t="s">
        <v>6082</v>
      </c>
      <c r="D471">
        <v>2</v>
      </c>
      <c r="E471" t="s">
        <v>3475</v>
      </c>
      <c r="F471">
        <v>4195</v>
      </c>
      <c r="G471" s="1" t="s">
        <v>2839</v>
      </c>
      <c r="H471" s="1" t="s">
        <v>2539</v>
      </c>
      <c r="I471" s="1">
        <v>110.35</v>
      </c>
      <c r="J471" s="33">
        <f t="shared" si="7"/>
        <v>689.6875</v>
      </c>
      <c r="L471" s="9"/>
    </row>
    <row r="472" spans="1:12" x14ac:dyDescent="0.25">
      <c r="A472" t="s">
        <v>1205</v>
      </c>
      <c r="B472" s="8">
        <v>42901</v>
      </c>
      <c r="C472" t="s">
        <v>6083</v>
      </c>
      <c r="D472">
        <v>2</v>
      </c>
      <c r="E472" t="s">
        <v>3475</v>
      </c>
      <c r="F472">
        <v>4196</v>
      </c>
      <c r="G472" s="1" t="s">
        <v>1432</v>
      </c>
      <c r="H472" s="1" t="s">
        <v>1060</v>
      </c>
      <c r="I472" s="1">
        <v>320</v>
      </c>
      <c r="J472" s="33">
        <f t="shared" si="7"/>
        <v>2000</v>
      </c>
      <c r="L472" s="9"/>
    </row>
    <row r="473" spans="1:12" x14ac:dyDescent="0.25">
      <c r="A473" t="s">
        <v>1208</v>
      </c>
      <c r="B473" s="8">
        <v>42901</v>
      </c>
      <c r="C473" t="s">
        <v>6084</v>
      </c>
      <c r="D473">
        <v>2</v>
      </c>
      <c r="E473" t="s">
        <v>3475</v>
      </c>
      <c r="F473">
        <v>4197</v>
      </c>
      <c r="G473" s="1" t="s">
        <v>1438</v>
      </c>
      <c r="H473" s="1" t="s">
        <v>1130</v>
      </c>
      <c r="I473" s="9">
        <v>4070.4</v>
      </c>
      <c r="J473" s="33">
        <f t="shared" si="7"/>
        <v>25440</v>
      </c>
      <c r="L473" s="9"/>
    </row>
    <row r="474" spans="1:12" x14ac:dyDescent="0.25">
      <c r="A474" t="s">
        <v>2656</v>
      </c>
      <c r="B474" s="8">
        <v>42901</v>
      </c>
      <c r="C474" t="s">
        <v>6085</v>
      </c>
      <c r="D474">
        <v>2</v>
      </c>
      <c r="E474" t="s">
        <v>3475</v>
      </c>
      <c r="F474">
        <v>4198</v>
      </c>
      <c r="G474" s="1" t="s">
        <v>1437</v>
      </c>
      <c r="H474" s="1" t="s">
        <v>1111</v>
      </c>
      <c r="I474" s="1">
        <v>80</v>
      </c>
      <c r="J474" s="33">
        <f t="shared" si="7"/>
        <v>500</v>
      </c>
      <c r="L474" s="9"/>
    </row>
    <row r="475" spans="1:12" x14ac:dyDescent="0.25">
      <c r="A475" t="s">
        <v>2665</v>
      </c>
      <c r="B475" s="8">
        <v>42901</v>
      </c>
      <c r="C475" t="s">
        <v>6086</v>
      </c>
      <c r="D475">
        <v>1</v>
      </c>
      <c r="E475" t="s">
        <v>3475</v>
      </c>
      <c r="F475">
        <v>4201</v>
      </c>
      <c r="G475" s="7" t="s">
        <v>6172</v>
      </c>
      <c r="H475" s="1" t="s">
        <v>6087</v>
      </c>
      <c r="I475" s="1">
        <v>720</v>
      </c>
      <c r="J475" s="33">
        <f t="shared" si="7"/>
        <v>4500</v>
      </c>
      <c r="L475" s="9"/>
    </row>
    <row r="476" spans="1:12" x14ac:dyDescent="0.25">
      <c r="A476" t="s">
        <v>4625</v>
      </c>
      <c r="B476" s="8">
        <v>42901</v>
      </c>
      <c r="C476" t="s">
        <v>6088</v>
      </c>
      <c r="D476">
        <v>1</v>
      </c>
      <c r="E476" t="s">
        <v>3475</v>
      </c>
      <c r="F476">
        <v>4204</v>
      </c>
      <c r="G476" s="1" t="s">
        <v>411</v>
      </c>
      <c r="H476" s="1" t="s">
        <v>1044</v>
      </c>
      <c r="I476" s="1">
        <v>836.21</v>
      </c>
      <c r="J476" s="33">
        <f t="shared" si="7"/>
        <v>5226.3125</v>
      </c>
      <c r="L476" s="9"/>
    </row>
    <row r="477" spans="1:12" x14ac:dyDescent="0.25">
      <c r="A477" t="s">
        <v>2677</v>
      </c>
      <c r="B477" s="8">
        <v>42901</v>
      </c>
      <c r="C477" t="s">
        <v>6089</v>
      </c>
      <c r="D477">
        <v>2</v>
      </c>
      <c r="E477" t="s">
        <v>3475</v>
      </c>
      <c r="F477">
        <v>4205</v>
      </c>
      <c r="G477" s="1" t="s">
        <v>1423</v>
      </c>
      <c r="H477" s="1" t="s">
        <v>1014</v>
      </c>
      <c r="I477" s="9">
        <v>1792</v>
      </c>
      <c r="J477" s="33">
        <f t="shared" si="7"/>
        <v>11200</v>
      </c>
      <c r="L477" s="9"/>
    </row>
    <row r="478" spans="1:12" x14ac:dyDescent="0.25">
      <c r="A478" t="s">
        <v>2680</v>
      </c>
      <c r="B478" s="8">
        <v>42901</v>
      </c>
      <c r="C478" t="s">
        <v>6090</v>
      </c>
      <c r="D478">
        <v>2</v>
      </c>
      <c r="E478" t="s">
        <v>3475</v>
      </c>
      <c r="F478">
        <v>4206</v>
      </c>
      <c r="G478" s="1" t="s">
        <v>1429</v>
      </c>
      <c r="H478" s="1" t="s">
        <v>1048</v>
      </c>
      <c r="I478" s="1">
        <v>536</v>
      </c>
      <c r="J478" s="33">
        <f t="shared" si="7"/>
        <v>3350</v>
      </c>
      <c r="L478" s="9"/>
    </row>
    <row r="479" spans="1:12" x14ac:dyDescent="0.25">
      <c r="A479" t="s">
        <v>2683</v>
      </c>
      <c r="B479" s="8">
        <v>42901</v>
      </c>
      <c r="C479" t="s">
        <v>6091</v>
      </c>
      <c r="D479">
        <v>1</v>
      </c>
      <c r="E479" t="s">
        <v>3475</v>
      </c>
      <c r="F479">
        <v>4207</v>
      </c>
      <c r="G479" s="1" t="s">
        <v>6165</v>
      </c>
      <c r="H479" s="1" t="s">
        <v>6044</v>
      </c>
      <c r="I479" s="9">
        <v>4816</v>
      </c>
      <c r="J479" s="33">
        <f t="shared" si="7"/>
        <v>30100</v>
      </c>
      <c r="L479" s="9"/>
    </row>
    <row r="480" spans="1:12" x14ac:dyDescent="0.25">
      <c r="A480" t="s">
        <v>3567</v>
      </c>
      <c r="B480" s="8">
        <v>42901</v>
      </c>
      <c r="C480" t="s">
        <v>6092</v>
      </c>
      <c r="D480">
        <v>1</v>
      </c>
      <c r="E480" t="s">
        <v>3475</v>
      </c>
      <c r="F480">
        <v>4208</v>
      </c>
      <c r="G480" s="1" t="s">
        <v>1422</v>
      </c>
      <c r="H480" s="1" t="s">
        <v>1149</v>
      </c>
      <c r="I480" s="1">
        <f>5734.36+1787.2</f>
        <v>7521.5599999999995</v>
      </c>
      <c r="J480" s="33">
        <f t="shared" si="7"/>
        <v>47009.749999999993</v>
      </c>
      <c r="L480" s="9"/>
    </row>
    <row r="481" spans="1:12" x14ac:dyDescent="0.25">
      <c r="A481" t="s">
        <v>4639</v>
      </c>
      <c r="B481" s="8">
        <v>42901</v>
      </c>
      <c r="C481" t="s">
        <v>6093</v>
      </c>
      <c r="D481">
        <v>2</v>
      </c>
      <c r="E481" t="s">
        <v>3475</v>
      </c>
      <c r="F481">
        <v>4209</v>
      </c>
      <c r="G481" s="1" t="s">
        <v>1422</v>
      </c>
      <c r="H481" s="1" t="s">
        <v>1010</v>
      </c>
      <c r="I481" s="1">
        <v>215.72</v>
      </c>
      <c r="J481" s="33">
        <f t="shared" si="7"/>
        <v>1348.25</v>
      </c>
      <c r="L481" s="9"/>
    </row>
    <row r="482" spans="1:12" x14ac:dyDescent="0.25">
      <c r="A482" t="s">
        <v>4643</v>
      </c>
      <c r="B482" s="8">
        <v>42901</v>
      </c>
      <c r="C482" t="s">
        <v>6094</v>
      </c>
      <c r="D482">
        <v>1</v>
      </c>
      <c r="E482" t="s">
        <v>3475</v>
      </c>
      <c r="F482">
        <v>4210</v>
      </c>
      <c r="G482" s="1" t="s">
        <v>3713</v>
      </c>
      <c r="H482" s="1" t="s">
        <v>3488</v>
      </c>
      <c r="I482" s="1">
        <v>252</v>
      </c>
      <c r="J482" s="33">
        <f t="shared" si="7"/>
        <v>1575</v>
      </c>
      <c r="L482" s="9"/>
    </row>
    <row r="483" spans="1:12" x14ac:dyDescent="0.25">
      <c r="A483" t="s">
        <v>1211</v>
      </c>
      <c r="B483" s="8">
        <v>42901</v>
      </c>
      <c r="C483" t="s">
        <v>6095</v>
      </c>
      <c r="D483">
        <v>1</v>
      </c>
      <c r="E483" t="s">
        <v>3475</v>
      </c>
      <c r="F483">
        <v>4211</v>
      </c>
      <c r="G483" s="1" t="s">
        <v>6170</v>
      </c>
      <c r="H483" s="1" t="s">
        <v>6096</v>
      </c>
      <c r="I483" s="9">
        <v>1760</v>
      </c>
      <c r="J483" s="33">
        <f t="shared" si="7"/>
        <v>11000</v>
      </c>
      <c r="L483" s="9"/>
    </row>
    <row r="484" spans="1:12" x14ac:dyDescent="0.25">
      <c r="A484" t="s">
        <v>1215</v>
      </c>
      <c r="B484" s="8">
        <v>42901</v>
      </c>
      <c r="C484" t="s">
        <v>6097</v>
      </c>
      <c r="D484">
        <v>1</v>
      </c>
      <c r="E484" t="s">
        <v>3475</v>
      </c>
      <c r="F484">
        <v>4212</v>
      </c>
      <c r="G484" s="1" t="s">
        <v>1430</v>
      </c>
      <c r="H484" s="1" t="s">
        <v>1052</v>
      </c>
      <c r="I484" s="1">
        <v>185.6</v>
      </c>
      <c r="J484" s="33">
        <f t="shared" si="7"/>
        <v>1160</v>
      </c>
      <c r="L484" s="9"/>
    </row>
    <row r="485" spans="1:12" x14ac:dyDescent="0.25">
      <c r="A485" t="s">
        <v>1218</v>
      </c>
      <c r="B485" s="8">
        <v>42901</v>
      </c>
      <c r="C485" t="s">
        <v>6098</v>
      </c>
      <c r="D485">
        <v>1</v>
      </c>
      <c r="E485" t="s">
        <v>3475</v>
      </c>
      <c r="F485">
        <v>4213</v>
      </c>
      <c r="G485" s="1" t="s">
        <v>1441</v>
      </c>
      <c r="H485" s="1" t="s">
        <v>1156</v>
      </c>
      <c r="I485" s="1">
        <f>220.39+228.32</f>
        <v>448.71</v>
      </c>
      <c r="J485" s="33">
        <f t="shared" si="7"/>
        <v>2804.4375</v>
      </c>
      <c r="L485" s="9"/>
    </row>
    <row r="486" spans="1:12" x14ac:dyDescent="0.25">
      <c r="A486" t="s">
        <v>1222</v>
      </c>
      <c r="B486" s="8">
        <v>42901</v>
      </c>
      <c r="C486" t="s">
        <v>6099</v>
      </c>
      <c r="D486">
        <v>1</v>
      </c>
      <c r="E486" t="s">
        <v>3475</v>
      </c>
      <c r="F486">
        <v>4214</v>
      </c>
      <c r="G486" s="1" t="s">
        <v>1442</v>
      </c>
      <c r="H486" s="1" t="s">
        <v>1160</v>
      </c>
      <c r="I486" s="9">
        <v>3494.12</v>
      </c>
      <c r="J486" s="33">
        <f t="shared" si="7"/>
        <v>21838.25</v>
      </c>
      <c r="L486" s="9"/>
    </row>
    <row r="487" spans="1:12" x14ac:dyDescent="0.25">
      <c r="A487" t="s">
        <v>1225</v>
      </c>
      <c r="B487" s="8">
        <v>42901</v>
      </c>
      <c r="C487" t="s">
        <v>6100</v>
      </c>
      <c r="D487">
        <v>2</v>
      </c>
      <c r="E487" t="s">
        <v>3475</v>
      </c>
      <c r="F487">
        <v>4215</v>
      </c>
      <c r="G487" s="1" t="s">
        <v>1437</v>
      </c>
      <c r="H487" s="1" t="s">
        <v>1111</v>
      </c>
      <c r="I487" s="9">
        <v>2480</v>
      </c>
      <c r="J487" s="33">
        <f t="shared" si="7"/>
        <v>15500</v>
      </c>
      <c r="L487" s="9"/>
    </row>
    <row r="488" spans="1:12" x14ac:dyDescent="0.25">
      <c r="A488" t="s">
        <v>1228</v>
      </c>
      <c r="B488" s="8">
        <v>42901</v>
      </c>
      <c r="C488" t="s">
        <v>6101</v>
      </c>
      <c r="D488">
        <v>1</v>
      </c>
      <c r="E488" t="s">
        <v>3475</v>
      </c>
      <c r="F488">
        <v>4216</v>
      </c>
      <c r="G488" s="1" t="s">
        <v>1462</v>
      </c>
      <c r="H488" s="1" t="s">
        <v>2490</v>
      </c>
      <c r="I488" s="9">
        <v>3291.87</v>
      </c>
      <c r="J488" s="33">
        <f t="shared" si="7"/>
        <v>20574.1875</v>
      </c>
      <c r="K488">
        <v>822.97</v>
      </c>
      <c r="L488" s="9"/>
    </row>
    <row r="489" spans="1:12" x14ac:dyDescent="0.25">
      <c r="A489" t="s">
        <v>1231</v>
      </c>
      <c r="B489" s="8">
        <v>42901</v>
      </c>
      <c r="C489" t="s">
        <v>6102</v>
      </c>
      <c r="D489">
        <v>1</v>
      </c>
      <c r="E489" t="s">
        <v>3475</v>
      </c>
      <c r="F489">
        <v>4217</v>
      </c>
      <c r="G489" s="1" t="s">
        <v>3713</v>
      </c>
      <c r="H489" s="1" t="s">
        <v>3488</v>
      </c>
      <c r="I489" s="1">
        <v>112</v>
      </c>
      <c r="J489" s="33">
        <f t="shared" si="7"/>
        <v>700</v>
      </c>
      <c r="L489" s="9"/>
    </row>
    <row r="490" spans="1:12" x14ac:dyDescent="0.25">
      <c r="A490" t="s">
        <v>1234</v>
      </c>
      <c r="B490" s="8">
        <v>42901</v>
      </c>
      <c r="C490" t="s">
        <v>6103</v>
      </c>
      <c r="D490">
        <v>2</v>
      </c>
      <c r="E490" t="s">
        <v>3475</v>
      </c>
      <c r="F490">
        <v>4218</v>
      </c>
      <c r="G490" s="1" t="s">
        <v>1451</v>
      </c>
      <c r="H490" s="1" t="s">
        <v>1258</v>
      </c>
      <c r="I490" s="9">
        <v>1179.57</v>
      </c>
      <c r="J490" s="33">
        <f t="shared" si="7"/>
        <v>7372.3124999999991</v>
      </c>
      <c r="L490" s="9"/>
    </row>
    <row r="491" spans="1:12" x14ac:dyDescent="0.25">
      <c r="A491" t="s">
        <v>2687</v>
      </c>
      <c r="B491" s="8">
        <v>42901</v>
      </c>
      <c r="C491" t="s">
        <v>6104</v>
      </c>
      <c r="D491">
        <v>2</v>
      </c>
      <c r="E491" t="s">
        <v>3475</v>
      </c>
      <c r="F491">
        <v>4219</v>
      </c>
      <c r="G491" s="1" t="s">
        <v>1422</v>
      </c>
      <c r="H491" s="1" t="s">
        <v>1010</v>
      </c>
      <c r="I491" s="1">
        <v>790.6</v>
      </c>
      <c r="J491" s="33">
        <f t="shared" si="7"/>
        <v>4941.25</v>
      </c>
      <c r="L491" s="9"/>
    </row>
    <row r="492" spans="1:12" x14ac:dyDescent="0.25">
      <c r="A492" t="s">
        <v>2690</v>
      </c>
      <c r="B492" s="8">
        <v>42901</v>
      </c>
      <c r="C492" t="s">
        <v>6105</v>
      </c>
      <c r="D492">
        <v>1</v>
      </c>
      <c r="E492" t="s">
        <v>3475</v>
      </c>
      <c r="F492">
        <v>4220</v>
      </c>
      <c r="G492" s="1" t="s">
        <v>1427</v>
      </c>
      <c r="H492" s="1" t="s">
        <v>1036</v>
      </c>
      <c r="I492" s="9">
        <v>1323.49</v>
      </c>
      <c r="J492" s="33">
        <f t="shared" si="7"/>
        <v>8271.8125</v>
      </c>
      <c r="L492" s="9"/>
    </row>
    <row r="493" spans="1:12" x14ac:dyDescent="0.25">
      <c r="A493" t="s">
        <v>1265</v>
      </c>
      <c r="B493" s="8">
        <v>42902</v>
      </c>
      <c r="C493" t="s">
        <v>6106</v>
      </c>
      <c r="D493">
        <v>1</v>
      </c>
      <c r="E493" t="s">
        <v>3475</v>
      </c>
      <c r="F493">
        <v>4230</v>
      </c>
      <c r="G493" s="1" t="s">
        <v>6166</v>
      </c>
      <c r="H493" s="1" t="s">
        <v>2863</v>
      </c>
      <c r="I493" s="9">
        <v>39524.14</v>
      </c>
      <c r="J493" s="33">
        <f t="shared" si="7"/>
        <v>247025.875</v>
      </c>
      <c r="L493" s="9"/>
    </row>
    <row r="494" spans="1:12" x14ac:dyDescent="0.25">
      <c r="A494" t="s">
        <v>5159</v>
      </c>
      <c r="B494" s="8">
        <v>42899</v>
      </c>
      <c r="C494" t="s">
        <v>6107</v>
      </c>
      <c r="D494">
        <v>1</v>
      </c>
      <c r="E494" t="s">
        <v>3475</v>
      </c>
      <c r="F494">
        <v>4231</v>
      </c>
      <c r="G494" s="1" t="s">
        <v>1446</v>
      </c>
      <c r="H494" s="1" t="s">
        <v>1188</v>
      </c>
      <c r="I494" s="1">
        <v>684.48</v>
      </c>
      <c r="J494" s="33">
        <f t="shared" si="7"/>
        <v>4278</v>
      </c>
      <c r="L494" s="9"/>
    </row>
    <row r="495" spans="1:12" x14ac:dyDescent="0.25">
      <c r="A495" t="s">
        <v>2704</v>
      </c>
      <c r="B495" s="8">
        <v>42903</v>
      </c>
      <c r="C495" t="s">
        <v>6108</v>
      </c>
      <c r="D495">
        <v>1</v>
      </c>
      <c r="E495" t="s">
        <v>3475</v>
      </c>
      <c r="F495">
        <v>4234</v>
      </c>
      <c r="G495" s="1" t="s">
        <v>1421</v>
      </c>
      <c r="H495" s="1" t="s">
        <v>1006</v>
      </c>
      <c r="I495" s="9">
        <v>31035.24</v>
      </c>
      <c r="J495" s="33">
        <f t="shared" si="7"/>
        <v>193970.25</v>
      </c>
      <c r="L495" s="9"/>
    </row>
    <row r="496" spans="1:12" x14ac:dyDescent="0.25">
      <c r="A496" t="s">
        <v>3593</v>
      </c>
      <c r="B496" s="8">
        <v>42908</v>
      </c>
      <c r="C496" t="s">
        <v>6109</v>
      </c>
      <c r="D496">
        <v>1</v>
      </c>
      <c r="E496" t="s">
        <v>3475</v>
      </c>
      <c r="F496">
        <v>4235</v>
      </c>
      <c r="G496" s="1" t="s">
        <v>1421</v>
      </c>
      <c r="H496" s="1" t="s">
        <v>1006</v>
      </c>
      <c r="I496" s="9">
        <v>4927.59</v>
      </c>
      <c r="J496" s="33">
        <f t="shared" si="7"/>
        <v>30797.4375</v>
      </c>
      <c r="L496" s="9"/>
    </row>
    <row r="497" spans="1:13" x14ac:dyDescent="0.25">
      <c r="A497" t="s">
        <v>3595</v>
      </c>
      <c r="B497" s="8">
        <v>42908</v>
      </c>
      <c r="C497" t="s">
        <v>6110</v>
      </c>
      <c r="D497">
        <v>1</v>
      </c>
      <c r="E497" t="s">
        <v>3475</v>
      </c>
      <c r="F497">
        <v>4236</v>
      </c>
      <c r="G497" s="39" t="s">
        <v>1446</v>
      </c>
      <c r="H497" s="1" t="s">
        <v>1188</v>
      </c>
      <c r="I497" s="1">
        <v>432</v>
      </c>
      <c r="J497" s="33">
        <f t="shared" si="7"/>
        <v>2700</v>
      </c>
      <c r="L497" s="9"/>
      <c r="M497" s="1"/>
    </row>
    <row r="498" spans="1:13" x14ac:dyDescent="0.25">
      <c r="A498" t="s">
        <v>2728</v>
      </c>
      <c r="B498" s="8">
        <v>42909</v>
      </c>
      <c r="C498" t="s">
        <v>6111</v>
      </c>
      <c r="D498">
        <v>1</v>
      </c>
      <c r="E498" t="s">
        <v>3475</v>
      </c>
      <c r="F498">
        <v>4248</v>
      </c>
      <c r="G498" s="1" t="s">
        <v>1421</v>
      </c>
      <c r="H498" s="1" t="s">
        <v>1006</v>
      </c>
      <c r="I498" s="9">
        <v>34920.18</v>
      </c>
      <c r="J498" s="33">
        <f t="shared" si="7"/>
        <v>218251.125</v>
      </c>
      <c r="L498" s="9"/>
    </row>
    <row r="499" spans="1:13" x14ac:dyDescent="0.25">
      <c r="A499" t="s">
        <v>2739</v>
      </c>
      <c r="B499" s="8">
        <v>42912</v>
      </c>
      <c r="C499" t="s">
        <v>6112</v>
      </c>
      <c r="D499">
        <v>1</v>
      </c>
      <c r="E499" t="s">
        <v>3475</v>
      </c>
      <c r="F499">
        <v>4249</v>
      </c>
      <c r="G499" s="1" t="s">
        <v>1417</v>
      </c>
      <c r="H499" s="1" t="s">
        <v>1071</v>
      </c>
      <c r="I499" s="9">
        <v>2857.68</v>
      </c>
      <c r="J499" s="33">
        <f t="shared" si="7"/>
        <v>17860.5</v>
      </c>
      <c r="L499" s="9"/>
    </row>
    <row r="500" spans="1:13" x14ac:dyDescent="0.25">
      <c r="A500" t="s">
        <v>2743</v>
      </c>
      <c r="B500" s="8">
        <v>42912</v>
      </c>
      <c r="C500" t="s">
        <v>6113</v>
      </c>
      <c r="D500">
        <v>1</v>
      </c>
      <c r="E500" t="s">
        <v>3475</v>
      </c>
      <c r="F500">
        <v>4250</v>
      </c>
      <c r="G500" s="1" t="s">
        <v>1417</v>
      </c>
      <c r="H500" s="1" t="s">
        <v>1071</v>
      </c>
      <c r="I500" s="9">
        <v>2518.7199999999998</v>
      </c>
      <c r="J500" s="33">
        <f t="shared" si="7"/>
        <v>15741.999999999998</v>
      </c>
      <c r="L500" s="9"/>
    </row>
    <row r="501" spans="1:13" x14ac:dyDescent="0.25">
      <c r="A501" t="s">
        <v>2746</v>
      </c>
      <c r="B501" s="8">
        <v>42912</v>
      </c>
      <c r="C501" t="s">
        <v>6114</v>
      </c>
      <c r="D501">
        <v>1</v>
      </c>
      <c r="E501" t="s">
        <v>3475</v>
      </c>
      <c r="F501">
        <v>4251</v>
      </c>
      <c r="G501" s="1" t="s">
        <v>1417</v>
      </c>
      <c r="H501" s="1" t="s">
        <v>1071</v>
      </c>
      <c r="I501" s="9">
        <v>1297.74</v>
      </c>
      <c r="J501" s="33">
        <f t="shared" si="7"/>
        <v>8110.875</v>
      </c>
      <c r="L501" s="9"/>
    </row>
    <row r="502" spans="1:13" x14ac:dyDescent="0.25">
      <c r="A502" t="s">
        <v>3626</v>
      </c>
      <c r="B502" s="8">
        <v>42912</v>
      </c>
      <c r="C502" t="s">
        <v>6115</v>
      </c>
      <c r="D502">
        <v>1</v>
      </c>
      <c r="E502" t="s">
        <v>3475</v>
      </c>
      <c r="F502">
        <v>4252</v>
      </c>
      <c r="G502" s="1" t="s">
        <v>1432</v>
      </c>
      <c r="H502" s="1" t="s">
        <v>1060</v>
      </c>
      <c r="I502" s="9">
        <v>3472</v>
      </c>
      <c r="J502" s="33">
        <f t="shared" si="7"/>
        <v>21700</v>
      </c>
      <c r="L502" s="9"/>
    </row>
    <row r="503" spans="1:13" x14ac:dyDescent="0.25">
      <c r="A503" t="s">
        <v>2749</v>
      </c>
      <c r="B503" s="8">
        <v>42912</v>
      </c>
      <c r="C503" t="s">
        <v>6116</v>
      </c>
      <c r="D503">
        <v>2</v>
      </c>
      <c r="E503" t="s">
        <v>3475</v>
      </c>
      <c r="F503">
        <v>4253</v>
      </c>
      <c r="G503" s="1" t="s">
        <v>1432</v>
      </c>
      <c r="H503" s="1" t="s">
        <v>1060</v>
      </c>
      <c r="I503" s="9">
        <v>2736</v>
      </c>
      <c r="J503" s="33">
        <f t="shared" si="7"/>
        <v>17100</v>
      </c>
      <c r="L503" s="9"/>
    </row>
    <row r="504" spans="1:13" x14ac:dyDescent="0.25">
      <c r="A504" t="s">
        <v>2752</v>
      </c>
      <c r="B504" s="8">
        <v>42912</v>
      </c>
      <c r="C504" t="s">
        <v>6117</v>
      </c>
      <c r="D504">
        <v>2</v>
      </c>
      <c r="E504" t="s">
        <v>3475</v>
      </c>
      <c r="F504">
        <v>4254</v>
      </c>
      <c r="G504" s="1" t="s">
        <v>1433</v>
      </c>
      <c r="H504" s="1" t="s">
        <v>1064</v>
      </c>
      <c r="I504" s="1">
        <v>512</v>
      </c>
      <c r="J504" s="33">
        <f t="shared" si="7"/>
        <v>3200</v>
      </c>
      <c r="L504" s="9"/>
    </row>
    <row r="505" spans="1:13" x14ac:dyDescent="0.25">
      <c r="A505" t="s">
        <v>2755</v>
      </c>
      <c r="B505" s="8">
        <v>42912</v>
      </c>
      <c r="C505" t="s">
        <v>6118</v>
      </c>
      <c r="D505">
        <v>1</v>
      </c>
      <c r="E505" t="s">
        <v>3475</v>
      </c>
      <c r="F505">
        <v>4255</v>
      </c>
      <c r="G505" s="1" t="s">
        <v>2833</v>
      </c>
      <c r="H505" s="1" t="s">
        <v>2497</v>
      </c>
      <c r="I505" s="9">
        <v>1392</v>
      </c>
      <c r="J505" s="33">
        <f t="shared" si="7"/>
        <v>8700</v>
      </c>
      <c r="L505" s="9"/>
    </row>
    <row r="506" spans="1:13" x14ac:dyDescent="0.25">
      <c r="A506" t="s">
        <v>2758</v>
      </c>
      <c r="B506" s="8">
        <v>42912</v>
      </c>
      <c r="C506" t="s">
        <v>6119</v>
      </c>
      <c r="D506">
        <v>1</v>
      </c>
      <c r="E506" t="s">
        <v>3475</v>
      </c>
      <c r="F506">
        <v>4256</v>
      </c>
      <c r="G506" s="1" t="s">
        <v>1429</v>
      </c>
      <c r="H506" s="1" t="s">
        <v>1048</v>
      </c>
      <c r="I506" s="9">
        <v>1504</v>
      </c>
      <c r="J506" s="33">
        <f t="shared" si="7"/>
        <v>9400</v>
      </c>
      <c r="L506" s="9"/>
    </row>
    <row r="507" spans="1:13" x14ac:dyDescent="0.25">
      <c r="A507" t="s">
        <v>2761</v>
      </c>
      <c r="B507" s="8">
        <v>42912</v>
      </c>
      <c r="C507" t="s">
        <v>6120</v>
      </c>
      <c r="D507">
        <v>2</v>
      </c>
      <c r="E507" t="s">
        <v>3475</v>
      </c>
      <c r="F507">
        <v>4257</v>
      </c>
      <c r="G507" s="1" t="s">
        <v>1429</v>
      </c>
      <c r="H507" s="1" t="s">
        <v>1048</v>
      </c>
      <c r="I507" s="9">
        <v>1055.3599999999999</v>
      </c>
      <c r="J507" s="33">
        <f t="shared" si="7"/>
        <v>6595.9999999999991</v>
      </c>
      <c r="L507" s="9"/>
    </row>
    <row r="508" spans="1:13" x14ac:dyDescent="0.25">
      <c r="A508" t="s">
        <v>2764</v>
      </c>
      <c r="B508" s="8">
        <v>42912</v>
      </c>
      <c r="C508" t="s">
        <v>6121</v>
      </c>
      <c r="D508">
        <v>2</v>
      </c>
      <c r="E508" t="s">
        <v>3475</v>
      </c>
      <c r="F508">
        <v>4258</v>
      </c>
      <c r="G508" s="1" t="s">
        <v>1423</v>
      </c>
      <c r="H508" s="1" t="s">
        <v>1014</v>
      </c>
      <c r="I508" s="1">
        <v>976</v>
      </c>
      <c r="J508" s="33">
        <f t="shared" si="7"/>
        <v>6100</v>
      </c>
      <c r="L508" s="9"/>
    </row>
    <row r="509" spans="1:13" x14ac:dyDescent="0.25">
      <c r="A509" t="s">
        <v>2767</v>
      </c>
      <c r="B509" s="8">
        <v>42912</v>
      </c>
      <c r="C509" t="s">
        <v>6122</v>
      </c>
      <c r="D509">
        <v>2</v>
      </c>
      <c r="E509" t="s">
        <v>3475</v>
      </c>
      <c r="F509">
        <v>4259</v>
      </c>
      <c r="G509" s="1" t="s">
        <v>1458</v>
      </c>
      <c r="H509" s="1" t="s">
        <v>1359</v>
      </c>
      <c r="I509" s="9">
        <v>2576</v>
      </c>
      <c r="J509" s="33">
        <f t="shared" si="7"/>
        <v>16100</v>
      </c>
      <c r="L509" s="9"/>
    </row>
    <row r="510" spans="1:13" x14ac:dyDescent="0.25">
      <c r="A510" t="s">
        <v>2770</v>
      </c>
      <c r="B510" s="8">
        <v>42912</v>
      </c>
      <c r="C510" t="s">
        <v>6123</v>
      </c>
      <c r="D510">
        <v>1</v>
      </c>
      <c r="E510" t="s">
        <v>3475</v>
      </c>
      <c r="F510">
        <v>4260</v>
      </c>
      <c r="G510" s="1" t="s">
        <v>1447</v>
      </c>
      <c r="H510" s="1" t="s">
        <v>1200</v>
      </c>
      <c r="I510" s="9">
        <v>19200</v>
      </c>
      <c r="J510" s="33">
        <f t="shared" si="7"/>
        <v>120000</v>
      </c>
      <c r="K510">
        <v>12800</v>
      </c>
      <c r="L510" s="9"/>
    </row>
    <row r="511" spans="1:13" x14ac:dyDescent="0.25">
      <c r="A511" t="s">
        <v>1318</v>
      </c>
      <c r="B511" s="8">
        <v>42901</v>
      </c>
      <c r="C511" t="s">
        <v>6124</v>
      </c>
      <c r="D511">
        <v>1</v>
      </c>
      <c r="E511" t="s">
        <v>3475</v>
      </c>
      <c r="F511">
        <v>4264</v>
      </c>
      <c r="G511" s="1" t="s">
        <v>1434</v>
      </c>
      <c r="H511" s="1" t="s">
        <v>1085</v>
      </c>
      <c r="I511" s="9">
        <v>10659.7</v>
      </c>
      <c r="J511" s="33">
        <f t="shared" si="7"/>
        <v>66623.125</v>
      </c>
      <c r="L511" s="9"/>
    </row>
    <row r="512" spans="1:13" x14ac:dyDescent="0.25">
      <c r="A512" t="s">
        <v>4719</v>
      </c>
      <c r="B512" s="8">
        <v>42913</v>
      </c>
      <c r="C512" t="s">
        <v>6125</v>
      </c>
      <c r="D512">
        <v>1</v>
      </c>
      <c r="E512" t="s">
        <v>3472</v>
      </c>
      <c r="F512">
        <v>18573</v>
      </c>
      <c r="G512" s="1" t="s">
        <v>1416</v>
      </c>
      <c r="H512" s="1" t="s">
        <v>1101</v>
      </c>
      <c r="I512" s="32">
        <v>1619.64</v>
      </c>
      <c r="J512" s="33">
        <f t="shared" si="7"/>
        <v>10122.75</v>
      </c>
      <c r="L512" s="9"/>
    </row>
    <row r="513" spans="1:12" x14ac:dyDescent="0.25">
      <c r="A513" t="s">
        <v>4722</v>
      </c>
      <c r="B513" s="8">
        <v>42913</v>
      </c>
      <c r="C513" t="s">
        <v>6126</v>
      </c>
      <c r="D513">
        <v>1</v>
      </c>
      <c r="E513" t="s">
        <v>3472</v>
      </c>
      <c r="F513">
        <v>18572</v>
      </c>
      <c r="G513" s="1" t="s">
        <v>1416</v>
      </c>
      <c r="H513" s="1" t="s">
        <v>1101</v>
      </c>
      <c r="I513" s="9">
        <v>1031.2</v>
      </c>
      <c r="J513" s="33">
        <f t="shared" si="7"/>
        <v>6445</v>
      </c>
      <c r="L513" s="9"/>
    </row>
    <row r="514" spans="1:12" x14ac:dyDescent="0.25">
      <c r="A514" t="s">
        <v>4725</v>
      </c>
      <c r="B514" s="8">
        <v>42907</v>
      </c>
      <c r="C514" t="s">
        <v>6127</v>
      </c>
      <c r="D514">
        <v>1</v>
      </c>
      <c r="E514" t="s">
        <v>3475</v>
      </c>
      <c r="F514">
        <v>4265</v>
      </c>
      <c r="G514" s="1" t="s">
        <v>1456</v>
      </c>
      <c r="H514" s="1" t="s">
        <v>1324</v>
      </c>
      <c r="I514" s="9">
        <v>6393.35</v>
      </c>
      <c r="J514" s="33">
        <f t="shared" si="7"/>
        <v>39958.4375</v>
      </c>
      <c r="L514" s="9"/>
    </row>
    <row r="515" spans="1:12" x14ac:dyDescent="0.25">
      <c r="A515" t="s">
        <v>2787</v>
      </c>
      <c r="B515" s="8">
        <v>42907</v>
      </c>
      <c r="C515" t="s">
        <v>6128</v>
      </c>
      <c r="D515">
        <v>1</v>
      </c>
      <c r="E515" t="s">
        <v>3475</v>
      </c>
      <c r="F515">
        <v>4266</v>
      </c>
      <c r="G515" s="1" t="s">
        <v>1456</v>
      </c>
      <c r="H515" s="1" t="s">
        <v>1324</v>
      </c>
      <c r="I515" s="9">
        <v>6393.35</v>
      </c>
      <c r="J515" s="33">
        <f t="shared" si="7"/>
        <v>39958.4375</v>
      </c>
      <c r="L515" s="9"/>
    </row>
    <row r="516" spans="1:12" x14ac:dyDescent="0.25">
      <c r="A516" t="s">
        <v>1353</v>
      </c>
      <c r="B516" s="8">
        <v>42914</v>
      </c>
      <c r="C516" t="s">
        <v>6129</v>
      </c>
      <c r="D516">
        <v>1</v>
      </c>
      <c r="E516" t="s">
        <v>3475</v>
      </c>
      <c r="F516">
        <v>4273</v>
      </c>
      <c r="G516" s="1" t="s">
        <v>6166</v>
      </c>
      <c r="H516" s="1" t="s">
        <v>2585</v>
      </c>
      <c r="I516" s="9">
        <v>40524.14</v>
      </c>
      <c r="J516" s="33">
        <f t="shared" si="7"/>
        <v>253275.875</v>
      </c>
      <c r="L516" s="9"/>
    </row>
    <row r="517" spans="1:12" x14ac:dyDescent="0.25">
      <c r="A517" t="s">
        <v>1356</v>
      </c>
      <c r="B517" s="8">
        <v>42914</v>
      </c>
      <c r="C517" t="s">
        <v>6130</v>
      </c>
      <c r="D517">
        <v>1</v>
      </c>
      <c r="E517" t="s">
        <v>3690</v>
      </c>
      <c r="F517">
        <v>33592</v>
      </c>
      <c r="G517" s="7" t="s">
        <v>1463</v>
      </c>
      <c r="H517" s="7" t="s">
        <v>1464</v>
      </c>
      <c r="I517" s="9">
        <v>-189109.01</v>
      </c>
      <c r="J517" s="33">
        <f t="shared" si="7"/>
        <v>-1181931.3125</v>
      </c>
      <c r="K517" s="9"/>
      <c r="L517" s="9"/>
    </row>
    <row r="518" spans="1:12" x14ac:dyDescent="0.25">
      <c r="A518" t="s">
        <v>1366</v>
      </c>
      <c r="B518" s="8">
        <v>42915</v>
      </c>
      <c r="C518" t="s">
        <v>6131</v>
      </c>
      <c r="D518">
        <v>1</v>
      </c>
      <c r="E518" t="s">
        <v>3475</v>
      </c>
      <c r="F518">
        <v>4275</v>
      </c>
      <c r="G518" s="7" t="s">
        <v>1461</v>
      </c>
      <c r="H518" s="1" t="s">
        <v>1289</v>
      </c>
      <c r="I518" s="1">
        <v>852.3</v>
      </c>
      <c r="J518" s="33">
        <f t="shared" si="7"/>
        <v>5326.875</v>
      </c>
      <c r="K518" s="7"/>
      <c r="L518" s="9"/>
    </row>
    <row r="519" spans="1:12" x14ac:dyDescent="0.25">
      <c r="A519" t="s">
        <v>1369</v>
      </c>
      <c r="B519" s="8">
        <v>42913</v>
      </c>
      <c r="C519" t="s">
        <v>6132</v>
      </c>
      <c r="D519">
        <v>1</v>
      </c>
      <c r="E519" t="s">
        <v>3475</v>
      </c>
      <c r="F519">
        <v>4276</v>
      </c>
      <c r="G519" s="55" t="s">
        <v>3720</v>
      </c>
      <c r="H519" s="1" t="s">
        <v>3550</v>
      </c>
      <c r="I519" s="1">
        <v>480</v>
      </c>
      <c r="J519" s="33">
        <f t="shared" ref="J519:J542" si="8">+I519/0.16</f>
        <v>3000</v>
      </c>
      <c r="L519" s="9"/>
    </row>
    <row r="520" spans="1:12" x14ac:dyDescent="0.25">
      <c r="A520" t="s">
        <v>3652</v>
      </c>
      <c r="B520" s="8">
        <v>42914</v>
      </c>
      <c r="C520" t="s">
        <v>6133</v>
      </c>
      <c r="D520">
        <v>1</v>
      </c>
      <c r="E520" t="s">
        <v>3475</v>
      </c>
      <c r="F520">
        <v>4278</v>
      </c>
      <c r="G520" s="1" t="s">
        <v>1421</v>
      </c>
      <c r="H520" s="1" t="s">
        <v>1006</v>
      </c>
      <c r="I520" s="9">
        <v>1914.01</v>
      </c>
      <c r="J520" s="33">
        <f t="shared" si="8"/>
        <v>11962.5625</v>
      </c>
      <c r="L520" s="9"/>
    </row>
    <row r="521" spans="1:12" x14ac:dyDescent="0.25">
      <c r="A521" t="s">
        <v>3661</v>
      </c>
      <c r="B521" s="8">
        <v>42905</v>
      </c>
      <c r="C521" t="s">
        <v>6134</v>
      </c>
      <c r="D521">
        <v>1</v>
      </c>
      <c r="E521" t="s">
        <v>3475</v>
      </c>
      <c r="F521">
        <v>4282</v>
      </c>
      <c r="G521" s="1" t="s">
        <v>6171</v>
      </c>
      <c r="H521" s="1" t="s">
        <v>6135</v>
      </c>
      <c r="I521" s="9">
        <v>10971.43</v>
      </c>
      <c r="J521" s="33">
        <f t="shared" si="8"/>
        <v>68571.4375</v>
      </c>
      <c r="L521" s="9"/>
    </row>
    <row r="522" spans="1:12" x14ac:dyDescent="0.25">
      <c r="A522" t="s">
        <v>3663</v>
      </c>
      <c r="B522" s="8">
        <v>42915</v>
      </c>
      <c r="C522" t="s">
        <v>6136</v>
      </c>
      <c r="D522">
        <v>1</v>
      </c>
      <c r="E522" t="s">
        <v>3475</v>
      </c>
      <c r="F522">
        <v>4283</v>
      </c>
      <c r="G522" s="1" t="s">
        <v>1421</v>
      </c>
      <c r="H522" s="1" t="s">
        <v>1006</v>
      </c>
      <c r="I522" s="9">
        <v>58601.69</v>
      </c>
      <c r="J522" s="33">
        <f t="shared" si="8"/>
        <v>366260.5625</v>
      </c>
      <c r="L522" s="9"/>
    </row>
    <row r="523" spans="1:12" x14ac:dyDescent="0.25">
      <c r="A523" t="s">
        <v>2814</v>
      </c>
      <c r="B523" s="8">
        <v>42916</v>
      </c>
      <c r="C523" t="s">
        <v>6137</v>
      </c>
      <c r="D523">
        <v>1</v>
      </c>
      <c r="E523" t="s">
        <v>3475</v>
      </c>
      <c r="F523">
        <v>4284</v>
      </c>
      <c r="G523" s="1" t="s">
        <v>1421</v>
      </c>
      <c r="H523" s="1" t="s">
        <v>1006</v>
      </c>
      <c r="I523" s="1">
        <v>914.28</v>
      </c>
      <c r="J523" s="33">
        <f t="shared" si="8"/>
        <v>5714.25</v>
      </c>
      <c r="L523" s="9"/>
    </row>
    <row r="524" spans="1:12" x14ac:dyDescent="0.25">
      <c r="A524" t="s">
        <v>2817</v>
      </c>
      <c r="B524" s="8">
        <v>42916</v>
      </c>
      <c r="C524" t="s">
        <v>6138</v>
      </c>
      <c r="D524">
        <v>1</v>
      </c>
      <c r="E524" t="s">
        <v>3475</v>
      </c>
      <c r="F524">
        <v>4285</v>
      </c>
      <c r="G524" s="1" t="s">
        <v>1432</v>
      </c>
      <c r="H524" s="1" t="s">
        <v>1060</v>
      </c>
      <c r="I524" s="9">
        <v>4032</v>
      </c>
      <c r="J524" s="33">
        <f t="shared" si="8"/>
        <v>25200</v>
      </c>
      <c r="L524" s="9"/>
    </row>
    <row r="525" spans="1:12" x14ac:dyDescent="0.25">
      <c r="A525" t="s">
        <v>3668</v>
      </c>
      <c r="B525" s="8">
        <v>42916</v>
      </c>
      <c r="C525" t="s">
        <v>6139</v>
      </c>
      <c r="D525">
        <v>1</v>
      </c>
      <c r="E525" t="s">
        <v>3475</v>
      </c>
      <c r="F525">
        <v>4286</v>
      </c>
      <c r="G525" s="1" t="s">
        <v>4768</v>
      </c>
      <c r="H525" s="1" t="s">
        <v>4634</v>
      </c>
      <c r="I525" s="1">
        <v>623.87</v>
      </c>
      <c r="J525" s="33">
        <f t="shared" si="8"/>
        <v>3899.1875</v>
      </c>
      <c r="L525" s="9"/>
    </row>
    <row r="526" spans="1:12" x14ac:dyDescent="0.25">
      <c r="A526" t="s">
        <v>3670</v>
      </c>
      <c r="B526" s="8">
        <v>42916</v>
      </c>
      <c r="C526" t="s">
        <v>6140</v>
      </c>
      <c r="D526">
        <v>1</v>
      </c>
      <c r="E526" t="s">
        <v>3475</v>
      </c>
      <c r="F526">
        <v>4287</v>
      </c>
      <c r="G526" s="1" t="s">
        <v>6169</v>
      </c>
      <c r="H526" s="1" t="s">
        <v>6076</v>
      </c>
      <c r="I526" s="9">
        <v>5338.88</v>
      </c>
      <c r="J526" s="33">
        <f t="shared" si="8"/>
        <v>33368</v>
      </c>
    </row>
    <row r="527" spans="1:12" x14ac:dyDescent="0.25">
      <c r="A527" t="s">
        <v>3672</v>
      </c>
      <c r="B527" s="8">
        <v>42916</v>
      </c>
      <c r="C527" t="s">
        <v>6141</v>
      </c>
      <c r="D527">
        <v>1</v>
      </c>
      <c r="E527" t="s">
        <v>3475</v>
      </c>
      <c r="F527">
        <v>4288</v>
      </c>
      <c r="G527" s="1" t="s">
        <v>2861</v>
      </c>
      <c r="H527" s="1" t="s">
        <v>2798</v>
      </c>
      <c r="I527" s="1">
        <f>720+720</f>
        <v>1440</v>
      </c>
      <c r="J527" s="33">
        <f t="shared" si="8"/>
        <v>9000</v>
      </c>
      <c r="L527" s="9"/>
    </row>
    <row r="528" spans="1:12" x14ac:dyDescent="0.25">
      <c r="A528" t="s">
        <v>3674</v>
      </c>
      <c r="B528" s="8">
        <v>42916</v>
      </c>
      <c r="C528" t="s">
        <v>6142</v>
      </c>
      <c r="D528">
        <v>1</v>
      </c>
      <c r="E528" t="s">
        <v>3475</v>
      </c>
      <c r="F528">
        <v>4289</v>
      </c>
      <c r="G528" s="1" t="s">
        <v>2852</v>
      </c>
      <c r="H528" s="1" t="s">
        <v>2734</v>
      </c>
      <c r="I528" s="9">
        <v>1176</v>
      </c>
      <c r="J528" s="33">
        <f t="shared" si="8"/>
        <v>7350</v>
      </c>
      <c r="L528" s="9"/>
    </row>
    <row r="529" spans="1:12" x14ac:dyDescent="0.25">
      <c r="A529" t="s">
        <v>1373</v>
      </c>
      <c r="B529" s="8">
        <v>42916</v>
      </c>
      <c r="C529" t="s">
        <v>6143</v>
      </c>
      <c r="D529">
        <v>1</v>
      </c>
      <c r="E529" t="s">
        <v>3475</v>
      </c>
      <c r="F529">
        <v>4290</v>
      </c>
      <c r="G529" s="1" t="s">
        <v>2943</v>
      </c>
      <c r="H529" s="1" t="s">
        <v>2738</v>
      </c>
      <c r="I529" s="9">
        <v>6590.14</v>
      </c>
      <c r="J529" s="33">
        <f t="shared" si="8"/>
        <v>41188.375</v>
      </c>
      <c r="L529" s="9"/>
    </row>
    <row r="530" spans="1:12" x14ac:dyDescent="0.25">
      <c r="A530" t="s">
        <v>1377</v>
      </c>
      <c r="B530" s="8">
        <v>42916</v>
      </c>
      <c r="C530" t="s">
        <v>6144</v>
      </c>
      <c r="D530">
        <v>1</v>
      </c>
      <c r="E530" t="s">
        <v>3475</v>
      </c>
      <c r="F530">
        <v>4291</v>
      </c>
      <c r="G530" s="1" t="s">
        <v>6165</v>
      </c>
      <c r="H530" s="1" t="s">
        <v>6044</v>
      </c>
      <c r="I530" s="9">
        <v>1024</v>
      </c>
      <c r="J530" s="33">
        <f t="shared" si="8"/>
        <v>6400</v>
      </c>
      <c r="L530" s="9"/>
    </row>
    <row r="531" spans="1:12" x14ac:dyDescent="0.25">
      <c r="A531" t="s">
        <v>3678</v>
      </c>
      <c r="B531" s="8">
        <v>42916</v>
      </c>
      <c r="C531" t="s">
        <v>6145</v>
      </c>
      <c r="D531">
        <v>1</v>
      </c>
      <c r="E531" t="s">
        <v>3475</v>
      </c>
      <c r="F531">
        <v>4292</v>
      </c>
      <c r="G531" s="1" t="s">
        <v>2833</v>
      </c>
      <c r="H531" s="1" t="s">
        <v>2497</v>
      </c>
      <c r="I531" s="1">
        <v>384</v>
      </c>
      <c r="J531" s="33">
        <f t="shared" si="8"/>
        <v>2400</v>
      </c>
      <c r="L531" s="9"/>
    </row>
    <row r="532" spans="1:12" x14ac:dyDescent="0.25">
      <c r="A532" t="s">
        <v>6146</v>
      </c>
      <c r="B532" s="8">
        <v>42916</v>
      </c>
      <c r="C532" t="s">
        <v>6147</v>
      </c>
      <c r="D532">
        <v>1</v>
      </c>
      <c r="E532" t="s">
        <v>3475</v>
      </c>
      <c r="F532">
        <v>4293</v>
      </c>
      <c r="G532" s="1" t="s">
        <v>3729</v>
      </c>
      <c r="H532" s="1" t="s">
        <v>3638</v>
      </c>
      <c r="I532" s="9">
        <v>4960.32</v>
      </c>
      <c r="J532" s="33">
        <f t="shared" si="8"/>
        <v>31001.999999999996</v>
      </c>
      <c r="L532" s="9"/>
    </row>
    <row r="533" spans="1:12" x14ac:dyDescent="0.25">
      <c r="A533" t="s">
        <v>1380</v>
      </c>
      <c r="B533" s="8">
        <v>42916</v>
      </c>
      <c r="C533" t="s">
        <v>6148</v>
      </c>
      <c r="D533">
        <v>1</v>
      </c>
      <c r="E533" t="s">
        <v>3475</v>
      </c>
      <c r="F533">
        <v>4294</v>
      </c>
      <c r="G533" s="1" t="s">
        <v>2835</v>
      </c>
      <c r="H533" s="1" t="s">
        <v>2510</v>
      </c>
      <c r="I533" s="9">
        <v>1709.92</v>
      </c>
      <c r="J533" s="33">
        <f t="shared" si="8"/>
        <v>10687</v>
      </c>
      <c r="L533" s="9"/>
    </row>
    <row r="534" spans="1:12" x14ac:dyDescent="0.25">
      <c r="A534" t="s">
        <v>6149</v>
      </c>
      <c r="B534" s="8">
        <v>42916</v>
      </c>
      <c r="C534" t="s">
        <v>6150</v>
      </c>
      <c r="D534">
        <v>1</v>
      </c>
      <c r="E534" t="s">
        <v>3475</v>
      </c>
      <c r="F534">
        <v>4295</v>
      </c>
      <c r="G534" s="1" t="s">
        <v>1440</v>
      </c>
      <c r="H534" s="1" t="s">
        <v>1149</v>
      </c>
      <c r="I534" s="1">
        <f>3531.98+4349.33</f>
        <v>7881.3099999999995</v>
      </c>
      <c r="J534" s="33">
        <f t="shared" si="8"/>
        <v>49258.187499999993</v>
      </c>
      <c r="K534" s="1"/>
      <c r="L534" s="9"/>
    </row>
    <row r="535" spans="1:12" x14ac:dyDescent="0.25">
      <c r="A535" t="s">
        <v>1383</v>
      </c>
      <c r="B535" s="8">
        <v>42916</v>
      </c>
      <c r="C535" t="s">
        <v>6151</v>
      </c>
      <c r="D535">
        <v>2</v>
      </c>
      <c r="E535" t="s">
        <v>3475</v>
      </c>
      <c r="F535">
        <v>4296</v>
      </c>
      <c r="G535" s="1" t="s">
        <v>1437</v>
      </c>
      <c r="H535" s="1" t="s">
        <v>1111</v>
      </c>
      <c r="I535" s="9">
        <v>6176.56</v>
      </c>
      <c r="J535" s="33">
        <f t="shared" si="8"/>
        <v>38603.5</v>
      </c>
      <c r="L535" s="9"/>
    </row>
    <row r="536" spans="1:12" x14ac:dyDescent="0.25">
      <c r="A536" t="s">
        <v>2823</v>
      </c>
      <c r="B536" s="8">
        <v>42916</v>
      </c>
      <c r="C536" t="s">
        <v>6152</v>
      </c>
      <c r="D536">
        <v>2</v>
      </c>
      <c r="E536" t="s">
        <v>3475</v>
      </c>
      <c r="F536">
        <v>4297</v>
      </c>
      <c r="G536" s="1" t="s">
        <v>1458</v>
      </c>
      <c r="H536" s="1" t="s">
        <v>1359</v>
      </c>
      <c r="I536" s="9">
        <v>1696</v>
      </c>
      <c r="J536" s="33">
        <f t="shared" si="8"/>
        <v>10600</v>
      </c>
      <c r="L536" s="9"/>
    </row>
    <row r="537" spans="1:12" x14ac:dyDescent="0.25">
      <c r="A537" t="s">
        <v>3684</v>
      </c>
      <c r="B537" s="8">
        <v>42916</v>
      </c>
      <c r="C537" t="s">
        <v>6153</v>
      </c>
      <c r="D537">
        <v>1</v>
      </c>
      <c r="E537" t="s">
        <v>3475</v>
      </c>
      <c r="F537">
        <v>4300</v>
      </c>
      <c r="G537" s="1" t="s">
        <v>1421</v>
      </c>
      <c r="H537" s="1" t="s">
        <v>1006</v>
      </c>
      <c r="I537" s="9">
        <v>1548.8</v>
      </c>
      <c r="J537" s="33">
        <f t="shared" si="8"/>
        <v>9680</v>
      </c>
      <c r="L537" s="9"/>
    </row>
    <row r="538" spans="1:12" x14ac:dyDescent="0.25">
      <c r="A538" t="s">
        <v>3686</v>
      </c>
      <c r="B538" s="8">
        <v>42916</v>
      </c>
      <c r="C538" t="s">
        <v>6154</v>
      </c>
      <c r="D538">
        <v>1</v>
      </c>
      <c r="E538" t="s">
        <v>3475</v>
      </c>
      <c r="F538">
        <v>4301</v>
      </c>
      <c r="G538" s="1" t="s">
        <v>1421</v>
      </c>
      <c r="H538" s="1" t="s">
        <v>1006</v>
      </c>
      <c r="I538" s="9">
        <v>3197.18</v>
      </c>
      <c r="J538" s="33">
        <f t="shared" si="8"/>
        <v>19982.375</v>
      </c>
      <c r="L538" s="9"/>
    </row>
    <row r="539" spans="1:12" x14ac:dyDescent="0.25">
      <c r="A539" t="s">
        <v>6155</v>
      </c>
      <c r="B539" s="8">
        <v>42916</v>
      </c>
      <c r="C539" t="s">
        <v>6156</v>
      </c>
      <c r="D539">
        <v>1</v>
      </c>
      <c r="E539" t="s">
        <v>3475</v>
      </c>
      <c r="F539">
        <v>4302</v>
      </c>
      <c r="G539" s="1" t="s">
        <v>1421</v>
      </c>
      <c r="H539" s="1" t="s">
        <v>1006</v>
      </c>
      <c r="I539" s="9">
        <v>85517.36</v>
      </c>
      <c r="J539" s="33">
        <f t="shared" si="8"/>
        <v>534483.5</v>
      </c>
      <c r="L539" s="9"/>
    </row>
    <row r="540" spans="1:12" x14ac:dyDescent="0.25">
      <c r="A540" t="s">
        <v>1389</v>
      </c>
      <c r="B540" s="8">
        <v>42915</v>
      </c>
      <c r="C540" t="s">
        <v>6157</v>
      </c>
      <c r="D540">
        <v>1</v>
      </c>
      <c r="E540" t="s">
        <v>3472</v>
      </c>
      <c r="F540">
        <v>18578</v>
      </c>
      <c r="G540" s="1" t="s">
        <v>6164</v>
      </c>
      <c r="H540" s="1" t="s">
        <v>6158</v>
      </c>
      <c r="I540" s="9">
        <v>1180.8800000000001</v>
      </c>
      <c r="J540" s="33">
        <f t="shared" si="8"/>
        <v>7380.5000000000009</v>
      </c>
      <c r="L540" s="9"/>
    </row>
    <row r="541" spans="1:12" x14ac:dyDescent="0.25">
      <c r="A541" t="s">
        <v>1392</v>
      </c>
      <c r="B541" s="8">
        <v>42915</v>
      </c>
      <c r="C541" t="s">
        <v>6159</v>
      </c>
      <c r="D541">
        <v>1</v>
      </c>
      <c r="E541" t="s">
        <v>3475</v>
      </c>
      <c r="F541">
        <v>4305</v>
      </c>
      <c r="G541" s="1" t="s">
        <v>1456</v>
      </c>
      <c r="H541" s="1" t="s">
        <v>1324</v>
      </c>
      <c r="I541" s="1">
        <v>444.44</v>
      </c>
      <c r="J541" s="33">
        <f t="shared" si="8"/>
        <v>2777.75</v>
      </c>
      <c r="L541" s="9"/>
    </row>
    <row r="542" spans="1:12" x14ac:dyDescent="0.25">
      <c r="A542" t="s">
        <v>6160</v>
      </c>
      <c r="B542" s="8">
        <v>42915</v>
      </c>
      <c r="C542" t="s">
        <v>6161</v>
      </c>
      <c r="D542">
        <v>1</v>
      </c>
      <c r="E542" t="s">
        <v>3475</v>
      </c>
      <c r="F542">
        <v>4306</v>
      </c>
      <c r="G542" s="1" t="s">
        <v>1456</v>
      </c>
      <c r="H542" s="1" t="s">
        <v>1324</v>
      </c>
      <c r="I542" s="1">
        <v>444.44</v>
      </c>
      <c r="J542" s="33">
        <f t="shared" si="8"/>
        <v>2777.75</v>
      </c>
      <c r="L542" s="9"/>
    </row>
    <row r="544" spans="1:12" x14ac:dyDescent="0.25">
      <c r="I544" s="38">
        <f>+SUM(I7:I543)</f>
        <v>5985747.2799999891</v>
      </c>
      <c r="J544" s="38">
        <f>+SUM(J7:J543)</f>
        <v>37410920.5</v>
      </c>
      <c r="K544" s="38">
        <f>+SUM(K7:K543)</f>
        <v>49362.67</v>
      </c>
    </row>
    <row r="545" spans="1:11" x14ac:dyDescent="0.25">
      <c r="I545">
        <f>6793112.2-855974.12</f>
        <v>5937138.0800000001</v>
      </c>
    </row>
    <row r="546" spans="1:11" s="55" customFormat="1" x14ac:dyDescent="0.25">
      <c r="I546" s="54">
        <f>+I544-I545</f>
        <v>48609.19999998901</v>
      </c>
    </row>
    <row r="547" spans="1:11" s="55" customFormat="1" x14ac:dyDescent="0.25"/>
    <row r="548" spans="1:11" x14ac:dyDescent="0.25">
      <c r="A548" s="55" t="s">
        <v>6224</v>
      </c>
      <c r="I548" s="9"/>
    </row>
    <row r="549" spans="1:11" x14ac:dyDescent="0.25">
      <c r="A549" s="55" t="s">
        <v>5717</v>
      </c>
      <c r="B549" s="56">
        <v>42907</v>
      </c>
      <c r="C549" s="55" t="s">
        <v>4158</v>
      </c>
      <c r="D549" s="55">
        <v>1</v>
      </c>
      <c r="E549" s="55" t="s">
        <v>4806</v>
      </c>
      <c r="F549" s="55">
        <v>1350</v>
      </c>
      <c r="G549" s="7" t="s">
        <v>1471</v>
      </c>
      <c r="H549" s="55" t="s">
        <v>5718</v>
      </c>
      <c r="I549" s="54">
        <v>-48609.2</v>
      </c>
      <c r="J549" s="33">
        <f t="shared" ref="J549" si="9">+I549/0.16</f>
        <v>-303807.5</v>
      </c>
      <c r="K549" s="55" t="s">
        <v>6225</v>
      </c>
    </row>
    <row r="551" spans="1:11" x14ac:dyDescent="0.25">
      <c r="A551" s="55"/>
      <c r="B551" s="2"/>
      <c r="C551" s="2"/>
      <c r="D551" s="2"/>
      <c r="E551" s="2"/>
      <c r="F551" s="2"/>
      <c r="G551" s="15" t="s">
        <v>1396</v>
      </c>
      <c r="H551" s="2"/>
      <c r="I551" s="2"/>
      <c r="J551" s="5"/>
      <c r="K551" s="55"/>
    </row>
    <row r="552" spans="1:11" x14ac:dyDescent="0.25">
      <c r="A552" s="55"/>
      <c r="B552" s="2"/>
      <c r="C552" s="2"/>
      <c r="D552" s="2"/>
      <c r="E552" s="2"/>
      <c r="F552" s="2"/>
      <c r="G552" s="15" t="s">
        <v>6222</v>
      </c>
      <c r="H552" s="2"/>
      <c r="I552" s="2"/>
      <c r="J552" s="5"/>
      <c r="K552" s="55"/>
    </row>
    <row r="553" spans="1:11" x14ac:dyDescent="0.25">
      <c r="A553" s="55"/>
      <c r="B553" s="2"/>
      <c r="C553" s="2"/>
      <c r="D553" s="2"/>
      <c r="E553" s="2"/>
      <c r="F553" s="2"/>
      <c r="G553" s="15" t="s">
        <v>0</v>
      </c>
      <c r="H553" s="2"/>
      <c r="I553" s="2"/>
      <c r="J553" s="5"/>
      <c r="K553" s="55"/>
    </row>
    <row r="554" spans="1:11" x14ac:dyDescent="0.25">
      <c r="A554" s="55"/>
      <c r="B554" s="2"/>
      <c r="C554" s="2"/>
      <c r="D554" s="2"/>
      <c r="E554" s="2"/>
      <c r="F554" s="2"/>
      <c r="G554" s="3"/>
      <c r="H554" s="2"/>
      <c r="I554" s="2"/>
      <c r="J554" s="2"/>
      <c r="K554" s="55"/>
    </row>
    <row r="555" spans="1:11" x14ac:dyDescent="0.25">
      <c r="A555" s="55"/>
      <c r="B555" s="2"/>
      <c r="C555" s="2"/>
      <c r="D555" s="2"/>
      <c r="E555" s="2"/>
      <c r="F555" s="2"/>
      <c r="G555" s="6"/>
      <c r="H555" s="4"/>
      <c r="I555" s="4"/>
      <c r="J555" s="4"/>
      <c r="K555" s="55"/>
    </row>
    <row r="556" spans="1:11" ht="17.25" thickBot="1" x14ac:dyDescent="0.35">
      <c r="A556" s="10" t="s">
        <v>1397</v>
      </c>
      <c r="B556" s="10" t="s">
        <v>1398</v>
      </c>
      <c r="C556" s="10" t="s">
        <v>1399</v>
      </c>
      <c r="D556" s="10"/>
      <c r="E556" s="10"/>
      <c r="F556" s="10"/>
      <c r="G556" s="11" t="s">
        <v>1400</v>
      </c>
      <c r="H556" s="12" t="s">
        <v>1401</v>
      </c>
      <c r="I556" s="13" t="s">
        <v>1402</v>
      </c>
      <c r="J556" s="13" t="s">
        <v>1403</v>
      </c>
      <c r="K556" s="14" t="s">
        <v>1404</v>
      </c>
    </row>
    <row r="557" spans="1:11" hidden="1" x14ac:dyDescent="0.25">
      <c r="A557" s="22" t="s">
        <v>1543</v>
      </c>
      <c r="B557" s="23">
        <v>85</v>
      </c>
      <c r="G557" s="55" t="s">
        <v>5967</v>
      </c>
      <c r="H557" s="55" t="s">
        <v>5967</v>
      </c>
      <c r="I557">
        <f t="shared" ref="I557:I588" si="10">+SUMIF($G$7:$G$542,G557,$I$7:$I$542)</f>
        <v>43.31</v>
      </c>
      <c r="J557" s="33">
        <f>+I557/0.16</f>
        <v>270.6875</v>
      </c>
      <c r="K557">
        <f t="shared" ref="K557:K588" si="11">+SUMIF($G$7:$G$542,G557,$K$7:$K$542)</f>
        <v>0</v>
      </c>
    </row>
    <row r="558" spans="1:11" hidden="1" x14ac:dyDescent="0.25">
      <c r="A558" s="22" t="s">
        <v>1543</v>
      </c>
      <c r="B558" s="23">
        <v>85</v>
      </c>
      <c r="G558" s="55" t="s">
        <v>804</v>
      </c>
      <c r="H558" s="55" t="s">
        <v>804</v>
      </c>
      <c r="I558" s="55">
        <f t="shared" si="10"/>
        <v>330.91</v>
      </c>
      <c r="J558" s="33">
        <f t="shared" ref="J558:J621" si="12">+I558/0.16</f>
        <v>2068.1875</v>
      </c>
      <c r="K558" s="55">
        <f t="shared" si="11"/>
        <v>0</v>
      </c>
    </row>
    <row r="559" spans="1:11" hidden="1" x14ac:dyDescent="0.25">
      <c r="A559" s="22" t="s">
        <v>1543</v>
      </c>
      <c r="B559" s="23">
        <v>85</v>
      </c>
      <c r="G559" s="55" t="s">
        <v>2861</v>
      </c>
      <c r="H559" s="55" t="s">
        <v>2798</v>
      </c>
      <c r="I559" s="55">
        <f t="shared" si="10"/>
        <v>1440</v>
      </c>
      <c r="J559" s="33">
        <f t="shared" si="12"/>
        <v>9000</v>
      </c>
      <c r="K559" s="55">
        <f t="shared" si="11"/>
        <v>0</v>
      </c>
    </row>
    <row r="560" spans="1:11" hidden="1" x14ac:dyDescent="0.25">
      <c r="A560" s="22" t="s">
        <v>1543</v>
      </c>
      <c r="B560" s="23">
        <v>85</v>
      </c>
      <c r="G560" s="7" t="s">
        <v>1497</v>
      </c>
      <c r="H560" s="55" t="s">
        <v>5667</v>
      </c>
      <c r="I560" s="55">
        <f t="shared" si="10"/>
        <v>106543.84</v>
      </c>
      <c r="J560" s="33">
        <f t="shared" si="12"/>
        <v>665899</v>
      </c>
      <c r="K560" s="55">
        <f t="shared" si="11"/>
        <v>0</v>
      </c>
    </row>
    <row r="561" spans="1:11" hidden="1" x14ac:dyDescent="0.25">
      <c r="A561" s="22" t="s">
        <v>1543</v>
      </c>
      <c r="B561" s="23">
        <v>85</v>
      </c>
      <c r="G561" s="55" t="s">
        <v>850</v>
      </c>
      <c r="H561" s="55" t="s">
        <v>850</v>
      </c>
      <c r="I561" s="55">
        <f t="shared" si="10"/>
        <v>310.78999999999996</v>
      </c>
      <c r="J561" s="33">
        <f t="shared" si="12"/>
        <v>1942.4374999999998</v>
      </c>
      <c r="K561" s="55">
        <f t="shared" si="11"/>
        <v>0</v>
      </c>
    </row>
    <row r="562" spans="1:11" hidden="1" x14ac:dyDescent="0.25">
      <c r="A562" s="22" t="s">
        <v>1543</v>
      </c>
      <c r="B562" s="23">
        <v>85</v>
      </c>
      <c r="G562" s="7" t="s">
        <v>1506</v>
      </c>
      <c r="H562" s="7" t="s">
        <v>1507</v>
      </c>
      <c r="I562" s="55">
        <f t="shared" si="10"/>
        <v>305.48</v>
      </c>
      <c r="J562" s="33">
        <f t="shared" si="12"/>
        <v>1909.25</v>
      </c>
      <c r="K562" s="55">
        <f t="shared" si="11"/>
        <v>0</v>
      </c>
    </row>
    <row r="563" spans="1:11" hidden="1" x14ac:dyDescent="0.25">
      <c r="A563" s="22" t="s">
        <v>1543</v>
      </c>
      <c r="B563" s="23">
        <v>85</v>
      </c>
      <c r="G563" s="55" t="s">
        <v>824</v>
      </c>
      <c r="H563" s="55" t="s">
        <v>824</v>
      </c>
      <c r="I563" s="55">
        <f t="shared" si="10"/>
        <v>175.09</v>
      </c>
      <c r="J563" s="33">
        <f t="shared" si="12"/>
        <v>1094.3125</v>
      </c>
      <c r="K563" s="55">
        <f t="shared" si="11"/>
        <v>0</v>
      </c>
    </row>
    <row r="564" spans="1:11" hidden="1" x14ac:dyDescent="0.25">
      <c r="A564" s="22" t="s">
        <v>1543</v>
      </c>
      <c r="B564" s="23">
        <v>85</v>
      </c>
      <c r="G564" s="55" t="s">
        <v>6003</v>
      </c>
      <c r="H564" s="55" t="s">
        <v>6003</v>
      </c>
      <c r="I564" s="55">
        <f t="shared" si="10"/>
        <v>53.85</v>
      </c>
      <c r="J564" s="33">
        <f t="shared" si="12"/>
        <v>336.5625</v>
      </c>
      <c r="K564" s="55">
        <f t="shared" si="11"/>
        <v>0</v>
      </c>
    </row>
    <row r="565" spans="1:11" hidden="1" x14ac:dyDescent="0.25">
      <c r="A565" s="22" t="s">
        <v>1543</v>
      </c>
      <c r="B565" s="23">
        <v>85</v>
      </c>
      <c r="G565" s="55" t="s">
        <v>5992</v>
      </c>
      <c r="H565" s="55" t="s">
        <v>5992</v>
      </c>
      <c r="I565" s="55">
        <f t="shared" si="10"/>
        <v>69.040000000000006</v>
      </c>
      <c r="J565" s="33">
        <f t="shared" si="12"/>
        <v>431.50000000000006</v>
      </c>
      <c r="K565" s="55">
        <f t="shared" si="11"/>
        <v>0</v>
      </c>
    </row>
    <row r="566" spans="1:11" hidden="1" x14ac:dyDescent="0.25">
      <c r="A566" s="22" t="s">
        <v>1543</v>
      </c>
      <c r="B566" s="23">
        <v>85</v>
      </c>
      <c r="G566" s="55" t="s">
        <v>5380</v>
      </c>
      <c r="H566" s="55" t="s">
        <v>6189</v>
      </c>
      <c r="I566" s="55">
        <f t="shared" si="10"/>
        <v>12.14</v>
      </c>
      <c r="J566" s="33">
        <f t="shared" si="12"/>
        <v>75.875</v>
      </c>
      <c r="K566" s="55">
        <f t="shared" si="11"/>
        <v>0</v>
      </c>
    </row>
    <row r="567" spans="1:11" hidden="1" x14ac:dyDescent="0.25">
      <c r="A567" s="22" t="s">
        <v>1543</v>
      </c>
      <c r="B567" s="23">
        <v>85</v>
      </c>
      <c r="G567" s="7" t="s">
        <v>4786</v>
      </c>
      <c r="H567" s="7" t="s">
        <v>4787</v>
      </c>
      <c r="I567" s="55">
        <f t="shared" si="10"/>
        <v>3520.99</v>
      </c>
      <c r="J567" s="33">
        <f t="shared" si="12"/>
        <v>22006.187499999996</v>
      </c>
      <c r="K567" s="55">
        <f t="shared" si="11"/>
        <v>0</v>
      </c>
    </row>
    <row r="568" spans="1:11" hidden="1" x14ac:dyDescent="0.25">
      <c r="A568" s="22" t="s">
        <v>1543</v>
      </c>
      <c r="B568" s="23">
        <v>85</v>
      </c>
      <c r="G568" s="55" t="s">
        <v>876</v>
      </c>
      <c r="H568" s="55" t="s">
        <v>876</v>
      </c>
      <c r="I568" s="55">
        <f t="shared" si="10"/>
        <v>20.83</v>
      </c>
      <c r="J568" s="33">
        <f t="shared" si="12"/>
        <v>130.1875</v>
      </c>
      <c r="K568" s="55">
        <f t="shared" si="11"/>
        <v>0</v>
      </c>
    </row>
    <row r="569" spans="1:11" hidden="1" x14ac:dyDescent="0.25">
      <c r="A569" s="22" t="s">
        <v>1543</v>
      </c>
      <c r="B569" s="23">
        <v>85</v>
      </c>
      <c r="G569" s="55" t="s">
        <v>1446</v>
      </c>
      <c r="H569" s="55" t="s">
        <v>1188</v>
      </c>
      <c r="I569" s="55">
        <f t="shared" si="10"/>
        <v>1116.48</v>
      </c>
      <c r="J569" s="33">
        <f t="shared" si="12"/>
        <v>6978</v>
      </c>
      <c r="K569" s="55">
        <f t="shared" si="11"/>
        <v>0</v>
      </c>
    </row>
    <row r="570" spans="1:11" hidden="1" x14ac:dyDescent="0.25">
      <c r="A570" s="22" t="s">
        <v>1543</v>
      </c>
      <c r="B570" s="23">
        <v>85</v>
      </c>
      <c r="G570" s="55" t="s">
        <v>1420</v>
      </c>
      <c r="H570" s="55" t="s">
        <v>6180</v>
      </c>
      <c r="I570" s="55">
        <f t="shared" si="10"/>
        <v>766</v>
      </c>
      <c r="J570" s="33">
        <f t="shared" si="12"/>
        <v>4787.5</v>
      </c>
      <c r="K570" s="55">
        <f t="shared" si="11"/>
        <v>0</v>
      </c>
    </row>
    <row r="571" spans="1:11" hidden="1" x14ac:dyDescent="0.25">
      <c r="A571" s="22" t="s">
        <v>1543</v>
      </c>
      <c r="B571" s="23">
        <v>85</v>
      </c>
      <c r="G571" s="55" t="s">
        <v>885</v>
      </c>
      <c r="H571" s="55" t="s">
        <v>885</v>
      </c>
      <c r="I571" s="55">
        <f t="shared" si="10"/>
        <v>86.89</v>
      </c>
      <c r="J571" s="33">
        <f t="shared" si="12"/>
        <v>543.0625</v>
      </c>
      <c r="K571" s="55">
        <f t="shared" si="11"/>
        <v>0</v>
      </c>
    </row>
    <row r="572" spans="1:11" hidden="1" x14ac:dyDescent="0.25">
      <c r="A572" s="22" t="s">
        <v>1543</v>
      </c>
      <c r="B572" s="23">
        <v>85</v>
      </c>
      <c r="G572" s="55" t="s">
        <v>5877</v>
      </c>
      <c r="H572" s="55" t="s">
        <v>5877</v>
      </c>
      <c r="I572" s="55">
        <f t="shared" si="10"/>
        <v>25.66</v>
      </c>
      <c r="J572" s="33">
        <f t="shared" si="12"/>
        <v>160.375</v>
      </c>
      <c r="K572" s="55">
        <f t="shared" si="11"/>
        <v>0</v>
      </c>
    </row>
    <row r="573" spans="1:11" hidden="1" x14ac:dyDescent="0.25">
      <c r="A573" s="22" t="s">
        <v>1543</v>
      </c>
      <c r="B573" s="23">
        <v>85</v>
      </c>
      <c r="G573" s="7" t="s">
        <v>1477</v>
      </c>
      <c r="H573" s="55" t="s">
        <v>6198</v>
      </c>
      <c r="I573" s="55">
        <f t="shared" si="10"/>
        <v>55391.68</v>
      </c>
      <c r="J573" s="33">
        <f t="shared" si="12"/>
        <v>346198</v>
      </c>
      <c r="K573" s="55">
        <f t="shared" si="11"/>
        <v>0</v>
      </c>
    </row>
    <row r="574" spans="1:11" hidden="1" x14ac:dyDescent="0.25">
      <c r="A574" s="22" t="s">
        <v>1543</v>
      </c>
      <c r="B574" s="23">
        <v>85</v>
      </c>
      <c r="G574" s="7" t="s">
        <v>4776</v>
      </c>
      <c r="H574" s="55" t="s">
        <v>6193</v>
      </c>
      <c r="I574" s="55">
        <f t="shared" si="10"/>
        <v>82089.8</v>
      </c>
      <c r="J574" s="33">
        <f t="shared" si="12"/>
        <v>513061.25</v>
      </c>
      <c r="K574" s="55">
        <f t="shared" si="11"/>
        <v>0</v>
      </c>
    </row>
    <row r="575" spans="1:11" hidden="1" x14ac:dyDescent="0.25">
      <c r="A575" s="22" t="s">
        <v>1543</v>
      </c>
      <c r="B575" s="23">
        <v>85</v>
      </c>
      <c r="G575" s="7" t="s">
        <v>2879</v>
      </c>
      <c r="H575" s="55" t="s">
        <v>5672</v>
      </c>
      <c r="I575" s="55">
        <f t="shared" si="10"/>
        <v>49913.55</v>
      </c>
      <c r="J575" s="33">
        <f t="shared" si="12"/>
        <v>311959.6875</v>
      </c>
      <c r="K575" s="55">
        <f t="shared" si="11"/>
        <v>0</v>
      </c>
    </row>
    <row r="576" spans="1:11" hidden="1" x14ac:dyDescent="0.25">
      <c r="A576" s="22" t="s">
        <v>1543</v>
      </c>
      <c r="B576" s="23">
        <v>85</v>
      </c>
      <c r="G576" s="55" t="s">
        <v>5999</v>
      </c>
      <c r="H576" s="55" t="s">
        <v>5999</v>
      </c>
      <c r="I576" s="55">
        <f t="shared" si="10"/>
        <v>19.45</v>
      </c>
      <c r="J576" s="33">
        <f t="shared" si="12"/>
        <v>121.5625</v>
      </c>
      <c r="K576" s="55">
        <f t="shared" si="11"/>
        <v>0</v>
      </c>
    </row>
    <row r="577" spans="1:11" hidden="1" x14ac:dyDescent="0.25">
      <c r="A577" s="22" t="s">
        <v>1543</v>
      </c>
      <c r="B577" s="23">
        <v>85</v>
      </c>
      <c r="G577" s="55" t="s">
        <v>444</v>
      </c>
      <c r="H577" s="55" t="s">
        <v>1528</v>
      </c>
      <c r="I577" s="55">
        <f t="shared" si="10"/>
        <v>1445.8399999999995</v>
      </c>
      <c r="J577" s="33">
        <f t="shared" si="12"/>
        <v>9036.4999999999964</v>
      </c>
      <c r="K577" s="55">
        <f t="shared" si="11"/>
        <v>0</v>
      </c>
    </row>
    <row r="578" spans="1:11" hidden="1" x14ac:dyDescent="0.25">
      <c r="A578" s="22" t="s">
        <v>1543</v>
      </c>
      <c r="B578" s="23">
        <v>85</v>
      </c>
      <c r="G578" s="55" t="s">
        <v>924</v>
      </c>
      <c r="H578" s="55" t="s">
        <v>924</v>
      </c>
      <c r="I578" s="55">
        <f t="shared" si="10"/>
        <v>244.7</v>
      </c>
      <c r="J578" s="33">
        <f t="shared" si="12"/>
        <v>1529.375</v>
      </c>
      <c r="K578" s="55">
        <f t="shared" si="11"/>
        <v>0</v>
      </c>
    </row>
    <row r="579" spans="1:11" hidden="1" x14ac:dyDescent="0.25">
      <c r="A579" s="22" t="s">
        <v>1543</v>
      </c>
      <c r="B579" s="23">
        <v>85</v>
      </c>
      <c r="G579" s="7" t="s">
        <v>1473</v>
      </c>
      <c r="H579" s="55" t="s">
        <v>6194</v>
      </c>
      <c r="I579" s="55">
        <f t="shared" si="10"/>
        <v>30083.57</v>
      </c>
      <c r="J579" s="33">
        <f t="shared" si="12"/>
        <v>188022.3125</v>
      </c>
      <c r="K579" s="55">
        <f t="shared" si="11"/>
        <v>0</v>
      </c>
    </row>
    <row r="580" spans="1:11" hidden="1" x14ac:dyDescent="0.25">
      <c r="A580" s="22" t="s">
        <v>1543</v>
      </c>
      <c r="B580" s="23">
        <v>85</v>
      </c>
      <c r="G580" s="55" t="s">
        <v>5870</v>
      </c>
      <c r="H580" s="55" t="s">
        <v>5870</v>
      </c>
      <c r="I580" s="55">
        <f t="shared" si="10"/>
        <v>114.37</v>
      </c>
      <c r="J580" s="33">
        <f t="shared" si="12"/>
        <v>714.8125</v>
      </c>
      <c r="K580" s="55">
        <f t="shared" si="11"/>
        <v>0</v>
      </c>
    </row>
    <row r="581" spans="1:11" x14ac:dyDescent="0.25">
      <c r="A581" s="22" t="s">
        <v>1543</v>
      </c>
      <c r="B581" s="24" t="s">
        <v>2939</v>
      </c>
      <c r="G581" s="55" t="s">
        <v>2842</v>
      </c>
      <c r="H581" s="55" t="s">
        <v>2604</v>
      </c>
      <c r="I581" s="55">
        <f t="shared" si="10"/>
        <v>10677.48</v>
      </c>
      <c r="J581" s="33">
        <f t="shared" si="12"/>
        <v>66734.25</v>
      </c>
      <c r="K581" s="55">
        <f t="shared" si="11"/>
        <v>7118.2800000000007</v>
      </c>
    </row>
    <row r="582" spans="1:11" hidden="1" x14ac:dyDescent="0.25">
      <c r="A582" s="22" t="s">
        <v>1543</v>
      </c>
      <c r="B582" s="23">
        <v>85</v>
      </c>
      <c r="G582" s="7" t="s">
        <v>6200</v>
      </c>
      <c r="H582" s="55" t="s">
        <v>5935</v>
      </c>
      <c r="I582" s="55">
        <f t="shared" si="10"/>
        <v>123761.19</v>
      </c>
      <c r="J582" s="33">
        <f t="shared" si="12"/>
        <v>773507.4375</v>
      </c>
      <c r="K582" s="55">
        <f t="shared" si="11"/>
        <v>0</v>
      </c>
    </row>
    <row r="583" spans="1:11" hidden="1" x14ac:dyDescent="0.25">
      <c r="A583" s="22" t="s">
        <v>1543</v>
      </c>
      <c r="B583" s="23">
        <v>85</v>
      </c>
      <c r="G583" s="7" t="s">
        <v>1467</v>
      </c>
      <c r="H583" s="55" t="s">
        <v>6199</v>
      </c>
      <c r="I583" s="55">
        <f t="shared" si="10"/>
        <v>82060.52</v>
      </c>
      <c r="J583" s="33">
        <f t="shared" si="12"/>
        <v>512878.25</v>
      </c>
      <c r="K583" s="55">
        <f t="shared" si="11"/>
        <v>0</v>
      </c>
    </row>
    <row r="584" spans="1:11" hidden="1" x14ac:dyDescent="0.25">
      <c r="A584" s="22" t="s">
        <v>1543</v>
      </c>
      <c r="B584" s="23">
        <v>85</v>
      </c>
      <c r="G584" s="55" t="s">
        <v>2419</v>
      </c>
      <c r="H584" s="55" t="s">
        <v>2419</v>
      </c>
      <c r="I584" s="55">
        <f t="shared" si="10"/>
        <v>46.64</v>
      </c>
      <c r="J584" s="33">
        <f t="shared" si="12"/>
        <v>291.5</v>
      </c>
      <c r="K584" s="55">
        <f t="shared" si="11"/>
        <v>0</v>
      </c>
    </row>
    <row r="585" spans="1:11" hidden="1" x14ac:dyDescent="0.25">
      <c r="A585" s="22" t="s">
        <v>1543</v>
      </c>
      <c r="B585" s="23">
        <v>85</v>
      </c>
      <c r="G585" s="39" t="s">
        <v>2926</v>
      </c>
      <c r="H585" s="39" t="s">
        <v>2927</v>
      </c>
      <c r="I585" s="55">
        <f t="shared" si="10"/>
        <v>3059.03</v>
      </c>
      <c r="J585" s="33">
        <f t="shared" si="12"/>
        <v>19118.9375</v>
      </c>
      <c r="K585" s="55">
        <f t="shared" si="11"/>
        <v>0</v>
      </c>
    </row>
    <row r="586" spans="1:11" hidden="1" x14ac:dyDescent="0.25">
      <c r="A586" s="22" t="s">
        <v>1543</v>
      </c>
      <c r="B586" s="23">
        <v>85</v>
      </c>
      <c r="G586" s="55" t="s">
        <v>4768</v>
      </c>
      <c r="H586" s="55" t="s">
        <v>4634</v>
      </c>
      <c r="I586" s="55">
        <f t="shared" si="10"/>
        <v>623.87</v>
      </c>
      <c r="J586" s="33">
        <f t="shared" si="12"/>
        <v>3899.1875</v>
      </c>
      <c r="K586" s="55">
        <f t="shared" si="11"/>
        <v>0</v>
      </c>
    </row>
    <row r="587" spans="1:11" hidden="1" x14ac:dyDescent="0.25">
      <c r="A587" s="22" t="s">
        <v>1543</v>
      </c>
      <c r="B587" s="23">
        <v>85</v>
      </c>
      <c r="G587" s="17" t="s">
        <v>1539</v>
      </c>
      <c r="H587" s="18" t="s">
        <v>1540</v>
      </c>
      <c r="I587" s="55">
        <f t="shared" si="10"/>
        <v>68.16</v>
      </c>
      <c r="J587" s="33">
        <f t="shared" si="12"/>
        <v>425.99999999999994</v>
      </c>
      <c r="K587" s="55">
        <f t="shared" si="11"/>
        <v>0</v>
      </c>
    </row>
    <row r="588" spans="1:11" hidden="1" x14ac:dyDescent="0.25">
      <c r="A588" s="22" t="s">
        <v>1543</v>
      </c>
      <c r="B588" s="23">
        <v>85</v>
      </c>
      <c r="G588" s="39" t="s">
        <v>1508</v>
      </c>
      <c r="H588" s="39" t="s">
        <v>1509</v>
      </c>
      <c r="I588" s="55">
        <f t="shared" si="10"/>
        <v>1225.07</v>
      </c>
      <c r="J588" s="33">
        <f t="shared" si="12"/>
        <v>7656.6874999999991</v>
      </c>
      <c r="K588" s="55">
        <f t="shared" si="11"/>
        <v>0</v>
      </c>
    </row>
    <row r="589" spans="1:11" hidden="1" x14ac:dyDescent="0.25">
      <c r="A589" s="22" t="s">
        <v>1543</v>
      </c>
      <c r="B589" s="23">
        <v>85</v>
      </c>
      <c r="G589" s="55" t="s">
        <v>5995</v>
      </c>
      <c r="H589" s="55" t="s">
        <v>5995</v>
      </c>
      <c r="I589" s="55">
        <f t="shared" ref="I589:I620" si="13">+SUMIF($G$7:$G$542,G589,$I$7:$I$542)</f>
        <v>11.72</v>
      </c>
      <c r="J589" s="33">
        <f t="shared" si="12"/>
        <v>73.25</v>
      </c>
      <c r="K589" s="55">
        <f t="shared" ref="K589:K620" si="14">+SUMIF($G$7:$G$542,G589,$K$7:$K$542)</f>
        <v>0</v>
      </c>
    </row>
    <row r="590" spans="1:11" hidden="1" x14ac:dyDescent="0.25">
      <c r="A590" s="22" t="s">
        <v>1543</v>
      </c>
      <c r="B590" s="23">
        <v>85</v>
      </c>
      <c r="G590" s="55" t="s">
        <v>5844</v>
      </c>
      <c r="H590" s="55" t="s">
        <v>5844</v>
      </c>
      <c r="I590" s="55">
        <f t="shared" si="13"/>
        <v>161.6</v>
      </c>
      <c r="J590" s="33">
        <f t="shared" si="12"/>
        <v>1010</v>
      </c>
      <c r="K590" s="55">
        <f t="shared" si="14"/>
        <v>0</v>
      </c>
    </row>
    <row r="591" spans="1:11" hidden="1" x14ac:dyDescent="0.25">
      <c r="A591" s="22" t="s">
        <v>1543</v>
      </c>
      <c r="B591" s="23">
        <v>85</v>
      </c>
      <c r="G591" s="55" t="s">
        <v>5793</v>
      </c>
      <c r="H591" s="55" t="s">
        <v>5793</v>
      </c>
      <c r="I591" s="55">
        <f t="shared" si="13"/>
        <v>24.83</v>
      </c>
      <c r="J591" s="33">
        <f t="shared" si="12"/>
        <v>155.1875</v>
      </c>
      <c r="K591" s="55">
        <f t="shared" si="14"/>
        <v>0</v>
      </c>
    </row>
    <row r="592" spans="1:11" hidden="1" x14ac:dyDescent="0.25">
      <c r="A592" s="22" t="s">
        <v>1543</v>
      </c>
      <c r="B592" s="23">
        <v>85</v>
      </c>
      <c r="G592" s="55" t="s">
        <v>321</v>
      </c>
      <c r="H592" s="55" t="s">
        <v>321</v>
      </c>
      <c r="I592" s="55">
        <f t="shared" si="13"/>
        <v>96.009999999999991</v>
      </c>
      <c r="J592" s="33">
        <f t="shared" si="12"/>
        <v>600.06249999999989</v>
      </c>
      <c r="K592" s="55">
        <f t="shared" si="14"/>
        <v>0</v>
      </c>
    </row>
    <row r="593" spans="1:11" hidden="1" x14ac:dyDescent="0.25">
      <c r="A593" s="22" t="s">
        <v>1543</v>
      </c>
      <c r="B593" s="23">
        <v>85</v>
      </c>
      <c r="G593" s="7" t="s">
        <v>1469</v>
      </c>
      <c r="H593" s="55" t="s">
        <v>6191</v>
      </c>
      <c r="I593" s="55">
        <f t="shared" si="13"/>
        <v>48609.38</v>
      </c>
      <c r="J593" s="33">
        <f t="shared" si="12"/>
        <v>303808.625</v>
      </c>
      <c r="K593" s="55">
        <f t="shared" si="14"/>
        <v>0</v>
      </c>
    </row>
    <row r="594" spans="1:11" hidden="1" x14ac:dyDescent="0.25">
      <c r="A594" s="22" t="s">
        <v>1543</v>
      </c>
      <c r="B594" s="23">
        <v>85</v>
      </c>
      <c r="G594" s="55" t="s">
        <v>5880</v>
      </c>
      <c r="H594" s="55" t="s">
        <v>5880</v>
      </c>
      <c r="I594" s="55">
        <f t="shared" si="13"/>
        <v>21.38</v>
      </c>
      <c r="J594" s="33">
        <f t="shared" si="12"/>
        <v>133.625</v>
      </c>
      <c r="K594" s="55">
        <f t="shared" si="14"/>
        <v>0</v>
      </c>
    </row>
    <row r="595" spans="1:11" hidden="1" x14ac:dyDescent="0.25">
      <c r="A595" s="22" t="s">
        <v>1543</v>
      </c>
      <c r="B595" s="23">
        <v>85</v>
      </c>
      <c r="G595" s="55" t="s">
        <v>5543</v>
      </c>
      <c r="H595" s="55" t="s">
        <v>6058</v>
      </c>
      <c r="I595" s="55">
        <f t="shared" si="13"/>
        <v>318.62</v>
      </c>
      <c r="J595" s="33">
        <f t="shared" si="12"/>
        <v>1991.375</v>
      </c>
      <c r="K595" s="55">
        <f t="shared" si="14"/>
        <v>0</v>
      </c>
    </row>
    <row r="596" spans="1:11" hidden="1" x14ac:dyDescent="0.25">
      <c r="A596" s="22" t="s">
        <v>1543</v>
      </c>
      <c r="B596" s="23">
        <v>85</v>
      </c>
      <c r="G596" s="55" t="s">
        <v>6178</v>
      </c>
      <c r="H596" s="55" t="s">
        <v>6179</v>
      </c>
      <c r="I596" s="55">
        <f t="shared" si="13"/>
        <v>17.38</v>
      </c>
      <c r="J596" s="33">
        <f t="shared" si="12"/>
        <v>108.62499999999999</v>
      </c>
      <c r="K596" s="55">
        <f t="shared" si="14"/>
        <v>0</v>
      </c>
    </row>
    <row r="597" spans="1:11" hidden="1" x14ac:dyDescent="0.25">
      <c r="A597" s="22" t="s">
        <v>1543</v>
      </c>
      <c r="B597" s="23">
        <v>85</v>
      </c>
      <c r="G597" s="55" t="s">
        <v>868</v>
      </c>
      <c r="H597" s="55" t="s">
        <v>868</v>
      </c>
      <c r="I597" s="55">
        <f t="shared" si="13"/>
        <v>18.27</v>
      </c>
      <c r="J597" s="33">
        <f t="shared" si="12"/>
        <v>114.1875</v>
      </c>
      <c r="K597" s="55">
        <f t="shared" si="14"/>
        <v>0</v>
      </c>
    </row>
    <row r="598" spans="1:11" hidden="1" x14ac:dyDescent="0.25">
      <c r="A598" s="22" t="s">
        <v>1543</v>
      </c>
      <c r="B598" s="23">
        <v>85</v>
      </c>
      <c r="G598" s="55" t="s">
        <v>313</v>
      </c>
      <c r="H598" s="55" t="s">
        <v>313</v>
      </c>
      <c r="I598" s="55">
        <f t="shared" si="13"/>
        <v>93.65</v>
      </c>
      <c r="J598" s="33">
        <f t="shared" si="12"/>
        <v>585.3125</v>
      </c>
      <c r="K598" s="55">
        <f t="shared" si="14"/>
        <v>0</v>
      </c>
    </row>
    <row r="599" spans="1:11" hidden="1" x14ac:dyDescent="0.25">
      <c r="A599" s="22" t="s">
        <v>1543</v>
      </c>
      <c r="B599" s="23">
        <v>85</v>
      </c>
      <c r="G599" s="55" t="s">
        <v>1425</v>
      </c>
      <c r="H599" s="55" t="s">
        <v>1025</v>
      </c>
      <c r="I599" s="55">
        <f t="shared" si="13"/>
        <v>1706.8899999999999</v>
      </c>
      <c r="J599" s="33">
        <f t="shared" si="12"/>
        <v>10668.062499999998</v>
      </c>
      <c r="K599" s="55">
        <f t="shared" si="14"/>
        <v>0</v>
      </c>
    </row>
    <row r="600" spans="1:11" hidden="1" x14ac:dyDescent="0.25">
      <c r="A600" s="22" t="s">
        <v>1543</v>
      </c>
      <c r="B600" s="23">
        <v>85</v>
      </c>
      <c r="G600" s="7" t="s">
        <v>1482</v>
      </c>
      <c r="H600" s="55" t="s">
        <v>5614</v>
      </c>
      <c r="I600" s="55">
        <f t="shared" si="13"/>
        <v>117752.34</v>
      </c>
      <c r="J600" s="33">
        <f t="shared" si="12"/>
        <v>735952.125</v>
      </c>
      <c r="K600" s="55">
        <f t="shared" si="14"/>
        <v>0</v>
      </c>
    </row>
    <row r="601" spans="1:11" hidden="1" x14ac:dyDescent="0.25">
      <c r="A601" s="22" t="s">
        <v>1543</v>
      </c>
      <c r="B601" s="23">
        <v>85</v>
      </c>
      <c r="G601" s="55" t="s">
        <v>2907</v>
      </c>
      <c r="H601" s="55" t="s">
        <v>2907</v>
      </c>
      <c r="I601" s="55">
        <f t="shared" si="13"/>
        <v>118.63</v>
      </c>
      <c r="J601" s="33">
        <f t="shared" si="12"/>
        <v>741.4375</v>
      </c>
      <c r="K601" s="55">
        <f t="shared" si="14"/>
        <v>0</v>
      </c>
    </row>
    <row r="602" spans="1:11" hidden="1" x14ac:dyDescent="0.25">
      <c r="A602" s="22" t="s">
        <v>1543</v>
      </c>
      <c r="B602" s="23">
        <v>85</v>
      </c>
      <c r="G602" s="55" t="s">
        <v>1445</v>
      </c>
      <c r="H602" s="55" t="s">
        <v>1172</v>
      </c>
      <c r="I602" s="55">
        <f t="shared" si="13"/>
        <v>37.22</v>
      </c>
      <c r="J602" s="33">
        <f t="shared" si="12"/>
        <v>232.625</v>
      </c>
      <c r="K602" s="55">
        <f t="shared" si="14"/>
        <v>0</v>
      </c>
    </row>
    <row r="603" spans="1:11" hidden="1" x14ac:dyDescent="0.25">
      <c r="A603" s="22" t="s">
        <v>1543</v>
      </c>
      <c r="B603" s="23">
        <v>85</v>
      </c>
      <c r="G603" s="55" t="s">
        <v>329</v>
      </c>
      <c r="H603" s="55" t="s">
        <v>329</v>
      </c>
      <c r="I603" s="55">
        <f t="shared" si="13"/>
        <v>337.21999999999997</v>
      </c>
      <c r="J603" s="33">
        <f t="shared" si="12"/>
        <v>2107.6249999999995</v>
      </c>
      <c r="K603" s="55">
        <f t="shared" si="14"/>
        <v>0</v>
      </c>
    </row>
    <row r="604" spans="1:11" hidden="1" x14ac:dyDescent="0.25">
      <c r="A604" s="22" t="s">
        <v>1543</v>
      </c>
      <c r="B604" s="23">
        <v>85</v>
      </c>
      <c r="G604" s="55" t="s">
        <v>1437</v>
      </c>
      <c r="H604" s="55" t="s">
        <v>1111</v>
      </c>
      <c r="I604" s="55">
        <f t="shared" si="13"/>
        <v>8736.5600000000013</v>
      </c>
      <c r="J604" s="33">
        <f t="shared" si="12"/>
        <v>54603.500000000007</v>
      </c>
      <c r="K604" s="55">
        <f t="shared" si="14"/>
        <v>0</v>
      </c>
    </row>
    <row r="605" spans="1:11" hidden="1" x14ac:dyDescent="0.25">
      <c r="A605" s="22" t="s">
        <v>1543</v>
      </c>
      <c r="B605" s="23">
        <v>85</v>
      </c>
      <c r="G605" s="55" t="s">
        <v>5488</v>
      </c>
      <c r="H605" s="55" t="s">
        <v>5488</v>
      </c>
      <c r="I605" s="55">
        <f t="shared" si="13"/>
        <v>100.92</v>
      </c>
      <c r="J605" s="33">
        <f t="shared" si="12"/>
        <v>630.75</v>
      </c>
      <c r="K605" s="55">
        <f t="shared" si="14"/>
        <v>0</v>
      </c>
    </row>
    <row r="606" spans="1:11" hidden="1" x14ac:dyDescent="0.25">
      <c r="A606" s="22" t="s">
        <v>1543</v>
      </c>
      <c r="B606" s="23">
        <v>85</v>
      </c>
      <c r="G606" s="55" t="s">
        <v>841</v>
      </c>
      <c r="H606" s="55" t="s">
        <v>841</v>
      </c>
      <c r="I606" s="55">
        <f t="shared" si="13"/>
        <v>5.24</v>
      </c>
      <c r="J606" s="33">
        <f t="shared" si="12"/>
        <v>32.75</v>
      </c>
      <c r="K606" s="55">
        <f t="shared" si="14"/>
        <v>0</v>
      </c>
    </row>
    <row r="607" spans="1:11" hidden="1" x14ac:dyDescent="0.25">
      <c r="A607" s="22" t="s">
        <v>1543</v>
      </c>
      <c r="B607" s="23">
        <v>85</v>
      </c>
      <c r="G607" s="55" t="s">
        <v>1414</v>
      </c>
      <c r="H607" s="55" t="s">
        <v>1075</v>
      </c>
      <c r="I607" s="55">
        <f t="shared" si="13"/>
        <v>4835.59</v>
      </c>
      <c r="J607" s="33">
        <f t="shared" si="12"/>
        <v>30222.4375</v>
      </c>
      <c r="K607" s="55">
        <f t="shared" si="14"/>
        <v>0</v>
      </c>
    </row>
    <row r="608" spans="1:11" hidden="1" x14ac:dyDescent="0.25">
      <c r="A608" s="22" t="s">
        <v>1543</v>
      </c>
      <c r="B608" s="23">
        <v>85</v>
      </c>
      <c r="G608" s="7" t="s">
        <v>1479</v>
      </c>
      <c r="H608" s="55" t="s">
        <v>6195</v>
      </c>
      <c r="I608" s="55">
        <f t="shared" si="13"/>
        <v>60166.979999999996</v>
      </c>
      <c r="J608" s="33">
        <f t="shared" si="12"/>
        <v>376043.62499999994</v>
      </c>
      <c r="K608" s="55">
        <f t="shared" si="14"/>
        <v>0</v>
      </c>
    </row>
    <row r="609" spans="1:11" hidden="1" x14ac:dyDescent="0.25">
      <c r="A609" s="22" t="s">
        <v>1543</v>
      </c>
      <c r="B609" s="23">
        <v>85</v>
      </c>
      <c r="G609" s="7" t="s">
        <v>5569</v>
      </c>
      <c r="H609" s="55" t="s">
        <v>5625</v>
      </c>
      <c r="I609" s="55">
        <f t="shared" si="13"/>
        <v>69785.070000000007</v>
      </c>
      <c r="J609" s="33">
        <f t="shared" si="12"/>
        <v>436156.68750000006</v>
      </c>
      <c r="K609" s="55">
        <f t="shared" si="14"/>
        <v>0</v>
      </c>
    </row>
    <row r="610" spans="1:11" hidden="1" x14ac:dyDescent="0.25">
      <c r="A610" s="22" t="s">
        <v>1543</v>
      </c>
      <c r="B610" s="23">
        <v>85</v>
      </c>
      <c r="G610" s="7" t="s">
        <v>1483</v>
      </c>
      <c r="H610" s="55" t="s">
        <v>5660</v>
      </c>
      <c r="I610" s="55">
        <f t="shared" si="13"/>
        <v>74403.67</v>
      </c>
      <c r="J610" s="33">
        <f t="shared" si="12"/>
        <v>465022.9375</v>
      </c>
      <c r="K610" s="55">
        <f t="shared" si="14"/>
        <v>0</v>
      </c>
    </row>
    <row r="611" spans="1:11" hidden="1" x14ac:dyDescent="0.25">
      <c r="A611" s="22" t="s">
        <v>1543</v>
      </c>
      <c r="B611" s="23">
        <v>85</v>
      </c>
      <c r="G611" s="55" t="s">
        <v>906</v>
      </c>
      <c r="H611" s="55" t="s">
        <v>906</v>
      </c>
      <c r="I611" s="55">
        <f t="shared" si="13"/>
        <v>3.31</v>
      </c>
      <c r="J611" s="33">
        <f t="shared" si="12"/>
        <v>20.6875</v>
      </c>
      <c r="K611" s="55">
        <f t="shared" si="14"/>
        <v>0</v>
      </c>
    </row>
    <row r="612" spans="1:11" hidden="1" x14ac:dyDescent="0.25">
      <c r="A612" s="22" t="s">
        <v>1543</v>
      </c>
      <c r="B612" s="23">
        <v>85</v>
      </c>
      <c r="G612" s="55" t="s">
        <v>5798</v>
      </c>
      <c r="H612" s="55" t="s">
        <v>5798</v>
      </c>
      <c r="I612" s="55">
        <f t="shared" si="13"/>
        <v>93.41</v>
      </c>
      <c r="J612" s="33">
        <f t="shared" si="12"/>
        <v>583.8125</v>
      </c>
      <c r="K612" s="55">
        <f t="shared" si="14"/>
        <v>0</v>
      </c>
    </row>
    <row r="613" spans="1:11" hidden="1" x14ac:dyDescent="0.25">
      <c r="A613" s="22" t="s">
        <v>1543</v>
      </c>
      <c r="B613" s="23">
        <v>85</v>
      </c>
      <c r="G613" s="55" t="s">
        <v>5845</v>
      </c>
      <c r="H613" s="55" t="s">
        <v>5845</v>
      </c>
      <c r="I613" s="55">
        <f t="shared" si="13"/>
        <v>18.21</v>
      </c>
      <c r="J613" s="33">
        <f t="shared" si="12"/>
        <v>113.8125</v>
      </c>
      <c r="K613" s="55">
        <f t="shared" si="14"/>
        <v>0</v>
      </c>
    </row>
    <row r="614" spans="1:11" hidden="1" x14ac:dyDescent="0.25">
      <c r="A614" s="22" t="s">
        <v>1543</v>
      </c>
      <c r="B614" s="23">
        <v>85</v>
      </c>
      <c r="G614" s="55" t="s">
        <v>2943</v>
      </c>
      <c r="H614" s="55" t="s">
        <v>2738</v>
      </c>
      <c r="I614" s="55">
        <f t="shared" si="13"/>
        <v>6590.14</v>
      </c>
      <c r="J614" s="33">
        <f t="shared" si="12"/>
        <v>41188.375</v>
      </c>
      <c r="K614" s="55">
        <f t="shared" si="14"/>
        <v>0</v>
      </c>
    </row>
    <row r="615" spans="1:11" hidden="1" x14ac:dyDescent="0.25">
      <c r="A615" s="22" t="s">
        <v>1543</v>
      </c>
      <c r="B615" s="23">
        <v>85</v>
      </c>
      <c r="G615" s="55" t="s">
        <v>1442</v>
      </c>
      <c r="H615" s="55" t="s">
        <v>1160</v>
      </c>
      <c r="I615" s="55">
        <f t="shared" si="13"/>
        <v>3494.12</v>
      </c>
      <c r="J615" s="33">
        <f t="shared" si="12"/>
        <v>21838.25</v>
      </c>
      <c r="K615" s="55">
        <f t="shared" si="14"/>
        <v>0</v>
      </c>
    </row>
    <row r="616" spans="1:11" hidden="1" x14ac:dyDescent="0.25">
      <c r="A616" s="22" t="s">
        <v>1543</v>
      </c>
      <c r="B616" s="23">
        <v>85</v>
      </c>
      <c r="G616" s="55" t="s">
        <v>2254</v>
      </c>
      <c r="H616" s="55" t="s">
        <v>2254</v>
      </c>
      <c r="I616" s="55">
        <f t="shared" si="13"/>
        <v>46.04</v>
      </c>
      <c r="J616" s="33">
        <f t="shared" si="12"/>
        <v>287.75</v>
      </c>
      <c r="K616" s="55">
        <f t="shared" si="14"/>
        <v>0</v>
      </c>
    </row>
    <row r="617" spans="1:11" hidden="1" x14ac:dyDescent="0.25">
      <c r="A617" s="22" t="s">
        <v>1543</v>
      </c>
      <c r="B617" s="23">
        <v>85</v>
      </c>
      <c r="G617" s="55" t="s">
        <v>305</v>
      </c>
      <c r="H617" s="55" t="s">
        <v>305</v>
      </c>
      <c r="I617" s="55">
        <f t="shared" si="13"/>
        <v>200</v>
      </c>
      <c r="J617" s="33">
        <f t="shared" si="12"/>
        <v>1250</v>
      </c>
      <c r="K617" s="55">
        <f t="shared" si="14"/>
        <v>0</v>
      </c>
    </row>
    <row r="618" spans="1:11" hidden="1" x14ac:dyDescent="0.25">
      <c r="A618" s="22" t="s">
        <v>1543</v>
      </c>
      <c r="B618" s="23">
        <v>85</v>
      </c>
      <c r="G618" s="55" t="s">
        <v>6012</v>
      </c>
      <c r="H618" s="55" t="s">
        <v>6012</v>
      </c>
      <c r="I618" s="55">
        <f t="shared" si="13"/>
        <v>67.31</v>
      </c>
      <c r="J618" s="33">
        <f t="shared" si="12"/>
        <v>420.6875</v>
      </c>
      <c r="K618" s="55">
        <f t="shared" si="14"/>
        <v>0</v>
      </c>
    </row>
    <row r="619" spans="1:11" hidden="1" x14ac:dyDescent="0.25">
      <c r="A619" s="22" t="s">
        <v>1543</v>
      </c>
      <c r="B619" s="23">
        <v>85</v>
      </c>
      <c r="G619" s="55" t="s">
        <v>1452</v>
      </c>
      <c r="H619" s="55" t="s">
        <v>1274</v>
      </c>
      <c r="I619" s="55">
        <f t="shared" si="13"/>
        <v>215.92000000000002</v>
      </c>
      <c r="J619" s="33">
        <f t="shared" si="12"/>
        <v>1349.5</v>
      </c>
      <c r="K619" s="55">
        <f t="shared" si="14"/>
        <v>0</v>
      </c>
    </row>
    <row r="620" spans="1:11" hidden="1" x14ac:dyDescent="0.25">
      <c r="A620" s="22" t="s">
        <v>1543</v>
      </c>
      <c r="B620" s="23">
        <v>85</v>
      </c>
      <c r="G620" s="39" t="s">
        <v>6206</v>
      </c>
      <c r="H620" s="39" t="s">
        <v>6207</v>
      </c>
      <c r="I620" s="55">
        <f t="shared" si="13"/>
        <v>17.100000000000001</v>
      </c>
      <c r="J620" s="33">
        <f t="shared" si="12"/>
        <v>106.875</v>
      </c>
      <c r="K620" s="55">
        <f t="shared" si="14"/>
        <v>0</v>
      </c>
    </row>
    <row r="621" spans="1:11" hidden="1" x14ac:dyDescent="0.25">
      <c r="A621" s="22" t="s">
        <v>1543</v>
      </c>
      <c r="B621" s="23">
        <v>85</v>
      </c>
      <c r="G621" s="55" t="s">
        <v>763</v>
      </c>
      <c r="H621" s="55" t="s">
        <v>763</v>
      </c>
      <c r="I621" s="55">
        <f t="shared" ref="I621:I652" si="15">+SUMIF($G$7:$G$542,G621,$I$7:$I$542)</f>
        <v>10.07</v>
      </c>
      <c r="J621" s="33">
        <f t="shared" si="12"/>
        <v>62.9375</v>
      </c>
      <c r="K621" s="55">
        <f t="shared" ref="K621:K652" si="16">+SUMIF($G$7:$G$542,G621,$K$7:$K$542)</f>
        <v>0</v>
      </c>
    </row>
    <row r="622" spans="1:11" hidden="1" x14ac:dyDescent="0.25">
      <c r="A622" s="22" t="s">
        <v>1543</v>
      </c>
      <c r="B622" s="23">
        <v>85</v>
      </c>
      <c r="G622" s="55" t="s">
        <v>5881</v>
      </c>
      <c r="H622" s="55" t="s">
        <v>5881</v>
      </c>
      <c r="I622" s="55">
        <f t="shared" si="15"/>
        <v>175.84</v>
      </c>
      <c r="J622" s="33">
        <f t="shared" ref="J622:J684" si="17">+I622/0.16</f>
        <v>1099</v>
      </c>
      <c r="K622" s="55">
        <f t="shared" si="16"/>
        <v>0</v>
      </c>
    </row>
    <row r="623" spans="1:11" hidden="1" x14ac:dyDescent="0.25">
      <c r="A623" s="22" t="s">
        <v>1543</v>
      </c>
      <c r="B623" s="23">
        <v>85</v>
      </c>
      <c r="G623" s="55" t="s">
        <v>851</v>
      </c>
      <c r="H623" s="55" t="s">
        <v>851</v>
      </c>
      <c r="I623" s="55">
        <f t="shared" si="15"/>
        <v>63.95</v>
      </c>
      <c r="J623" s="33">
        <f t="shared" si="17"/>
        <v>399.6875</v>
      </c>
      <c r="K623" s="55">
        <f t="shared" si="16"/>
        <v>0</v>
      </c>
    </row>
    <row r="624" spans="1:11" hidden="1" x14ac:dyDescent="0.25">
      <c r="A624" s="22" t="s">
        <v>1543</v>
      </c>
      <c r="B624" s="23">
        <v>85</v>
      </c>
      <c r="G624" s="55" t="s">
        <v>1436</v>
      </c>
      <c r="H624" s="55" t="s">
        <v>1094</v>
      </c>
      <c r="I624" s="55">
        <f t="shared" si="15"/>
        <v>806.62</v>
      </c>
      <c r="J624" s="33">
        <f t="shared" si="17"/>
        <v>5041.375</v>
      </c>
      <c r="K624" s="55">
        <f t="shared" si="16"/>
        <v>0</v>
      </c>
    </row>
    <row r="625" spans="1:11" hidden="1" x14ac:dyDescent="0.25">
      <c r="A625" s="22" t="s">
        <v>1543</v>
      </c>
      <c r="B625" s="23">
        <v>85</v>
      </c>
      <c r="G625" s="55" t="s">
        <v>5358</v>
      </c>
      <c r="H625" s="55" t="s">
        <v>5358</v>
      </c>
      <c r="I625" s="55">
        <f t="shared" si="15"/>
        <v>58.730000000000004</v>
      </c>
      <c r="J625" s="33">
        <f t="shared" si="17"/>
        <v>367.0625</v>
      </c>
      <c r="K625" s="55">
        <f t="shared" si="16"/>
        <v>0</v>
      </c>
    </row>
    <row r="626" spans="1:11" hidden="1" x14ac:dyDescent="0.25">
      <c r="A626" s="22" t="s">
        <v>1543</v>
      </c>
      <c r="B626" s="23">
        <v>85</v>
      </c>
      <c r="G626" s="55" t="s">
        <v>3720</v>
      </c>
      <c r="H626" s="55" t="s">
        <v>3550</v>
      </c>
      <c r="I626" s="55">
        <f t="shared" si="15"/>
        <v>480</v>
      </c>
      <c r="J626" s="33">
        <f t="shared" si="17"/>
        <v>3000</v>
      </c>
      <c r="K626" s="55">
        <f t="shared" si="16"/>
        <v>0</v>
      </c>
    </row>
    <row r="627" spans="1:11" x14ac:dyDescent="0.25">
      <c r="A627" s="22" t="s">
        <v>1543</v>
      </c>
      <c r="B627" s="23">
        <v>85</v>
      </c>
      <c r="G627" s="55" t="s">
        <v>790</v>
      </c>
      <c r="H627" s="55" t="s">
        <v>790</v>
      </c>
      <c r="I627" s="55">
        <f t="shared" si="15"/>
        <v>200</v>
      </c>
      <c r="J627" s="33">
        <f t="shared" si="17"/>
        <v>1250</v>
      </c>
      <c r="K627" s="55">
        <f t="shared" si="16"/>
        <v>50</v>
      </c>
    </row>
    <row r="628" spans="1:11" hidden="1" x14ac:dyDescent="0.25">
      <c r="A628" s="22" t="s">
        <v>1543</v>
      </c>
      <c r="B628" s="23">
        <v>85</v>
      </c>
      <c r="G628" s="55" t="s">
        <v>430</v>
      </c>
      <c r="H628" s="55" t="s">
        <v>430</v>
      </c>
      <c r="I628" s="55">
        <f t="shared" si="15"/>
        <v>30.08</v>
      </c>
      <c r="J628" s="33">
        <f t="shared" si="17"/>
        <v>187.99999999999997</v>
      </c>
      <c r="K628" s="55">
        <f t="shared" si="16"/>
        <v>0</v>
      </c>
    </row>
    <row r="629" spans="1:11" hidden="1" x14ac:dyDescent="0.25">
      <c r="A629" s="22" t="s">
        <v>1543</v>
      </c>
      <c r="B629" s="23">
        <v>85</v>
      </c>
      <c r="G629" s="55" t="s">
        <v>880</v>
      </c>
      <c r="H629" s="55" t="s">
        <v>880</v>
      </c>
      <c r="I629" s="55">
        <f t="shared" si="15"/>
        <v>15.72</v>
      </c>
      <c r="J629" s="33">
        <f t="shared" si="17"/>
        <v>98.25</v>
      </c>
      <c r="K629" s="55">
        <f t="shared" si="16"/>
        <v>0</v>
      </c>
    </row>
    <row r="630" spans="1:11" hidden="1" x14ac:dyDescent="0.25">
      <c r="A630" s="22" t="s">
        <v>1543</v>
      </c>
      <c r="B630" s="23">
        <v>85</v>
      </c>
      <c r="G630" s="55" t="s">
        <v>794</v>
      </c>
      <c r="H630" s="55" t="s">
        <v>794</v>
      </c>
      <c r="I630" s="55">
        <f t="shared" si="15"/>
        <v>472.49999999999994</v>
      </c>
      <c r="J630" s="33">
        <f t="shared" si="17"/>
        <v>2953.1249999999995</v>
      </c>
      <c r="K630" s="55">
        <f t="shared" si="16"/>
        <v>0</v>
      </c>
    </row>
    <row r="631" spans="1:11" hidden="1" x14ac:dyDescent="0.25">
      <c r="A631" s="22" t="s">
        <v>1543</v>
      </c>
      <c r="B631" s="23">
        <v>85</v>
      </c>
      <c r="G631" s="55" t="s">
        <v>5575</v>
      </c>
      <c r="H631" s="55" t="s">
        <v>5575</v>
      </c>
      <c r="I631" s="55">
        <f t="shared" si="15"/>
        <v>9.3800000000000008</v>
      </c>
      <c r="J631" s="33">
        <f t="shared" si="17"/>
        <v>58.625000000000007</v>
      </c>
      <c r="K631" s="55">
        <f t="shared" si="16"/>
        <v>0</v>
      </c>
    </row>
    <row r="632" spans="1:11" hidden="1" x14ac:dyDescent="0.25">
      <c r="A632" s="22" t="s">
        <v>1543</v>
      </c>
      <c r="B632" s="23">
        <v>85</v>
      </c>
      <c r="G632" s="55" t="s">
        <v>6005</v>
      </c>
      <c r="H632" s="55" t="s">
        <v>6005</v>
      </c>
      <c r="I632" s="55">
        <f t="shared" si="15"/>
        <v>9.3800000000000008</v>
      </c>
      <c r="J632" s="33">
        <f t="shared" si="17"/>
        <v>58.625000000000007</v>
      </c>
      <c r="K632" s="55">
        <f t="shared" si="16"/>
        <v>0</v>
      </c>
    </row>
    <row r="633" spans="1:11" hidden="1" x14ac:dyDescent="0.25">
      <c r="A633" s="22" t="s">
        <v>1543</v>
      </c>
      <c r="B633" s="23">
        <v>85</v>
      </c>
      <c r="G633" s="55" t="s">
        <v>356</v>
      </c>
      <c r="H633" s="55" t="s">
        <v>356</v>
      </c>
      <c r="I633" s="55">
        <f t="shared" si="15"/>
        <v>179.65</v>
      </c>
      <c r="J633" s="33">
        <f t="shared" si="17"/>
        <v>1122.8125</v>
      </c>
      <c r="K633" s="55">
        <f t="shared" si="16"/>
        <v>0</v>
      </c>
    </row>
    <row r="634" spans="1:11" hidden="1" x14ac:dyDescent="0.25">
      <c r="A634" s="22" t="s">
        <v>1543</v>
      </c>
      <c r="B634" s="23">
        <v>85</v>
      </c>
      <c r="G634" s="55" t="s">
        <v>2850</v>
      </c>
      <c r="H634" s="55" t="s">
        <v>2722</v>
      </c>
      <c r="I634" s="55">
        <f t="shared" si="15"/>
        <v>1337.63</v>
      </c>
      <c r="J634" s="33">
        <f t="shared" si="17"/>
        <v>8360.1875</v>
      </c>
      <c r="K634" s="55">
        <f t="shared" si="16"/>
        <v>0</v>
      </c>
    </row>
    <row r="635" spans="1:11" hidden="1" x14ac:dyDescent="0.25">
      <c r="A635" s="22" t="s">
        <v>1543</v>
      </c>
      <c r="B635" s="23">
        <v>85</v>
      </c>
      <c r="G635" s="55" t="s">
        <v>943</v>
      </c>
      <c r="H635" s="55" t="s">
        <v>943</v>
      </c>
      <c r="I635" s="55">
        <f t="shared" si="15"/>
        <v>216</v>
      </c>
      <c r="J635" s="33">
        <f t="shared" si="17"/>
        <v>1350</v>
      </c>
      <c r="K635" s="55">
        <f t="shared" si="16"/>
        <v>0</v>
      </c>
    </row>
    <row r="636" spans="1:11" hidden="1" x14ac:dyDescent="0.25">
      <c r="A636" s="22" t="s">
        <v>1543</v>
      </c>
      <c r="B636" s="23">
        <v>85</v>
      </c>
      <c r="G636" s="55" t="s">
        <v>1430</v>
      </c>
      <c r="H636" s="55" t="s">
        <v>1052</v>
      </c>
      <c r="I636" s="55">
        <f t="shared" si="15"/>
        <v>185.6</v>
      </c>
      <c r="J636" s="33">
        <f t="shared" si="17"/>
        <v>1160</v>
      </c>
      <c r="K636" s="55">
        <f t="shared" si="16"/>
        <v>0</v>
      </c>
    </row>
    <row r="637" spans="1:11" hidden="1" x14ac:dyDescent="0.25">
      <c r="A637" s="22" t="s">
        <v>1543</v>
      </c>
      <c r="B637" s="23">
        <v>85</v>
      </c>
      <c r="G637" s="55" t="s">
        <v>5791</v>
      </c>
      <c r="H637" s="55" t="s">
        <v>5791</v>
      </c>
      <c r="I637" s="55">
        <f t="shared" si="15"/>
        <v>340.69</v>
      </c>
      <c r="J637" s="33">
        <f t="shared" si="17"/>
        <v>2129.3125</v>
      </c>
      <c r="K637" s="55">
        <f t="shared" si="16"/>
        <v>0</v>
      </c>
    </row>
    <row r="638" spans="1:11" hidden="1" x14ac:dyDescent="0.25">
      <c r="A638" s="22" t="s">
        <v>1543</v>
      </c>
      <c r="B638" s="23">
        <v>85</v>
      </c>
      <c r="G638" s="55" t="s">
        <v>3728</v>
      </c>
      <c r="H638" s="55" t="s">
        <v>3630</v>
      </c>
      <c r="I638" s="55">
        <f t="shared" si="15"/>
        <v>1136</v>
      </c>
      <c r="J638" s="33">
        <f t="shared" si="17"/>
        <v>7100</v>
      </c>
      <c r="K638" s="55">
        <f t="shared" si="16"/>
        <v>0</v>
      </c>
    </row>
    <row r="639" spans="1:11" hidden="1" x14ac:dyDescent="0.25">
      <c r="A639" s="22" t="s">
        <v>1543</v>
      </c>
      <c r="B639" s="23">
        <v>85</v>
      </c>
      <c r="G639" s="55" t="s">
        <v>795</v>
      </c>
      <c r="H639" s="55" t="s">
        <v>795</v>
      </c>
      <c r="I639" s="55">
        <f t="shared" si="15"/>
        <v>69.34</v>
      </c>
      <c r="J639" s="33">
        <f t="shared" si="17"/>
        <v>433.375</v>
      </c>
      <c r="K639" s="55">
        <f t="shared" si="16"/>
        <v>0</v>
      </c>
    </row>
    <row r="640" spans="1:11" hidden="1" x14ac:dyDescent="0.25">
      <c r="A640" s="22" t="s">
        <v>1543</v>
      </c>
      <c r="B640" s="23">
        <v>85</v>
      </c>
      <c r="G640" s="55" t="s">
        <v>1427</v>
      </c>
      <c r="H640" s="55" t="s">
        <v>1036</v>
      </c>
      <c r="I640" s="55">
        <f t="shared" si="15"/>
        <v>1323.49</v>
      </c>
      <c r="J640" s="33">
        <f t="shared" si="17"/>
        <v>8271.8125</v>
      </c>
      <c r="K640" s="55">
        <f t="shared" si="16"/>
        <v>0</v>
      </c>
    </row>
    <row r="641" spans="1:11" hidden="1" x14ac:dyDescent="0.25">
      <c r="A641" s="22" t="s">
        <v>1543</v>
      </c>
      <c r="B641" s="23">
        <v>85</v>
      </c>
      <c r="G641" s="55" t="s">
        <v>5576</v>
      </c>
      <c r="H641" s="55" t="s">
        <v>5576</v>
      </c>
      <c r="I641" s="55">
        <f t="shared" si="15"/>
        <v>33.1</v>
      </c>
      <c r="J641" s="33">
        <f t="shared" si="17"/>
        <v>206.875</v>
      </c>
      <c r="K641" s="55">
        <f t="shared" si="16"/>
        <v>0</v>
      </c>
    </row>
    <row r="642" spans="1:11" hidden="1" x14ac:dyDescent="0.25">
      <c r="A642" s="22" t="s">
        <v>1543</v>
      </c>
      <c r="B642" s="23">
        <v>85</v>
      </c>
      <c r="G642" s="55" t="s">
        <v>6204</v>
      </c>
      <c r="H642" s="55" t="s">
        <v>6205</v>
      </c>
      <c r="I642" s="55">
        <f t="shared" si="15"/>
        <v>26.88</v>
      </c>
      <c r="J642" s="33">
        <f t="shared" si="17"/>
        <v>168</v>
      </c>
      <c r="K642" s="55">
        <f t="shared" si="16"/>
        <v>0</v>
      </c>
    </row>
    <row r="643" spans="1:11" hidden="1" x14ac:dyDescent="0.25">
      <c r="A643" s="22" t="s">
        <v>1543</v>
      </c>
      <c r="B643" s="23">
        <v>85</v>
      </c>
      <c r="G643" s="55" t="s">
        <v>886</v>
      </c>
      <c r="H643" s="55" t="s">
        <v>886</v>
      </c>
      <c r="I643" s="55">
        <f t="shared" si="15"/>
        <v>78.06</v>
      </c>
      <c r="J643" s="33">
        <f t="shared" si="17"/>
        <v>487.875</v>
      </c>
      <c r="K643" s="55">
        <f t="shared" si="16"/>
        <v>0</v>
      </c>
    </row>
    <row r="644" spans="1:11" hidden="1" x14ac:dyDescent="0.25">
      <c r="A644" s="22" t="s">
        <v>1543</v>
      </c>
      <c r="B644" s="23">
        <v>85</v>
      </c>
      <c r="G644" s="55" t="s">
        <v>1415</v>
      </c>
      <c r="H644" s="55" t="s">
        <v>6186</v>
      </c>
      <c r="I644" s="55">
        <f t="shared" si="15"/>
        <v>219.26</v>
      </c>
      <c r="J644" s="33">
        <f t="shared" si="17"/>
        <v>1370.375</v>
      </c>
      <c r="K644" s="55">
        <f t="shared" si="16"/>
        <v>0</v>
      </c>
    </row>
    <row r="645" spans="1:11" hidden="1" x14ac:dyDescent="0.25">
      <c r="A645" s="22" t="s">
        <v>1543</v>
      </c>
      <c r="B645" s="23">
        <v>85</v>
      </c>
      <c r="G645" s="55" t="s">
        <v>5878</v>
      </c>
      <c r="H645" s="55" t="s">
        <v>5878</v>
      </c>
      <c r="I645" s="55">
        <f t="shared" si="15"/>
        <v>67.319999999999993</v>
      </c>
      <c r="J645" s="33">
        <f t="shared" si="17"/>
        <v>420.74999999999994</v>
      </c>
      <c r="K645" s="55">
        <f t="shared" si="16"/>
        <v>0</v>
      </c>
    </row>
    <row r="646" spans="1:11" hidden="1" x14ac:dyDescent="0.25">
      <c r="A646" s="22" t="s">
        <v>1543</v>
      </c>
      <c r="B646" s="23">
        <v>85</v>
      </c>
      <c r="G646" s="55" t="s">
        <v>1429</v>
      </c>
      <c r="H646" s="55" t="s">
        <v>1048</v>
      </c>
      <c r="I646" s="55">
        <f t="shared" si="15"/>
        <v>11799.36</v>
      </c>
      <c r="J646" s="33">
        <f t="shared" si="17"/>
        <v>73746</v>
      </c>
      <c r="K646" s="55">
        <f t="shared" si="16"/>
        <v>0</v>
      </c>
    </row>
    <row r="647" spans="1:11" hidden="1" x14ac:dyDescent="0.25">
      <c r="A647" s="22" t="s">
        <v>1543</v>
      </c>
      <c r="B647" s="23">
        <v>85</v>
      </c>
      <c r="G647" s="55" t="s">
        <v>383</v>
      </c>
      <c r="H647" s="55" t="s">
        <v>383</v>
      </c>
      <c r="I647" s="55">
        <f t="shared" si="15"/>
        <v>115.2</v>
      </c>
      <c r="J647" s="33">
        <f t="shared" si="17"/>
        <v>720</v>
      </c>
      <c r="K647" s="55">
        <f t="shared" si="16"/>
        <v>0</v>
      </c>
    </row>
    <row r="648" spans="1:11" hidden="1" x14ac:dyDescent="0.25">
      <c r="A648" s="22" t="s">
        <v>1543</v>
      </c>
      <c r="B648" s="23">
        <v>85</v>
      </c>
      <c r="G648" s="7" t="s">
        <v>3755</v>
      </c>
      <c r="H648" s="55" t="s">
        <v>5743</v>
      </c>
      <c r="I648" s="55">
        <f t="shared" si="15"/>
        <v>79403</v>
      </c>
      <c r="J648" s="33">
        <f t="shared" si="17"/>
        <v>496268.75</v>
      </c>
      <c r="K648" s="55">
        <f t="shared" si="16"/>
        <v>0</v>
      </c>
    </row>
    <row r="649" spans="1:11" hidden="1" x14ac:dyDescent="0.25">
      <c r="A649" s="22" t="s">
        <v>1543</v>
      </c>
      <c r="B649" s="23">
        <v>85</v>
      </c>
      <c r="G649" s="55" t="s">
        <v>2462</v>
      </c>
      <c r="H649" s="55" t="s">
        <v>2462</v>
      </c>
      <c r="I649" s="55">
        <f t="shared" si="15"/>
        <v>13.52</v>
      </c>
      <c r="J649" s="33">
        <f t="shared" si="17"/>
        <v>84.5</v>
      </c>
      <c r="K649" s="55">
        <f t="shared" si="16"/>
        <v>0</v>
      </c>
    </row>
    <row r="650" spans="1:11" hidden="1" x14ac:dyDescent="0.25">
      <c r="A650" s="22" t="s">
        <v>1543</v>
      </c>
      <c r="B650" s="23">
        <v>85</v>
      </c>
      <c r="G650" s="55" t="s">
        <v>6000</v>
      </c>
      <c r="H650" s="55" t="s">
        <v>6000</v>
      </c>
      <c r="I650" s="55">
        <f t="shared" si="15"/>
        <v>13.46</v>
      </c>
      <c r="J650" s="33">
        <f t="shared" si="17"/>
        <v>84.125</v>
      </c>
      <c r="K650" s="55">
        <f t="shared" si="16"/>
        <v>0</v>
      </c>
    </row>
    <row r="651" spans="1:11" hidden="1" x14ac:dyDescent="0.25">
      <c r="A651" s="22" t="s">
        <v>1543</v>
      </c>
      <c r="B651" s="23">
        <v>85</v>
      </c>
      <c r="G651" s="55" t="s">
        <v>6162</v>
      </c>
      <c r="H651" s="55" t="s">
        <v>6163</v>
      </c>
      <c r="I651" s="55">
        <f t="shared" si="15"/>
        <v>82.48</v>
      </c>
      <c r="J651" s="33">
        <f t="shared" si="17"/>
        <v>515.5</v>
      </c>
      <c r="K651" s="55">
        <f t="shared" si="16"/>
        <v>0</v>
      </c>
    </row>
    <row r="652" spans="1:11" hidden="1" x14ac:dyDescent="0.25">
      <c r="A652" s="22" t="s">
        <v>1543</v>
      </c>
      <c r="B652" s="23">
        <v>85</v>
      </c>
      <c r="G652" s="55" t="s">
        <v>6170</v>
      </c>
      <c r="H652" s="55" t="s">
        <v>6096</v>
      </c>
      <c r="I652" s="55">
        <f t="shared" si="15"/>
        <v>1760</v>
      </c>
      <c r="J652" s="33">
        <f t="shared" si="17"/>
        <v>11000</v>
      </c>
      <c r="K652" s="55">
        <f t="shared" si="16"/>
        <v>0</v>
      </c>
    </row>
    <row r="653" spans="1:11" hidden="1" x14ac:dyDescent="0.25">
      <c r="A653" s="22" t="s">
        <v>1543</v>
      </c>
      <c r="B653" s="23">
        <v>85</v>
      </c>
      <c r="G653" s="55" t="s">
        <v>1516</v>
      </c>
      <c r="H653" s="55" t="s">
        <v>1517</v>
      </c>
      <c r="I653" s="55">
        <f t="shared" ref="I653:I684" si="18">+SUMIF($G$7:$G$542,G653,$I$7:$I$542)</f>
        <v>25.34</v>
      </c>
      <c r="J653" s="33">
        <f t="shared" si="17"/>
        <v>158.375</v>
      </c>
      <c r="K653" s="55">
        <f t="shared" ref="K653:K684" si="19">+SUMIF($G$7:$G$542,G653,$K$7:$K$542)</f>
        <v>0</v>
      </c>
    </row>
    <row r="654" spans="1:11" hidden="1" x14ac:dyDescent="0.25">
      <c r="A654" s="22" t="s">
        <v>1543</v>
      </c>
      <c r="B654" s="23">
        <v>85</v>
      </c>
      <c r="G654" s="55" t="s">
        <v>6173</v>
      </c>
      <c r="H654" s="55" t="s">
        <v>6173</v>
      </c>
      <c r="I654" s="55">
        <f t="shared" si="18"/>
        <v>80.88</v>
      </c>
      <c r="J654" s="33">
        <f t="shared" si="17"/>
        <v>505.49999999999994</v>
      </c>
      <c r="K654" s="55">
        <f t="shared" si="19"/>
        <v>0</v>
      </c>
    </row>
    <row r="655" spans="1:11" hidden="1" x14ac:dyDescent="0.25">
      <c r="A655" s="22" t="s">
        <v>1543</v>
      </c>
      <c r="B655" s="23">
        <v>85</v>
      </c>
      <c r="G655" s="55" t="s">
        <v>1432</v>
      </c>
      <c r="H655" s="55" t="s">
        <v>1060</v>
      </c>
      <c r="I655" s="55">
        <f t="shared" si="18"/>
        <v>17456</v>
      </c>
      <c r="J655" s="33">
        <f t="shared" si="17"/>
        <v>109100</v>
      </c>
      <c r="K655" s="55">
        <f t="shared" si="19"/>
        <v>0</v>
      </c>
    </row>
    <row r="656" spans="1:11" hidden="1" x14ac:dyDescent="0.25">
      <c r="A656" s="22" t="s">
        <v>1543</v>
      </c>
      <c r="B656" s="23">
        <v>85</v>
      </c>
      <c r="G656" s="39" t="s">
        <v>1533</v>
      </c>
      <c r="H656" s="39" t="s">
        <v>6201</v>
      </c>
      <c r="I656" s="55">
        <f t="shared" si="18"/>
        <v>5.59</v>
      </c>
      <c r="J656" s="33">
        <f t="shared" si="17"/>
        <v>34.9375</v>
      </c>
      <c r="K656" s="55">
        <f t="shared" si="19"/>
        <v>0</v>
      </c>
    </row>
    <row r="657" spans="1:11" hidden="1" x14ac:dyDescent="0.25">
      <c r="A657" s="22" t="s">
        <v>1543</v>
      </c>
      <c r="B657" s="23">
        <v>85</v>
      </c>
      <c r="G657" s="55" t="s">
        <v>3174</v>
      </c>
      <c r="H657" s="55" t="s">
        <v>3174</v>
      </c>
      <c r="I657" s="55">
        <f t="shared" si="18"/>
        <v>64.97</v>
      </c>
      <c r="J657" s="33">
        <f t="shared" si="17"/>
        <v>406.0625</v>
      </c>
      <c r="K657" s="55">
        <f t="shared" si="19"/>
        <v>0</v>
      </c>
    </row>
    <row r="658" spans="1:11" hidden="1" x14ac:dyDescent="0.25">
      <c r="A658" s="22" t="s">
        <v>1543</v>
      </c>
      <c r="B658" s="23">
        <v>85</v>
      </c>
      <c r="G658" s="55" t="s">
        <v>5882</v>
      </c>
      <c r="H658" s="55" t="s">
        <v>5882</v>
      </c>
      <c r="I658" s="55">
        <f t="shared" si="18"/>
        <v>80.790000000000006</v>
      </c>
      <c r="J658" s="33">
        <f t="shared" si="17"/>
        <v>504.93750000000006</v>
      </c>
      <c r="K658" s="55">
        <f t="shared" si="19"/>
        <v>0</v>
      </c>
    </row>
    <row r="659" spans="1:11" hidden="1" x14ac:dyDescent="0.25">
      <c r="A659" s="22" t="s">
        <v>1543</v>
      </c>
      <c r="B659" s="23">
        <v>85</v>
      </c>
      <c r="G659" s="55" t="s">
        <v>3162</v>
      </c>
      <c r="H659" s="55" t="s">
        <v>3162</v>
      </c>
      <c r="I659" s="55">
        <f t="shared" si="18"/>
        <v>88.91</v>
      </c>
      <c r="J659" s="33">
        <f t="shared" si="17"/>
        <v>555.6875</v>
      </c>
      <c r="K659" s="55">
        <f t="shared" si="19"/>
        <v>0</v>
      </c>
    </row>
    <row r="660" spans="1:11" hidden="1" x14ac:dyDescent="0.25">
      <c r="A660" s="22" t="s">
        <v>1543</v>
      </c>
      <c r="B660" s="23">
        <v>85</v>
      </c>
      <c r="G660" s="39" t="s">
        <v>2902</v>
      </c>
      <c r="H660" s="39" t="s">
        <v>5585</v>
      </c>
      <c r="I660" s="55">
        <f t="shared" si="18"/>
        <v>351.12000000000006</v>
      </c>
      <c r="J660" s="33">
        <f t="shared" si="17"/>
        <v>2194.5000000000005</v>
      </c>
      <c r="K660" s="55">
        <f t="shared" si="19"/>
        <v>0</v>
      </c>
    </row>
    <row r="661" spans="1:11" hidden="1" x14ac:dyDescent="0.25">
      <c r="A661" s="22" t="s">
        <v>1543</v>
      </c>
      <c r="B661" s="23">
        <v>85</v>
      </c>
      <c r="G661" s="55" t="s">
        <v>1451</v>
      </c>
      <c r="H661" s="55" t="s">
        <v>1258</v>
      </c>
      <c r="I661" s="55">
        <f t="shared" si="18"/>
        <v>1179.57</v>
      </c>
      <c r="J661" s="33">
        <f t="shared" si="17"/>
        <v>7372.3124999999991</v>
      </c>
      <c r="K661" s="55">
        <f t="shared" si="19"/>
        <v>0</v>
      </c>
    </row>
    <row r="662" spans="1:11" hidden="1" x14ac:dyDescent="0.25">
      <c r="A662" s="22" t="s">
        <v>1543</v>
      </c>
      <c r="B662" s="23">
        <v>85</v>
      </c>
      <c r="G662" s="55" t="s">
        <v>2833</v>
      </c>
      <c r="H662" s="55" t="s">
        <v>2497</v>
      </c>
      <c r="I662" s="55">
        <f t="shared" si="18"/>
        <v>1776</v>
      </c>
      <c r="J662" s="33">
        <f t="shared" si="17"/>
        <v>11100</v>
      </c>
      <c r="K662" s="55">
        <f t="shared" si="19"/>
        <v>0</v>
      </c>
    </row>
    <row r="663" spans="1:11" hidden="1" x14ac:dyDescent="0.25">
      <c r="A663" s="22" t="s">
        <v>1543</v>
      </c>
      <c r="B663" s="23">
        <v>85</v>
      </c>
      <c r="G663" s="39" t="s">
        <v>1421</v>
      </c>
      <c r="H663" s="55" t="s">
        <v>1006</v>
      </c>
      <c r="I663" s="55">
        <f t="shared" si="18"/>
        <v>567046.95000000007</v>
      </c>
      <c r="J663" s="33">
        <f t="shared" si="17"/>
        <v>3544043.4375000005</v>
      </c>
      <c r="K663" s="55">
        <f t="shared" si="19"/>
        <v>0</v>
      </c>
    </row>
    <row r="664" spans="1:11" hidden="1" x14ac:dyDescent="0.25">
      <c r="A664" s="22" t="s">
        <v>1543</v>
      </c>
      <c r="B664" s="23">
        <v>85</v>
      </c>
      <c r="G664" s="55" t="s">
        <v>1520</v>
      </c>
      <c r="H664" s="55" t="s">
        <v>1524</v>
      </c>
      <c r="I664" s="55">
        <f t="shared" si="18"/>
        <v>1113.42</v>
      </c>
      <c r="J664" s="33">
        <f t="shared" si="17"/>
        <v>6958.875</v>
      </c>
      <c r="K664" s="55">
        <f t="shared" si="19"/>
        <v>0</v>
      </c>
    </row>
    <row r="665" spans="1:11" hidden="1" x14ac:dyDescent="0.25">
      <c r="A665" s="22" t="s">
        <v>1543</v>
      </c>
      <c r="B665" s="23">
        <v>85</v>
      </c>
      <c r="G665" s="55" t="s">
        <v>1424</v>
      </c>
      <c r="H665" s="55" t="s">
        <v>1018</v>
      </c>
      <c r="I665" s="55">
        <f t="shared" si="18"/>
        <v>507.44</v>
      </c>
      <c r="J665" s="33">
        <f t="shared" si="17"/>
        <v>3171.5</v>
      </c>
      <c r="K665" s="55">
        <f t="shared" si="19"/>
        <v>0</v>
      </c>
    </row>
    <row r="666" spans="1:11" hidden="1" x14ac:dyDescent="0.25">
      <c r="A666" s="22" t="s">
        <v>1543</v>
      </c>
      <c r="B666" s="23">
        <v>85</v>
      </c>
      <c r="G666" s="55" t="s">
        <v>1456</v>
      </c>
      <c r="H666" s="55" t="s">
        <v>1324</v>
      </c>
      <c r="I666" s="55">
        <f t="shared" si="18"/>
        <v>13675.580000000002</v>
      </c>
      <c r="J666" s="33">
        <f t="shared" si="17"/>
        <v>85472.375000000015</v>
      </c>
      <c r="K666" s="55">
        <f t="shared" si="19"/>
        <v>0</v>
      </c>
    </row>
    <row r="667" spans="1:11" hidden="1" x14ac:dyDescent="0.25">
      <c r="A667" s="22" t="s">
        <v>1543</v>
      </c>
      <c r="B667" s="23">
        <v>85</v>
      </c>
      <c r="G667" s="7" t="s">
        <v>1461</v>
      </c>
      <c r="H667" s="55" t="s">
        <v>1289</v>
      </c>
      <c r="I667" s="55">
        <f t="shared" si="18"/>
        <v>852.3</v>
      </c>
      <c r="J667" s="33">
        <f t="shared" si="17"/>
        <v>5326.875</v>
      </c>
      <c r="K667" s="55">
        <f t="shared" si="19"/>
        <v>0</v>
      </c>
    </row>
    <row r="668" spans="1:11" hidden="1" x14ac:dyDescent="0.25">
      <c r="A668" s="22" t="s">
        <v>1543</v>
      </c>
      <c r="B668" s="23">
        <v>85</v>
      </c>
      <c r="G668" s="7" t="s">
        <v>1472</v>
      </c>
      <c r="H668" s="7" t="s">
        <v>3757</v>
      </c>
      <c r="I668" s="55">
        <f t="shared" si="18"/>
        <v>207187.85</v>
      </c>
      <c r="J668" s="33">
        <f t="shared" si="17"/>
        <v>1294924.0625</v>
      </c>
      <c r="K668" s="55">
        <f t="shared" si="19"/>
        <v>0</v>
      </c>
    </row>
    <row r="669" spans="1:11" x14ac:dyDescent="0.25">
      <c r="A669" s="22" t="s">
        <v>1543</v>
      </c>
      <c r="B669" s="24" t="s">
        <v>1544</v>
      </c>
      <c r="G669" s="39" t="s">
        <v>7966</v>
      </c>
      <c r="H669" s="55" t="s">
        <v>1192</v>
      </c>
      <c r="I669" s="55">
        <f t="shared" si="18"/>
        <v>21428.57</v>
      </c>
      <c r="J669" s="33">
        <f t="shared" si="17"/>
        <v>133928.5625</v>
      </c>
      <c r="K669" s="55">
        <f t="shared" si="19"/>
        <v>14285.71</v>
      </c>
    </row>
    <row r="670" spans="1:11" hidden="1" x14ac:dyDescent="0.25">
      <c r="A670" s="22" t="s">
        <v>1543</v>
      </c>
      <c r="B670" s="23">
        <v>85</v>
      </c>
      <c r="G670" s="55" t="s">
        <v>1433</v>
      </c>
      <c r="H670" s="55" t="s">
        <v>1064</v>
      </c>
      <c r="I670" s="55">
        <f t="shared" si="18"/>
        <v>3056</v>
      </c>
      <c r="J670" s="33">
        <f t="shared" si="17"/>
        <v>19100</v>
      </c>
      <c r="K670" s="55">
        <f t="shared" si="19"/>
        <v>0</v>
      </c>
    </row>
    <row r="671" spans="1:11" hidden="1" x14ac:dyDescent="0.25">
      <c r="A671" s="22" t="s">
        <v>1543</v>
      </c>
      <c r="B671" s="23">
        <v>85</v>
      </c>
      <c r="G671" s="55" t="s">
        <v>352</v>
      </c>
      <c r="H671" s="55" t="s">
        <v>352</v>
      </c>
      <c r="I671" s="55">
        <f t="shared" si="18"/>
        <v>294.11</v>
      </c>
      <c r="J671" s="33">
        <f t="shared" si="17"/>
        <v>1838.1875</v>
      </c>
      <c r="K671" s="55">
        <f t="shared" si="19"/>
        <v>0</v>
      </c>
    </row>
    <row r="672" spans="1:11" hidden="1" x14ac:dyDescent="0.25">
      <c r="A672" s="22" t="s">
        <v>1543</v>
      </c>
      <c r="B672" s="23">
        <v>85</v>
      </c>
      <c r="G672" s="55" t="s">
        <v>2851</v>
      </c>
      <c r="H672" s="55" t="s">
        <v>2727</v>
      </c>
      <c r="I672" s="55">
        <f t="shared" si="18"/>
        <v>640</v>
      </c>
      <c r="J672" s="33">
        <f t="shared" si="17"/>
        <v>4000</v>
      </c>
      <c r="K672" s="55">
        <f t="shared" si="19"/>
        <v>0</v>
      </c>
    </row>
    <row r="673" spans="1:11" hidden="1" x14ac:dyDescent="0.25">
      <c r="A673" s="22" t="s">
        <v>1543</v>
      </c>
      <c r="B673" s="23">
        <v>85</v>
      </c>
      <c r="G673" s="55" t="s">
        <v>5489</v>
      </c>
      <c r="H673" s="55" t="s">
        <v>5489</v>
      </c>
      <c r="I673" s="55">
        <f t="shared" si="18"/>
        <v>13.24</v>
      </c>
      <c r="J673" s="33">
        <f t="shared" si="17"/>
        <v>82.75</v>
      </c>
      <c r="K673" s="55">
        <f t="shared" si="19"/>
        <v>0</v>
      </c>
    </row>
    <row r="674" spans="1:11" hidden="1" x14ac:dyDescent="0.25">
      <c r="A674" s="22" t="s">
        <v>1543</v>
      </c>
      <c r="B674" s="23">
        <v>85</v>
      </c>
      <c r="G674" s="55" t="s">
        <v>1438</v>
      </c>
      <c r="H674" s="55" t="s">
        <v>1130</v>
      </c>
      <c r="I674" s="55">
        <f t="shared" si="18"/>
        <v>4070.4</v>
      </c>
      <c r="J674" s="33">
        <f t="shared" si="17"/>
        <v>25440</v>
      </c>
      <c r="K674" s="55">
        <f t="shared" si="19"/>
        <v>0</v>
      </c>
    </row>
    <row r="675" spans="1:11" hidden="1" x14ac:dyDescent="0.25">
      <c r="A675" s="22" t="s">
        <v>1543</v>
      </c>
      <c r="B675" s="23">
        <v>85</v>
      </c>
      <c r="G675" s="55" t="s">
        <v>5328</v>
      </c>
      <c r="H675" s="55" t="s">
        <v>5328</v>
      </c>
      <c r="I675" s="55">
        <f t="shared" si="18"/>
        <v>231.79000000000002</v>
      </c>
      <c r="J675" s="33">
        <f t="shared" si="17"/>
        <v>1448.6875</v>
      </c>
      <c r="K675" s="55">
        <f t="shared" si="19"/>
        <v>0</v>
      </c>
    </row>
    <row r="676" spans="1:11" hidden="1" x14ac:dyDescent="0.25">
      <c r="A676" s="22" t="s">
        <v>1543</v>
      </c>
      <c r="B676" s="23">
        <v>85</v>
      </c>
      <c r="G676" s="55" t="s">
        <v>403</v>
      </c>
      <c r="H676" s="55" t="s">
        <v>403</v>
      </c>
      <c r="I676" s="55">
        <f t="shared" si="18"/>
        <v>183.44</v>
      </c>
      <c r="J676" s="33">
        <f t="shared" si="17"/>
        <v>1146.5</v>
      </c>
      <c r="K676" s="55">
        <f t="shared" si="19"/>
        <v>0</v>
      </c>
    </row>
    <row r="677" spans="1:11" hidden="1" x14ac:dyDescent="0.25">
      <c r="A677" s="22" t="s">
        <v>1543</v>
      </c>
      <c r="B677" s="23">
        <v>85</v>
      </c>
      <c r="G677" s="55" t="s">
        <v>2852</v>
      </c>
      <c r="H677" s="55" t="s">
        <v>2734</v>
      </c>
      <c r="I677" s="55">
        <f t="shared" si="18"/>
        <v>1176</v>
      </c>
      <c r="J677" s="33">
        <f t="shared" si="17"/>
        <v>7350</v>
      </c>
      <c r="K677" s="55">
        <f t="shared" si="19"/>
        <v>0</v>
      </c>
    </row>
    <row r="678" spans="1:11" hidden="1" x14ac:dyDescent="0.25">
      <c r="A678" s="22" t="s">
        <v>1543</v>
      </c>
      <c r="B678" s="23">
        <v>85</v>
      </c>
      <c r="G678" s="55" t="s">
        <v>2835</v>
      </c>
      <c r="H678" s="55" t="s">
        <v>2510</v>
      </c>
      <c r="I678" s="55">
        <f t="shared" si="18"/>
        <v>1709.92</v>
      </c>
      <c r="J678" s="33">
        <f t="shared" si="17"/>
        <v>10687</v>
      </c>
      <c r="K678" s="55">
        <f t="shared" si="19"/>
        <v>0</v>
      </c>
    </row>
    <row r="679" spans="1:11" hidden="1" x14ac:dyDescent="0.25">
      <c r="A679" s="22" t="s">
        <v>1543</v>
      </c>
      <c r="B679" s="23">
        <v>85</v>
      </c>
      <c r="G679" s="39" t="s">
        <v>6212</v>
      </c>
      <c r="H679" s="39" t="s">
        <v>6213</v>
      </c>
      <c r="I679" s="55">
        <f t="shared" si="18"/>
        <v>52.41</v>
      </c>
      <c r="J679" s="33">
        <f t="shared" si="17"/>
        <v>327.5625</v>
      </c>
      <c r="K679" s="55">
        <f t="shared" si="19"/>
        <v>0</v>
      </c>
    </row>
    <row r="680" spans="1:11" hidden="1" x14ac:dyDescent="0.25">
      <c r="A680" s="22" t="s">
        <v>1543</v>
      </c>
      <c r="B680" s="23">
        <v>85</v>
      </c>
      <c r="G680" s="55" t="s">
        <v>919</v>
      </c>
      <c r="H680" s="55" t="s">
        <v>919</v>
      </c>
      <c r="I680" s="55">
        <f t="shared" si="18"/>
        <v>8.2799999999999994</v>
      </c>
      <c r="J680" s="33">
        <f t="shared" si="17"/>
        <v>51.749999999999993</v>
      </c>
      <c r="K680" s="55">
        <f t="shared" si="19"/>
        <v>0</v>
      </c>
    </row>
    <row r="681" spans="1:11" x14ac:dyDescent="0.25">
      <c r="A681" s="22" t="s">
        <v>1543</v>
      </c>
      <c r="B681" s="24" t="s">
        <v>1544</v>
      </c>
      <c r="G681" s="7" t="s">
        <v>1418</v>
      </c>
      <c r="H681" s="55" t="s">
        <v>1196</v>
      </c>
      <c r="I681" s="55">
        <f t="shared" si="18"/>
        <v>21428.57</v>
      </c>
      <c r="J681" s="33">
        <f t="shared" si="17"/>
        <v>133928.5625</v>
      </c>
      <c r="K681" s="55">
        <f t="shared" si="19"/>
        <v>14285.71</v>
      </c>
    </row>
    <row r="682" spans="1:11" hidden="1" x14ac:dyDescent="0.25">
      <c r="A682" s="22" t="s">
        <v>1543</v>
      </c>
      <c r="B682" s="23">
        <v>85</v>
      </c>
      <c r="G682" s="55" t="s">
        <v>6175</v>
      </c>
      <c r="H682" s="55" t="s">
        <v>6175</v>
      </c>
      <c r="I682" s="55">
        <f t="shared" si="18"/>
        <v>12.41</v>
      </c>
      <c r="J682" s="33">
        <f t="shared" si="17"/>
        <v>77.5625</v>
      </c>
      <c r="K682" s="55">
        <f t="shared" si="19"/>
        <v>0</v>
      </c>
    </row>
    <row r="683" spans="1:11" hidden="1" x14ac:dyDescent="0.25">
      <c r="A683" s="22" t="s">
        <v>1543</v>
      </c>
      <c r="B683" s="23">
        <v>85</v>
      </c>
      <c r="G683" s="39" t="s">
        <v>6208</v>
      </c>
      <c r="H683" s="39" t="s">
        <v>6209</v>
      </c>
      <c r="I683" s="55">
        <f t="shared" si="18"/>
        <v>30.21</v>
      </c>
      <c r="J683" s="33">
        <f t="shared" si="17"/>
        <v>188.8125</v>
      </c>
      <c r="K683" s="55">
        <f t="shared" si="19"/>
        <v>0</v>
      </c>
    </row>
    <row r="684" spans="1:11" hidden="1" x14ac:dyDescent="0.25">
      <c r="A684" s="22" t="s">
        <v>1543</v>
      </c>
      <c r="B684" s="23">
        <v>85</v>
      </c>
      <c r="G684" s="55" t="s">
        <v>333</v>
      </c>
      <c r="H684" s="55" t="s">
        <v>333</v>
      </c>
      <c r="I684" s="55">
        <f t="shared" si="18"/>
        <v>1741.52</v>
      </c>
      <c r="J684" s="33">
        <f t="shared" si="17"/>
        <v>10884.5</v>
      </c>
      <c r="K684" s="55">
        <f t="shared" si="19"/>
        <v>0</v>
      </c>
    </row>
    <row r="685" spans="1:11" hidden="1" x14ac:dyDescent="0.25">
      <c r="A685" s="22" t="s">
        <v>1543</v>
      </c>
      <c r="B685" s="23">
        <v>85</v>
      </c>
      <c r="G685" s="7" t="s">
        <v>1486</v>
      </c>
      <c r="H685" s="55" t="s">
        <v>5726</v>
      </c>
      <c r="I685" s="55">
        <f t="shared" ref="I685:I716" si="20">+SUMIF($G$7:$G$542,G685,$I$7:$I$542)</f>
        <v>30083.55</v>
      </c>
      <c r="J685" s="33">
        <f t="shared" ref="J685:J748" si="21">+I685/0.16</f>
        <v>188022.1875</v>
      </c>
      <c r="K685" s="55">
        <f t="shared" ref="K685:K716" si="22">+SUMIF($G$7:$G$542,G685,$K$7:$K$542)</f>
        <v>0</v>
      </c>
    </row>
    <row r="686" spans="1:11" hidden="1" x14ac:dyDescent="0.25">
      <c r="A686" s="22" t="s">
        <v>1543</v>
      </c>
      <c r="B686" s="23">
        <v>85</v>
      </c>
      <c r="G686" s="55" t="s">
        <v>411</v>
      </c>
      <c r="H686" s="55" t="s">
        <v>411</v>
      </c>
      <c r="I686" s="55">
        <f t="shared" si="20"/>
        <v>963.06000000000006</v>
      </c>
      <c r="J686" s="33">
        <f t="shared" si="21"/>
        <v>6019.125</v>
      </c>
      <c r="K686" s="55">
        <f t="shared" si="22"/>
        <v>0</v>
      </c>
    </row>
    <row r="687" spans="1:11" hidden="1" x14ac:dyDescent="0.25">
      <c r="A687" s="22" t="s">
        <v>1543</v>
      </c>
      <c r="B687" s="23">
        <v>85</v>
      </c>
      <c r="G687" s="7" t="s">
        <v>6172</v>
      </c>
      <c r="H687" s="55" t="s">
        <v>6087</v>
      </c>
      <c r="I687" s="55">
        <f t="shared" si="20"/>
        <v>720</v>
      </c>
      <c r="J687" s="33">
        <f t="shared" si="21"/>
        <v>4500</v>
      </c>
      <c r="K687" s="55">
        <f t="shared" si="22"/>
        <v>0</v>
      </c>
    </row>
    <row r="688" spans="1:11" hidden="1" x14ac:dyDescent="0.25">
      <c r="A688" s="22" t="s">
        <v>1543</v>
      </c>
      <c r="B688" s="23">
        <v>85</v>
      </c>
      <c r="G688" s="55" t="s">
        <v>6183</v>
      </c>
      <c r="H688" s="55" t="s">
        <v>6177</v>
      </c>
      <c r="I688" s="55">
        <f t="shared" si="20"/>
        <v>442.76</v>
      </c>
      <c r="J688" s="33">
        <f t="shared" si="21"/>
        <v>2767.25</v>
      </c>
      <c r="K688" s="55">
        <f t="shared" si="22"/>
        <v>0</v>
      </c>
    </row>
    <row r="689" spans="1:11" hidden="1" x14ac:dyDescent="0.25">
      <c r="A689" s="22" t="s">
        <v>1543</v>
      </c>
      <c r="B689" s="23">
        <v>85</v>
      </c>
      <c r="G689" s="55" t="s">
        <v>6176</v>
      </c>
      <c r="H689" s="55" t="s">
        <v>6177</v>
      </c>
      <c r="I689" s="55">
        <f t="shared" si="20"/>
        <v>33.1</v>
      </c>
      <c r="J689" s="33">
        <f t="shared" si="21"/>
        <v>206.875</v>
      </c>
      <c r="K689" s="55">
        <f t="shared" si="22"/>
        <v>0</v>
      </c>
    </row>
    <row r="690" spans="1:11" hidden="1" x14ac:dyDescent="0.25">
      <c r="A690" s="22" t="s">
        <v>1543</v>
      </c>
      <c r="B690" s="23">
        <v>85</v>
      </c>
      <c r="G690" s="55" t="s">
        <v>6181</v>
      </c>
      <c r="H690" s="55" t="s">
        <v>6182</v>
      </c>
      <c r="I690" s="55">
        <f t="shared" si="20"/>
        <v>23.45</v>
      </c>
      <c r="J690" s="33">
        <f t="shared" si="21"/>
        <v>146.5625</v>
      </c>
      <c r="K690" s="55">
        <f t="shared" si="22"/>
        <v>0</v>
      </c>
    </row>
    <row r="691" spans="1:11" hidden="1" x14ac:dyDescent="0.25">
      <c r="A691" s="22" t="s">
        <v>1543</v>
      </c>
      <c r="B691" s="23">
        <v>85</v>
      </c>
      <c r="G691" s="55" t="s">
        <v>6184</v>
      </c>
      <c r="H691" s="55" t="s">
        <v>6185</v>
      </c>
      <c r="I691" s="55">
        <f t="shared" si="20"/>
        <v>88.28</v>
      </c>
      <c r="J691" s="33">
        <f t="shared" si="21"/>
        <v>551.75</v>
      </c>
      <c r="K691" s="55">
        <f t="shared" si="22"/>
        <v>0</v>
      </c>
    </row>
    <row r="692" spans="1:11" hidden="1" x14ac:dyDescent="0.25">
      <c r="A692" s="22" t="s">
        <v>1543</v>
      </c>
      <c r="B692" s="23">
        <v>85</v>
      </c>
      <c r="G692" s="55" t="s">
        <v>5486</v>
      </c>
      <c r="H692" s="55" t="s">
        <v>5486</v>
      </c>
      <c r="I692" s="55">
        <f t="shared" si="20"/>
        <v>83.86</v>
      </c>
      <c r="J692" s="33">
        <f t="shared" si="21"/>
        <v>524.125</v>
      </c>
      <c r="K692" s="55">
        <f t="shared" si="22"/>
        <v>0</v>
      </c>
    </row>
    <row r="693" spans="1:11" hidden="1" x14ac:dyDescent="0.25">
      <c r="A693" s="22" t="s">
        <v>1543</v>
      </c>
      <c r="B693" s="23">
        <v>85</v>
      </c>
      <c r="G693" s="55" t="s">
        <v>887</v>
      </c>
      <c r="H693" s="55" t="s">
        <v>887</v>
      </c>
      <c r="I693" s="55">
        <f t="shared" si="20"/>
        <v>201.91000000000003</v>
      </c>
      <c r="J693" s="33">
        <f t="shared" si="21"/>
        <v>1261.9375000000002</v>
      </c>
      <c r="K693" s="55">
        <f t="shared" si="22"/>
        <v>0</v>
      </c>
    </row>
    <row r="694" spans="1:11" hidden="1" x14ac:dyDescent="0.25">
      <c r="A694" s="22" t="s">
        <v>1543</v>
      </c>
      <c r="B694" s="23">
        <v>85</v>
      </c>
      <c r="G694" s="55" t="s">
        <v>907</v>
      </c>
      <c r="H694" s="55" t="s">
        <v>907</v>
      </c>
      <c r="I694" s="55">
        <f t="shared" si="20"/>
        <v>252</v>
      </c>
      <c r="J694" s="33">
        <f t="shared" si="21"/>
        <v>1575</v>
      </c>
      <c r="K694" s="55">
        <f t="shared" si="22"/>
        <v>0</v>
      </c>
    </row>
    <row r="695" spans="1:11" hidden="1" x14ac:dyDescent="0.25">
      <c r="A695" s="22" t="s">
        <v>1543</v>
      </c>
      <c r="B695" s="23">
        <v>85</v>
      </c>
      <c r="G695" s="55" t="s">
        <v>1423</v>
      </c>
      <c r="H695" s="55" t="s">
        <v>1014</v>
      </c>
      <c r="I695" s="55">
        <f t="shared" si="20"/>
        <v>9312</v>
      </c>
      <c r="J695" s="33">
        <f t="shared" si="21"/>
        <v>58200</v>
      </c>
      <c r="K695" s="55">
        <f t="shared" si="22"/>
        <v>0</v>
      </c>
    </row>
    <row r="696" spans="1:11" hidden="1" x14ac:dyDescent="0.25">
      <c r="A696" s="22" t="s">
        <v>1543</v>
      </c>
      <c r="B696" s="23">
        <v>85</v>
      </c>
      <c r="G696" s="55" t="s">
        <v>2298</v>
      </c>
      <c r="H696" s="55" t="s">
        <v>2298</v>
      </c>
      <c r="I696" s="55">
        <f t="shared" si="20"/>
        <v>40</v>
      </c>
      <c r="J696" s="33">
        <f t="shared" si="21"/>
        <v>250</v>
      </c>
      <c r="K696" s="55">
        <f t="shared" si="22"/>
        <v>0</v>
      </c>
    </row>
    <row r="697" spans="1:11" hidden="1" x14ac:dyDescent="0.25">
      <c r="A697" s="22" t="s">
        <v>1543</v>
      </c>
      <c r="B697" s="23">
        <v>85</v>
      </c>
      <c r="G697" s="55" t="s">
        <v>2439</v>
      </c>
      <c r="H697" s="55" t="s">
        <v>2439</v>
      </c>
      <c r="I697" s="55">
        <f t="shared" si="20"/>
        <v>34.9</v>
      </c>
      <c r="J697" s="33">
        <f t="shared" si="21"/>
        <v>218.125</v>
      </c>
      <c r="K697" s="55">
        <f t="shared" si="22"/>
        <v>0</v>
      </c>
    </row>
    <row r="698" spans="1:11" hidden="1" x14ac:dyDescent="0.25">
      <c r="A698" s="22" t="s">
        <v>1543</v>
      </c>
      <c r="B698" s="23">
        <v>85</v>
      </c>
      <c r="G698" s="55" t="s">
        <v>6164</v>
      </c>
      <c r="H698" s="55" t="s">
        <v>6158</v>
      </c>
      <c r="I698" s="55">
        <f t="shared" si="20"/>
        <v>1180.8800000000001</v>
      </c>
      <c r="J698" s="33">
        <f t="shared" si="21"/>
        <v>7380.5000000000009</v>
      </c>
      <c r="K698" s="55">
        <f t="shared" si="22"/>
        <v>0</v>
      </c>
    </row>
    <row r="699" spans="1:11" hidden="1" x14ac:dyDescent="0.25">
      <c r="A699" s="22" t="s">
        <v>1543</v>
      </c>
      <c r="B699" s="23">
        <v>85</v>
      </c>
      <c r="G699" s="55" t="s">
        <v>929</v>
      </c>
      <c r="H699" s="55" t="s">
        <v>929</v>
      </c>
      <c r="I699" s="55">
        <f t="shared" si="20"/>
        <v>33.64</v>
      </c>
      <c r="J699" s="33">
        <f t="shared" si="21"/>
        <v>210.25</v>
      </c>
      <c r="K699" s="55">
        <f t="shared" si="22"/>
        <v>0</v>
      </c>
    </row>
    <row r="700" spans="1:11" hidden="1" x14ac:dyDescent="0.25">
      <c r="A700" s="22" t="s">
        <v>1543</v>
      </c>
      <c r="B700" s="23">
        <v>85</v>
      </c>
      <c r="G700" s="55" t="s">
        <v>6014</v>
      </c>
      <c r="H700" s="55" t="s">
        <v>6014</v>
      </c>
      <c r="I700" s="55">
        <f t="shared" si="20"/>
        <v>80.73</v>
      </c>
      <c r="J700" s="33">
        <f t="shared" si="21"/>
        <v>504.5625</v>
      </c>
      <c r="K700" s="55">
        <f t="shared" si="22"/>
        <v>0</v>
      </c>
    </row>
    <row r="701" spans="1:11" hidden="1" x14ac:dyDescent="0.25">
      <c r="A701" s="22" t="s">
        <v>1543</v>
      </c>
      <c r="B701" s="23">
        <v>85</v>
      </c>
      <c r="G701" s="55" t="s">
        <v>5985</v>
      </c>
      <c r="H701" s="55" t="s">
        <v>5985</v>
      </c>
      <c r="I701" s="55">
        <f t="shared" si="20"/>
        <v>310.18</v>
      </c>
      <c r="J701" s="33">
        <f t="shared" si="21"/>
        <v>1938.625</v>
      </c>
      <c r="K701" s="55">
        <f t="shared" si="22"/>
        <v>0</v>
      </c>
    </row>
    <row r="702" spans="1:11" hidden="1" x14ac:dyDescent="0.25">
      <c r="A702" s="22" t="s">
        <v>1543</v>
      </c>
      <c r="B702" s="23">
        <v>85</v>
      </c>
      <c r="G702" s="55" t="s">
        <v>5839</v>
      </c>
      <c r="H702" s="55" t="s">
        <v>5839</v>
      </c>
      <c r="I702" s="55">
        <f t="shared" si="20"/>
        <v>35</v>
      </c>
      <c r="J702" s="33">
        <f t="shared" si="21"/>
        <v>218.75</v>
      </c>
      <c r="K702" s="55">
        <f t="shared" si="22"/>
        <v>0</v>
      </c>
    </row>
    <row r="703" spans="1:11" hidden="1" x14ac:dyDescent="0.25">
      <c r="A703" s="22" t="s">
        <v>1543</v>
      </c>
      <c r="B703" s="23">
        <v>85</v>
      </c>
      <c r="G703" s="55" t="s">
        <v>6166</v>
      </c>
      <c r="H703" s="55" t="s">
        <v>2863</v>
      </c>
      <c r="I703" s="55">
        <f t="shared" si="20"/>
        <v>107634.49</v>
      </c>
      <c r="J703" s="33">
        <f t="shared" si="21"/>
        <v>672715.5625</v>
      </c>
      <c r="K703" s="55">
        <f t="shared" si="22"/>
        <v>0</v>
      </c>
    </row>
    <row r="704" spans="1:11" hidden="1" x14ac:dyDescent="0.25">
      <c r="A704" s="22" t="s">
        <v>1543</v>
      </c>
      <c r="B704" s="23">
        <v>85</v>
      </c>
      <c r="G704" s="55" t="s">
        <v>3713</v>
      </c>
      <c r="H704" s="55" t="s">
        <v>3488</v>
      </c>
      <c r="I704" s="55">
        <f t="shared" si="20"/>
        <v>364</v>
      </c>
      <c r="J704" s="33">
        <f t="shared" si="21"/>
        <v>2275</v>
      </c>
      <c r="K704" s="55">
        <f t="shared" si="22"/>
        <v>0</v>
      </c>
    </row>
    <row r="705" spans="1:11" hidden="1" x14ac:dyDescent="0.25">
      <c r="A705" s="22" t="s">
        <v>1543</v>
      </c>
      <c r="B705" s="23">
        <v>85</v>
      </c>
      <c r="G705" s="7" t="s">
        <v>1499</v>
      </c>
      <c r="H705" s="7" t="s">
        <v>1500</v>
      </c>
      <c r="I705" s="55">
        <f t="shared" si="20"/>
        <v>1571.02</v>
      </c>
      <c r="J705" s="33">
        <f t="shared" si="21"/>
        <v>9818.875</v>
      </c>
      <c r="K705" s="55">
        <f t="shared" si="22"/>
        <v>0</v>
      </c>
    </row>
    <row r="706" spans="1:11" hidden="1" x14ac:dyDescent="0.25">
      <c r="A706" s="22" t="s">
        <v>1543</v>
      </c>
      <c r="B706" s="23">
        <v>85</v>
      </c>
      <c r="G706" s="55" t="s">
        <v>5819</v>
      </c>
      <c r="H706" s="55" t="s">
        <v>5819</v>
      </c>
      <c r="I706" s="55">
        <f t="shared" si="20"/>
        <v>389.94</v>
      </c>
      <c r="J706" s="33">
        <f t="shared" si="21"/>
        <v>2437.125</v>
      </c>
      <c r="K706" s="55">
        <f t="shared" si="22"/>
        <v>0</v>
      </c>
    </row>
    <row r="707" spans="1:11" hidden="1" x14ac:dyDescent="0.25">
      <c r="A707" s="22" t="s">
        <v>1543</v>
      </c>
      <c r="B707" s="23">
        <v>85</v>
      </c>
      <c r="G707" s="55" t="s">
        <v>1458</v>
      </c>
      <c r="H707" s="55" t="s">
        <v>1359</v>
      </c>
      <c r="I707" s="55">
        <f t="shared" si="20"/>
        <v>4944</v>
      </c>
      <c r="J707" s="33">
        <f t="shared" si="21"/>
        <v>30900</v>
      </c>
      <c r="K707" s="55">
        <f t="shared" si="22"/>
        <v>0</v>
      </c>
    </row>
    <row r="708" spans="1:11" hidden="1" x14ac:dyDescent="0.25">
      <c r="A708" s="22" t="s">
        <v>1543</v>
      </c>
      <c r="B708" s="23">
        <v>85</v>
      </c>
      <c r="G708" s="55" t="s">
        <v>815</v>
      </c>
      <c r="H708" s="55" t="s">
        <v>815</v>
      </c>
      <c r="I708" s="55">
        <f t="shared" si="20"/>
        <v>403.29</v>
      </c>
      <c r="J708" s="33">
        <f t="shared" si="21"/>
        <v>2520.5625</v>
      </c>
      <c r="K708" s="55">
        <f t="shared" si="22"/>
        <v>0</v>
      </c>
    </row>
    <row r="709" spans="1:11" hidden="1" x14ac:dyDescent="0.25">
      <c r="A709" s="22" t="s">
        <v>1543</v>
      </c>
      <c r="B709" s="23">
        <v>85</v>
      </c>
      <c r="G709" s="55" t="s">
        <v>2839</v>
      </c>
      <c r="H709" s="55" t="s">
        <v>2539</v>
      </c>
      <c r="I709" s="55">
        <f t="shared" si="20"/>
        <v>220.69</v>
      </c>
      <c r="J709" s="33">
        <f t="shared" si="21"/>
        <v>1379.3125</v>
      </c>
      <c r="K709" s="55">
        <f t="shared" si="22"/>
        <v>0</v>
      </c>
    </row>
    <row r="710" spans="1:11" hidden="1" x14ac:dyDescent="0.25">
      <c r="A710" s="22" t="s">
        <v>1543</v>
      </c>
      <c r="B710" s="23">
        <v>85</v>
      </c>
      <c r="G710" s="55" t="s">
        <v>5977</v>
      </c>
      <c r="H710" s="55" t="s">
        <v>5977</v>
      </c>
      <c r="I710" s="55">
        <f t="shared" si="20"/>
        <v>64</v>
      </c>
      <c r="J710" s="33">
        <f t="shared" si="21"/>
        <v>400</v>
      </c>
      <c r="K710" s="55">
        <f t="shared" si="22"/>
        <v>0</v>
      </c>
    </row>
    <row r="711" spans="1:11" hidden="1" x14ac:dyDescent="0.25">
      <c r="A711" s="22" t="s">
        <v>1543</v>
      </c>
      <c r="B711" s="23">
        <v>85</v>
      </c>
      <c r="G711" s="55" t="s">
        <v>3729</v>
      </c>
      <c r="H711" s="55" t="s">
        <v>3638</v>
      </c>
      <c r="I711" s="55">
        <f t="shared" si="20"/>
        <v>4960.32</v>
      </c>
      <c r="J711" s="33">
        <f t="shared" si="21"/>
        <v>31001.999999999996</v>
      </c>
      <c r="K711" s="55">
        <f t="shared" si="22"/>
        <v>0</v>
      </c>
    </row>
    <row r="712" spans="1:11" hidden="1" x14ac:dyDescent="0.25">
      <c r="A712" s="22" t="s">
        <v>1543</v>
      </c>
      <c r="B712" s="23">
        <v>85</v>
      </c>
      <c r="G712" s="55" t="s">
        <v>816</v>
      </c>
      <c r="H712" s="55" t="s">
        <v>816</v>
      </c>
      <c r="I712" s="55">
        <f t="shared" si="20"/>
        <v>11.72</v>
      </c>
      <c r="J712" s="33">
        <f t="shared" si="21"/>
        <v>73.25</v>
      </c>
      <c r="K712" s="55">
        <f t="shared" si="22"/>
        <v>0</v>
      </c>
    </row>
    <row r="713" spans="1:11" hidden="1" x14ac:dyDescent="0.25">
      <c r="A713" s="22" t="s">
        <v>1543</v>
      </c>
      <c r="B713" s="23">
        <v>85</v>
      </c>
      <c r="G713" s="55" t="s">
        <v>6168</v>
      </c>
      <c r="H713" s="55" t="s">
        <v>6073</v>
      </c>
      <c r="I713" s="55">
        <f t="shared" si="20"/>
        <v>5728</v>
      </c>
      <c r="J713" s="33">
        <f t="shared" si="21"/>
        <v>35800</v>
      </c>
      <c r="K713" s="55">
        <f t="shared" si="22"/>
        <v>0</v>
      </c>
    </row>
    <row r="714" spans="1:11" x14ac:dyDescent="0.25">
      <c r="A714" s="22" t="s">
        <v>1543</v>
      </c>
      <c r="B714" s="24" t="s">
        <v>1544</v>
      </c>
      <c r="G714" s="55" t="s">
        <v>1447</v>
      </c>
      <c r="H714" s="55" t="s">
        <v>1200</v>
      </c>
      <c r="I714" s="55">
        <f t="shared" si="20"/>
        <v>19200</v>
      </c>
      <c r="J714" s="33">
        <f t="shared" si="21"/>
        <v>120000</v>
      </c>
      <c r="K714" s="55">
        <f t="shared" si="22"/>
        <v>12800</v>
      </c>
    </row>
    <row r="715" spans="1:11" hidden="1" x14ac:dyDescent="0.25">
      <c r="A715" s="22" t="s">
        <v>1543</v>
      </c>
      <c r="B715" s="23">
        <v>85</v>
      </c>
      <c r="G715" s="55" t="s">
        <v>1441</v>
      </c>
      <c r="H715" s="55" t="s">
        <v>1156</v>
      </c>
      <c r="I715" s="55">
        <f t="shared" si="20"/>
        <v>448.71</v>
      </c>
      <c r="J715" s="33">
        <f t="shared" si="21"/>
        <v>2804.4375</v>
      </c>
      <c r="K715" s="55">
        <f t="shared" si="22"/>
        <v>0</v>
      </c>
    </row>
    <row r="716" spans="1:11" hidden="1" x14ac:dyDescent="0.25">
      <c r="A716" s="22" t="s">
        <v>1543</v>
      </c>
      <c r="B716" s="23">
        <v>85</v>
      </c>
      <c r="G716" s="55" t="s">
        <v>6008</v>
      </c>
      <c r="H716" s="55" t="s">
        <v>6008</v>
      </c>
      <c r="I716" s="55">
        <f t="shared" si="20"/>
        <v>76.760000000000005</v>
      </c>
      <c r="J716" s="33">
        <f t="shared" si="21"/>
        <v>479.75</v>
      </c>
      <c r="K716" s="55">
        <f t="shared" si="22"/>
        <v>0</v>
      </c>
    </row>
    <row r="717" spans="1:11" hidden="1" x14ac:dyDescent="0.25">
      <c r="A717" s="22" t="s">
        <v>1543</v>
      </c>
      <c r="B717" s="23">
        <v>85</v>
      </c>
      <c r="G717" s="55" t="s">
        <v>1440</v>
      </c>
      <c r="H717" s="55" t="s">
        <v>1149</v>
      </c>
      <c r="I717" s="55">
        <f t="shared" ref="I717:I748" si="23">+SUMIF($G$7:$G$542,G717,$I$7:$I$542)</f>
        <v>7881.3099999999995</v>
      </c>
      <c r="J717" s="33">
        <f t="shared" si="21"/>
        <v>49258.187499999993</v>
      </c>
      <c r="K717" s="55">
        <f t="shared" ref="K717:K748" si="24">+SUMIF($G$7:$G$542,G717,$K$7:$K$542)</f>
        <v>0</v>
      </c>
    </row>
    <row r="718" spans="1:11" hidden="1" x14ac:dyDescent="0.25">
      <c r="A718" s="22" t="s">
        <v>1543</v>
      </c>
      <c r="B718" s="23">
        <v>85</v>
      </c>
      <c r="G718" s="55" t="s">
        <v>6174</v>
      </c>
      <c r="H718" s="55" t="s">
        <v>6174</v>
      </c>
      <c r="I718" s="55">
        <f t="shared" si="23"/>
        <v>67.38</v>
      </c>
      <c r="J718" s="33">
        <f t="shared" si="21"/>
        <v>421.12499999999994</v>
      </c>
      <c r="K718" s="55">
        <f t="shared" si="24"/>
        <v>0</v>
      </c>
    </row>
    <row r="719" spans="1:11" hidden="1" x14ac:dyDescent="0.25">
      <c r="A719" s="22" t="s">
        <v>1543</v>
      </c>
      <c r="B719" s="23">
        <v>85</v>
      </c>
      <c r="G719" s="7" t="s">
        <v>1820</v>
      </c>
      <c r="H719" s="55" t="s">
        <v>2867</v>
      </c>
      <c r="I719" s="55">
        <f t="shared" si="23"/>
        <v>20.28</v>
      </c>
      <c r="J719" s="33">
        <f t="shared" si="21"/>
        <v>126.75</v>
      </c>
      <c r="K719" s="55">
        <f t="shared" si="24"/>
        <v>0</v>
      </c>
    </row>
    <row r="720" spans="1:11" hidden="1" x14ac:dyDescent="0.25">
      <c r="A720" s="22" t="s">
        <v>1543</v>
      </c>
      <c r="B720" s="23">
        <v>85</v>
      </c>
      <c r="G720" s="55" t="s">
        <v>6017</v>
      </c>
      <c r="H720" s="55" t="s">
        <v>6017</v>
      </c>
      <c r="I720" s="55">
        <f t="shared" si="23"/>
        <v>96.64</v>
      </c>
      <c r="J720" s="33">
        <f t="shared" si="21"/>
        <v>604</v>
      </c>
      <c r="K720" s="55">
        <f t="shared" si="24"/>
        <v>0</v>
      </c>
    </row>
    <row r="721" spans="1:11" hidden="1" x14ac:dyDescent="0.25">
      <c r="A721" s="22" t="s">
        <v>1543</v>
      </c>
      <c r="B721" s="23">
        <v>85</v>
      </c>
      <c r="G721" s="55" t="s">
        <v>832</v>
      </c>
      <c r="H721" s="55" t="s">
        <v>832</v>
      </c>
      <c r="I721" s="55">
        <f t="shared" si="23"/>
        <v>67.33</v>
      </c>
      <c r="J721" s="33">
        <f t="shared" si="21"/>
        <v>420.8125</v>
      </c>
      <c r="K721" s="55">
        <f t="shared" si="24"/>
        <v>0</v>
      </c>
    </row>
    <row r="722" spans="1:11" hidden="1" x14ac:dyDescent="0.25">
      <c r="A722" s="22" t="s">
        <v>1543</v>
      </c>
      <c r="B722" s="23">
        <v>85</v>
      </c>
      <c r="G722" s="55" t="s">
        <v>1434</v>
      </c>
      <c r="H722" s="55" t="s">
        <v>1085</v>
      </c>
      <c r="I722" s="55">
        <f t="shared" si="23"/>
        <v>10659.7</v>
      </c>
      <c r="J722" s="33">
        <f t="shared" si="21"/>
        <v>66623.125</v>
      </c>
      <c r="K722" s="55">
        <f t="shared" si="24"/>
        <v>0</v>
      </c>
    </row>
    <row r="723" spans="1:11" x14ac:dyDescent="0.25">
      <c r="A723" s="22" t="s">
        <v>1543</v>
      </c>
      <c r="B723" s="23">
        <v>85</v>
      </c>
      <c r="G723" s="55" t="s">
        <v>1462</v>
      </c>
      <c r="H723" s="55" t="s">
        <v>2490</v>
      </c>
      <c r="I723" s="55">
        <f t="shared" si="23"/>
        <v>3291.87</v>
      </c>
      <c r="J723" s="33">
        <f t="shared" si="21"/>
        <v>20574.1875</v>
      </c>
      <c r="K723" s="55">
        <f t="shared" si="24"/>
        <v>822.97</v>
      </c>
    </row>
    <row r="724" spans="1:11" hidden="1" x14ac:dyDescent="0.25">
      <c r="A724" s="22" t="s">
        <v>1543</v>
      </c>
      <c r="B724" s="23">
        <v>85</v>
      </c>
      <c r="G724" s="55" t="s">
        <v>5955</v>
      </c>
      <c r="H724" s="55" t="s">
        <v>5955</v>
      </c>
      <c r="I724" s="55">
        <f t="shared" si="23"/>
        <v>16.55</v>
      </c>
      <c r="J724" s="33">
        <f t="shared" si="21"/>
        <v>103.4375</v>
      </c>
      <c r="K724" s="55">
        <f t="shared" si="24"/>
        <v>0</v>
      </c>
    </row>
    <row r="725" spans="1:11" hidden="1" x14ac:dyDescent="0.25">
      <c r="A725" s="22" t="s">
        <v>1543</v>
      </c>
      <c r="B725" s="23">
        <v>85</v>
      </c>
      <c r="G725" s="55" t="s">
        <v>4748</v>
      </c>
      <c r="H725" s="55" t="s">
        <v>1538</v>
      </c>
      <c r="I725" s="55">
        <f t="shared" si="23"/>
        <v>67.13</v>
      </c>
      <c r="J725" s="33">
        <f t="shared" si="21"/>
        <v>419.56249999999994</v>
      </c>
      <c r="K725" s="55">
        <f t="shared" si="24"/>
        <v>0</v>
      </c>
    </row>
    <row r="726" spans="1:11" hidden="1" x14ac:dyDescent="0.25">
      <c r="A726" s="22" t="s">
        <v>1543</v>
      </c>
      <c r="B726" s="23">
        <v>85</v>
      </c>
      <c r="G726" s="55" t="s">
        <v>5574</v>
      </c>
      <c r="H726" s="55" t="s">
        <v>5574</v>
      </c>
      <c r="I726" s="55">
        <f t="shared" si="23"/>
        <v>60.59</v>
      </c>
      <c r="J726" s="33">
        <f t="shared" si="21"/>
        <v>378.6875</v>
      </c>
      <c r="K726" s="55">
        <f t="shared" si="24"/>
        <v>0</v>
      </c>
    </row>
    <row r="727" spans="1:11" hidden="1" x14ac:dyDescent="0.25">
      <c r="A727" s="22" t="s">
        <v>1543</v>
      </c>
      <c r="B727" s="23">
        <v>85</v>
      </c>
      <c r="G727" s="55" t="s">
        <v>4790</v>
      </c>
      <c r="H727" s="55" t="s">
        <v>4791</v>
      </c>
      <c r="I727" s="55">
        <f t="shared" si="23"/>
        <v>7.03</v>
      </c>
      <c r="J727" s="33">
        <f t="shared" si="21"/>
        <v>43.9375</v>
      </c>
      <c r="K727" s="55">
        <f t="shared" si="24"/>
        <v>0</v>
      </c>
    </row>
    <row r="728" spans="1:11" hidden="1" x14ac:dyDescent="0.25">
      <c r="A728" s="22" t="s">
        <v>1543</v>
      </c>
      <c r="B728" s="23">
        <v>85</v>
      </c>
      <c r="G728" s="55" t="s">
        <v>5996</v>
      </c>
      <c r="H728" s="55" t="s">
        <v>5996</v>
      </c>
      <c r="I728" s="55">
        <f t="shared" si="23"/>
        <v>131.01999999999998</v>
      </c>
      <c r="J728" s="33">
        <f t="shared" si="21"/>
        <v>818.87499999999989</v>
      </c>
      <c r="K728" s="55">
        <f t="shared" si="24"/>
        <v>0</v>
      </c>
    </row>
    <row r="729" spans="1:11" hidden="1" x14ac:dyDescent="0.25">
      <c r="A729" s="22" t="s">
        <v>1543</v>
      </c>
      <c r="B729" s="23">
        <v>85</v>
      </c>
      <c r="G729" s="55" t="s">
        <v>909</v>
      </c>
      <c r="H729" s="55" t="s">
        <v>909</v>
      </c>
      <c r="I729" s="55">
        <f t="shared" si="23"/>
        <v>67.27</v>
      </c>
      <c r="J729" s="33">
        <f t="shared" si="21"/>
        <v>420.43749999999994</v>
      </c>
      <c r="K729" s="55">
        <f t="shared" si="24"/>
        <v>0</v>
      </c>
    </row>
    <row r="730" spans="1:11" hidden="1" x14ac:dyDescent="0.25">
      <c r="A730" s="22" t="s">
        <v>1543</v>
      </c>
      <c r="B730" s="23">
        <v>85</v>
      </c>
      <c r="G730" s="55" t="s">
        <v>6010</v>
      </c>
      <c r="H730" s="55" t="s">
        <v>6010</v>
      </c>
      <c r="I730" s="55">
        <f t="shared" si="23"/>
        <v>67.319999999999993</v>
      </c>
      <c r="J730" s="33">
        <f t="shared" si="21"/>
        <v>420.74999999999994</v>
      </c>
      <c r="K730" s="55">
        <f t="shared" si="24"/>
        <v>0</v>
      </c>
    </row>
    <row r="731" spans="1:11" hidden="1" x14ac:dyDescent="0.25">
      <c r="A731" s="22" t="s">
        <v>1543</v>
      </c>
      <c r="B731" s="23">
        <v>85</v>
      </c>
      <c r="G731" s="55" t="s">
        <v>800</v>
      </c>
      <c r="H731" s="55" t="s">
        <v>800</v>
      </c>
      <c r="I731" s="55">
        <f t="shared" si="23"/>
        <v>67.319999999999993</v>
      </c>
      <c r="J731" s="33">
        <f t="shared" si="21"/>
        <v>420.74999999999994</v>
      </c>
      <c r="K731" s="55">
        <f t="shared" si="24"/>
        <v>0</v>
      </c>
    </row>
    <row r="732" spans="1:11" hidden="1" x14ac:dyDescent="0.25">
      <c r="A732" s="22" t="s">
        <v>1543</v>
      </c>
      <c r="B732" s="23">
        <v>85</v>
      </c>
      <c r="G732" s="55" t="s">
        <v>820</v>
      </c>
      <c r="H732" s="55" t="s">
        <v>820</v>
      </c>
      <c r="I732" s="55">
        <f t="shared" si="23"/>
        <v>202</v>
      </c>
      <c r="J732" s="33">
        <f t="shared" si="21"/>
        <v>1262.5</v>
      </c>
      <c r="K732" s="55">
        <f t="shared" si="24"/>
        <v>0</v>
      </c>
    </row>
    <row r="733" spans="1:11" hidden="1" x14ac:dyDescent="0.25">
      <c r="A733" s="22" t="s">
        <v>1543</v>
      </c>
      <c r="B733" s="23">
        <v>85</v>
      </c>
      <c r="G733" s="39" t="s">
        <v>6202</v>
      </c>
      <c r="H733" s="39" t="s">
        <v>6203</v>
      </c>
      <c r="I733" s="55">
        <f t="shared" si="23"/>
        <v>12.97</v>
      </c>
      <c r="J733" s="33">
        <f t="shared" si="21"/>
        <v>81.0625</v>
      </c>
      <c r="K733" s="55">
        <f t="shared" si="24"/>
        <v>0</v>
      </c>
    </row>
    <row r="734" spans="1:11" hidden="1" x14ac:dyDescent="0.25">
      <c r="A734" s="22" t="s">
        <v>1543</v>
      </c>
      <c r="B734" s="23">
        <v>85</v>
      </c>
      <c r="G734" s="39" t="s">
        <v>6210</v>
      </c>
      <c r="H734" s="39" t="s">
        <v>6211</v>
      </c>
      <c r="I734" s="55">
        <f t="shared" si="23"/>
        <v>17.79</v>
      </c>
      <c r="J734" s="33">
        <f t="shared" si="21"/>
        <v>111.18749999999999</v>
      </c>
      <c r="K734" s="55">
        <f t="shared" si="24"/>
        <v>0</v>
      </c>
    </row>
    <row r="735" spans="1:11" hidden="1" x14ac:dyDescent="0.25">
      <c r="A735" s="22" t="s">
        <v>1543</v>
      </c>
      <c r="B735" s="23">
        <v>85</v>
      </c>
      <c r="G735" s="55" t="s">
        <v>5830</v>
      </c>
      <c r="H735" s="55" t="s">
        <v>5830</v>
      </c>
      <c r="I735" s="55">
        <f t="shared" si="23"/>
        <v>20</v>
      </c>
      <c r="J735" s="33">
        <f t="shared" si="21"/>
        <v>125</v>
      </c>
      <c r="K735" s="55">
        <f t="shared" si="24"/>
        <v>0</v>
      </c>
    </row>
    <row r="736" spans="1:11" hidden="1" x14ac:dyDescent="0.25">
      <c r="A736" s="22" t="s">
        <v>1543</v>
      </c>
      <c r="B736" s="23">
        <v>85</v>
      </c>
      <c r="G736" s="55" t="s">
        <v>6165</v>
      </c>
      <c r="H736" s="55" t="s">
        <v>6044</v>
      </c>
      <c r="I736" s="55">
        <f t="shared" si="23"/>
        <v>15424</v>
      </c>
      <c r="J736" s="33">
        <f t="shared" si="21"/>
        <v>96400</v>
      </c>
      <c r="K736" s="55">
        <f t="shared" si="24"/>
        <v>0</v>
      </c>
    </row>
    <row r="737" spans="1:11" hidden="1" x14ac:dyDescent="0.25">
      <c r="A737" s="22" t="s">
        <v>1543</v>
      </c>
      <c r="B737" s="23">
        <v>85</v>
      </c>
      <c r="G737" s="55" t="s">
        <v>6171</v>
      </c>
      <c r="H737" s="55" t="s">
        <v>6135</v>
      </c>
      <c r="I737" s="55">
        <f t="shared" si="23"/>
        <v>10971.43</v>
      </c>
      <c r="J737" s="33">
        <f t="shared" si="21"/>
        <v>68571.4375</v>
      </c>
      <c r="K737" s="55">
        <f t="shared" si="24"/>
        <v>0</v>
      </c>
    </row>
    <row r="738" spans="1:11" hidden="1" x14ac:dyDescent="0.25">
      <c r="A738" s="22" t="s">
        <v>1543</v>
      </c>
      <c r="B738" s="23">
        <v>85</v>
      </c>
      <c r="G738" s="55" t="s">
        <v>6169</v>
      </c>
      <c r="H738" s="55" t="s">
        <v>6076</v>
      </c>
      <c r="I738" s="55">
        <f t="shared" si="23"/>
        <v>5914.88</v>
      </c>
      <c r="J738" s="33">
        <f t="shared" si="21"/>
        <v>36968</v>
      </c>
      <c r="K738" s="55">
        <f t="shared" si="24"/>
        <v>0</v>
      </c>
    </row>
    <row r="739" spans="1:11" hidden="1" x14ac:dyDescent="0.25">
      <c r="A739" s="22" t="s">
        <v>1543</v>
      </c>
      <c r="B739" s="23">
        <v>85</v>
      </c>
      <c r="G739" s="55" t="s">
        <v>415</v>
      </c>
      <c r="H739" s="55" t="s">
        <v>415</v>
      </c>
      <c r="I739" s="55">
        <f t="shared" si="23"/>
        <v>2.5499999999999998</v>
      </c>
      <c r="J739" s="33">
        <f t="shared" si="21"/>
        <v>15.937499999999998</v>
      </c>
      <c r="K739" s="55">
        <f t="shared" si="24"/>
        <v>0</v>
      </c>
    </row>
    <row r="740" spans="1:11" hidden="1" x14ac:dyDescent="0.25">
      <c r="A740" s="22" t="s">
        <v>1543</v>
      </c>
      <c r="B740" s="23">
        <v>85</v>
      </c>
      <c r="G740" s="55" t="s">
        <v>1417</v>
      </c>
      <c r="H740" s="55" t="s">
        <v>1071</v>
      </c>
      <c r="I740" s="55">
        <f t="shared" si="23"/>
        <v>109224.09000000001</v>
      </c>
      <c r="J740" s="33">
        <f t="shared" si="21"/>
        <v>682650.5625</v>
      </c>
      <c r="K740" s="55">
        <f t="shared" si="24"/>
        <v>0</v>
      </c>
    </row>
    <row r="741" spans="1:11" hidden="1" x14ac:dyDescent="0.25">
      <c r="A741" s="22" t="s">
        <v>1543</v>
      </c>
      <c r="B741" s="23">
        <v>85</v>
      </c>
      <c r="G741" s="55" t="s">
        <v>6018</v>
      </c>
      <c r="H741" s="55" t="s">
        <v>6018</v>
      </c>
      <c r="I741" s="55">
        <f t="shared" si="23"/>
        <v>67.34</v>
      </c>
      <c r="J741" s="33">
        <f t="shared" si="21"/>
        <v>420.875</v>
      </c>
      <c r="K741" s="55">
        <f t="shared" si="24"/>
        <v>0</v>
      </c>
    </row>
    <row r="742" spans="1:11" hidden="1" x14ac:dyDescent="0.25">
      <c r="A742" s="22" t="s">
        <v>1543</v>
      </c>
      <c r="B742" s="23">
        <v>85</v>
      </c>
      <c r="G742" s="55" t="s">
        <v>1416</v>
      </c>
      <c r="H742" s="55" t="s">
        <v>1101</v>
      </c>
      <c r="I742" s="55">
        <f t="shared" si="23"/>
        <v>2650.84</v>
      </c>
      <c r="J742" s="33">
        <f t="shared" si="21"/>
        <v>16567.75</v>
      </c>
      <c r="K742" s="55">
        <f t="shared" si="24"/>
        <v>0</v>
      </c>
    </row>
    <row r="743" spans="1:11" hidden="1" x14ac:dyDescent="0.25">
      <c r="A743" s="22" t="s">
        <v>1543</v>
      </c>
      <c r="B743" s="23">
        <v>85</v>
      </c>
      <c r="G743" s="7" t="s">
        <v>3762</v>
      </c>
      <c r="H743" s="7" t="s">
        <v>5733</v>
      </c>
      <c r="I743" s="55">
        <f t="shared" si="23"/>
        <v>130143.44</v>
      </c>
      <c r="J743" s="33">
        <f t="shared" si="21"/>
        <v>813396.5</v>
      </c>
      <c r="K743" s="55">
        <f t="shared" si="24"/>
        <v>0</v>
      </c>
    </row>
    <row r="744" spans="1:11" hidden="1" x14ac:dyDescent="0.25">
      <c r="A744" s="22" t="s">
        <v>1543</v>
      </c>
      <c r="B744" s="23">
        <v>85</v>
      </c>
      <c r="G744" s="39" t="s">
        <v>1463</v>
      </c>
      <c r="H744" s="39" t="s">
        <v>1464</v>
      </c>
      <c r="I744" s="55">
        <f t="shared" si="23"/>
        <v>3397998.0399999991</v>
      </c>
      <c r="J744" s="33">
        <f t="shared" si="21"/>
        <v>21237487.749999993</v>
      </c>
      <c r="K744" s="55">
        <f t="shared" si="24"/>
        <v>0</v>
      </c>
    </row>
    <row r="745" spans="1:11" hidden="1" x14ac:dyDescent="0.25">
      <c r="A745" s="22" t="s">
        <v>1543</v>
      </c>
      <c r="B745" s="23">
        <v>85</v>
      </c>
      <c r="G745" s="7" t="s">
        <v>2884</v>
      </c>
      <c r="H745" s="7" t="s">
        <v>2885</v>
      </c>
      <c r="I745" s="55">
        <f t="shared" si="23"/>
        <v>74403.78</v>
      </c>
      <c r="J745" s="33">
        <f t="shared" si="21"/>
        <v>465023.625</v>
      </c>
      <c r="K745" s="55">
        <f t="shared" si="24"/>
        <v>0</v>
      </c>
    </row>
    <row r="746" spans="1:11" hidden="1" x14ac:dyDescent="0.25">
      <c r="A746" s="22" t="s">
        <v>1543</v>
      </c>
      <c r="B746" s="23">
        <v>85</v>
      </c>
      <c r="G746" s="55" t="s">
        <v>743</v>
      </c>
      <c r="H746" s="55" t="s">
        <v>743</v>
      </c>
      <c r="I746" s="55">
        <f t="shared" si="23"/>
        <v>112</v>
      </c>
      <c r="J746" s="33">
        <f t="shared" si="21"/>
        <v>700</v>
      </c>
      <c r="K746" s="55">
        <f t="shared" si="24"/>
        <v>0</v>
      </c>
    </row>
    <row r="747" spans="1:11" hidden="1" x14ac:dyDescent="0.25">
      <c r="A747" s="22" t="s">
        <v>1543</v>
      </c>
      <c r="B747" s="23">
        <v>85</v>
      </c>
      <c r="G747" s="55" t="s">
        <v>796</v>
      </c>
      <c r="H747" s="55" t="s">
        <v>796</v>
      </c>
      <c r="I747" s="55">
        <f t="shared" si="23"/>
        <v>108.94999999999999</v>
      </c>
      <c r="J747" s="33">
        <f t="shared" si="21"/>
        <v>680.93749999999989</v>
      </c>
      <c r="K747" s="55">
        <f t="shared" si="24"/>
        <v>0</v>
      </c>
    </row>
    <row r="748" spans="1:11" hidden="1" x14ac:dyDescent="0.25">
      <c r="A748" s="22" t="s">
        <v>1543</v>
      </c>
      <c r="B748" s="23">
        <v>85</v>
      </c>
      <c r="G748" s="55" t="s">
        <v>5394</v>
      </c>
      <c r="H748" s="55" t="s">
        <v>6188</v>
      </c>
      <c r="I748" s="55">
        <f t="shared" si="23"/>
        <v>115.77</v>
      </c>
      <c r="J748" s="33">
        <f t="shared" si="21"/>
        <v>723.5625</v>
      </c>
      <c r="K748" s="55">
        <f t="shared" si="24"/>
        <v>0</v>
      </c>
    </row>
    <row r="749" spans="1:11" hidden="1" x14ac:dyDescent="0.25">
      <c r="A749" s="22" t="s">
        <v>1543</v>
      </c>
      <c r="B749" s="23">
        <v>85</v>
      </c>
      <c r="G749" s="55" t="s">
        <v>426</v>
      </c>
      <c r="H749" s="55" t="s">
        <v>426</v>
      </c>
      <c r="I749" s="55">
        <f t="shared" ref="I749:I755" si="25">+SUMIF($G$7:$G$542,G749,$I$7:$I$542)</f>
        <v>73.790000000000006</v>
      </c>
      <c r="J749" s="33">
        <f t="shared" ref="J749:J755" si="26">+I749/0.16</f>
        <v>461.18750000000006</v>
      </c>
      <c r="K749" s="55">
        <f t="shared" ref="K749:K755" si="27">+SUMIF($G$7:$G$542,G749,$K$7:$K$542)</f>
        <v>0</v>
      </c>
    </row>
    <row r="750" spans="1:11" hidden="1" x14ac:dyDescent="0.25">
      <c r="A750" s="22" t="s">
        <v>1543</v>
      </c>
      <c r="B750" s="23">
        <v>85</v>
      </c>
      <c r="G750" s="7" t="s">
        <v>1488</v>
      </c>
      <c r="H750" s="55" t="s">
        <v>6192</v>
      </c>
      <c r="I750" s="55">
        <f t="shared" si="25"/>
        <v>62714.52</v>
      </c>
      <c r="J750" s="33">
        <f t="shared" si="26"/>
        <v>391965.75</v>
      </c>
      <c r="K750" s="55">
        <f t="shared" si="27"/>
        <v>0</v>
      </c>
    </row>
    <row r="751" spans="1:11" hidden="1" x14ac:dyDescent="0.25">
      <c r="A751" s="22" t="s">
        <v>1543</v>
      </c>
      <c r="B751" s="23">
        <v>85</v>
      </c>
      <c r="G751" s="55" t="s">
        <v>1422</v>
      </c>
      <c r="H751" s="55" t="s">
        <v>1149</v>
      </c>
      <c r="I751" s="55">
        <f t="shared" si="25"/>
        <v>8527.8799999999992</v>
      </c>
      <c r="J751" s="33">
        <f t="shared" si="26"/>
        <v>53299.249999999993</v>
      </c>
      <c r="K751" s="55">
        <f t="shared" si="27"/>
        <v>0</v>
      </c>
    </row>
    <row r="752" spans="1:11" hidden="1" x14ac:dyDescent="0.25">
      <c r="A752" s="22" t="s">
        <v>1543</v>
      </c>
      <c r="B752" s="23">
        <v>85</v>
      </c>
      <c r="G752" s="55" t="s">
        <v>5896</v>
      </c>
      <c r="H752" s="55" t="s">
        <v>5896</v>
      </c>
      <c r="I752" s="55">
        <f t="shared" si="25"/>
        <v>60.69</v>
      </c>
      <c r="J752" s="33">
        <f t="shared" si="26"/>
        <v>379.3125</v>
      </c>
      <c r="K752" s="55">
        <f t="shared" si="27"/>
        <v>0</v>
      </c>
    </row>
    <row r="753" spans="1:11" hidden="1" x14ac:dyDescent="0.25">
      <c r="A753" s="22" t="s">
        <v>1543</v>
      </c>
      <c r="B753" s="23">
        <v>85</v>
      </c>
      <c r="G753" s="7" t="s">
        <v>1495</v>
      </c>
      <c r="H753" s="55" t="s">
        <v>6197</v>
      </c>
      <c r="I753" s="55">
        <f t="shared" si="25"/>
        <v>32268.400000000001</v>
      </c>
      <c r="J753" s="33">
        <f t="shared" si="26"/>
        <v>201677.5</v>
      </c>
      <c r="K753" s="55">
        <f t="shared" si="27"/>
        <v>0</v>
      </c>
    </row>
    <row r="754" spans="1:11" hidden="1" x14ac:dyDescent="0.25">
      <c r="A754" s="22" t="s">
        <v>1543</v>
      </c>
      <c r="B754" s="23">
        <v>85</v>
      </c>
      <c r="G754" s="55" t="s">
        <v>5807</v>
      </c>
      <c r="H754" s="55" t="s">
        <v>5807</v>
      </c>
      <c r="I754" s="55">
        <f t="shared" si="25"/>
        <v>26.31</v>
      </c>
      <c r="J754" s="33">
        <f t="shared" si="26"/>
        <v>164.4375</v>
      </c>
      <c r="K754" s="55">
        <f t="shared" si="27"/>
        <v>0</v>
      </c>
    </row>
    <row r="755" spans="1:11" hidden="1" x14ac:dyDescent="0.25">
      <c r="A755" s="22" t="s">
        <v>1543</v>
      </c>
      <c r="B755" s="23">
        <v>85</v>
      </c>
      <c r="G755" s="55" t="s">
        <v>5971</v>
      </c>
      <c r="H755" s="55" t="s">
        <v>5971</v>
      </c>
      <c r="I755" s="55">
        <f t="shared" si="25"/>
        <v>128</v>
      </c>
      <c r="J755" s="33">
        <f t="shared" si="26"/>
        <v>800</v>
      </c>
      <c r="K755" s="55">
        <f t="shared" si="27"/>
        <v>0</v>
      </c>
    </row>
    <row r="756" spans="1:11" x14ac:dyDescent="0.25">
      <c r="I756" s="19">
        <f>+SUM(I557:I755)</f>
        <v>5985747.2799999975</v>
      </c>
      <c r="J756" s="19">
        <f t="shared" ref="J756:K756" si="28">+SUM(J557:J755)</f>
        <v>37410920.499999993</v>
      </c>
      <c r="K756" s="19">
        <f t="shared" si="28"/>
        <v>49362.67</v>
      </c>
    </row>
    <row r="757" spans="1:11" x14ac:dyDescent="0.25">
      <c r="I757" s="54">
        <f>+I544</f>
        <v>5985747.2799999891</v>
      </c>
      <c r="J757" s="54">
        <f>+J544</f>
        <v>37410920.5</v>
      </c>
      <c r="K757" s="54">
        <f>+K544</f>
        <v>49362.67</v>
      </c>
    </row>
    <row r="758" spans="1:11" x14ac:dyDescent="0.25">
      <c r="I758" s="54">
        <f>+I756-I757</f>
        <v>8.3819031715393066E-9</v>
      </c>
      <c r="J758" s="54">
        <f t="shared" ref="J758:K758" si="29">+J756-J757</f>
        <v>0</v>
      </c>
      <c r="K758" s="54">
        <f t="shared" si="29"/>
        <v>0</v>
      </c>
    </row>
    <row r="767" spans="1:11" x14ac:dyDescent="0.25">
      <c r="G767">
        <f>12.5*4</f>
        <v>50</v>
      </c>
    </row>
  </sheetData>
  <autoFilter ref="A556:K755">
    <filterColumn colId="10">
      <filters>
        <filter val="12800"/>
        <filter val="14285.71"/>
        <filter val="50"/>
        <filter val="7118.28"/>
        <filter val="822.97"/>
      </filters>
    </filterColumn>
  </autoFilter>
  <sortState ref="A1:B693">
    <sortCondition ref="A1"/>
  </sortState>
  <pageMargins left="0.70866141732283472" right="0.70866141732283472" top="0.74803149606299213" bottom="0.74803149606299213" header="0.31496062992125984" footer="0.31496062992125984"/>
  <pageSetup scale="18" fitToHeight="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9"/>
  <sheetViews>
    <sheetView topLeftCell="A197" workbookViewId="0">
      <selection activeCell="G215" sqref="G215"/>
    </sheetView>
  </sheetViews>
  <sheetFormatPr baseColWidth="10" defaultRowHeight="15" x14ac:dyDescent="0.25"/>
  <cols>
    <col min="1" max="1" width="16.85546875" bestFit="1" customWidth="1"/>
  </cols>
  <sheetData>
    <row r="1" spans="1:2" s="55" customFormat="1" x14ac:dyDescent="0.25"/>
    <row r="2" spans="1:2" s="55" customFormat="1" x14ac:dyDescent="0.25">
      <c r="A2" s="55" t="s">
        <v>5967</v>
      </c>
      <c r="B2" s="55" t="s">
        <v>5967</v>
      </c>
    </row>
    <row r="3" spans="1:2" x14ac:dyDescent="0.25">
      <c r="A3" s="55" t="s">
        <v>804</v>
      </c>
      <c r="B3" s="55" t="s">
        <v>804</v>
      </c>
    </row>
    <row r="4" spans="1:2" x14ac:dyDescent="0.25">
      <c r="A4" s="55" t="s">
        <v>2861</v>
      </c>
      <c r="B4" s="55" t="s">
        <v>2798</v>
      </c>
    </row>
    <row r="5" spans="1:2" x14ac:dyDescent="0.25">
      <c r="A5" s="7" t="s">
        <v>1497</v>
      </c>
      <c r="B5" s="55" t="s">
        <v>5667</v>
      </c>
    </row>
    <row r="6" spans="1:2" x14ac:dyDescent="0.25">
      <c r="A6" s="55" t="s">
        <v>850</v>
      </c>
      <c r="B6" s="55" t="s">
        <v>850</v>
      </c>
    </row>
    <row r="7" spans="1:2" x14ac:dyDescent="0.25">
      <c r="A7" s="7" t="s">
        <v>1506</v>
      </c>
      <c r="B7" s="7" t="s">
        <v>1507</v>
      </c>
    </row>
    <row r="8" spans="1:2" x14ac:dyDescent="0.25">
      <c r="A8" s="55" t="s">
        <v>824</v>
      </c>
      <c r="B8" s="55" t="s">
        <v>824</v>
      </c>
    </row>
    <row r="9" spans="1:2" x14ac:dyDescent="0.25">
      <c r="A9" s="55" t="s">
        <v>6003</v>
      </c>
      <c r="B9" s="55" t="s">
        <v>6003</v>
      </c>
    </row>
    <row r="10" spans="1:2" x14ac:dyDescent="0.25">
      <c r="A10" s="55" t="s">
        <v>5992</v>
      </c>
      <c r="B10" s="55" t="s">
        <v>5992</v>
      </c>
    </row>
    <row r="11" spans="1:2" x14ac:dyDescent="0.25">
      <c r="A11" s="55" t="s">
        <v>5380</v>
      </c>
      <c r="B11" s="55" t="s">
        <v>6189</v>
      </c>
    </row>
    <row r="12" spans="1:2" x14ac:dyDescent="0.25">
      <c r="A12" s="7" t="s">
        <v>4786</v>
      </c>
      <c r="B12" s="7" t="s">
        <v>4787</v>
      </c>
    </row>
    <row r="13" spans="1:2" x14ac:dyDescent="0.25">
      <c r="A13" s="55" t="s">
        <v>876</v>
      </c>
      <c r="B13" s="55" t="s">
        <v>876</v>
      </c>
    </row>
    <row r="14" spans="1:2" x14ac:dyDescent="0.25">
      <c r="A14" s="55" t="s">
        <v>1446</v>
      </c>
      <c r="B14" s="55" t="s">
        <v>1188</v>
      </c>
    </row>
    <row r="15" spans="1:2" x14ac:dyDescent="0.25">
      <c r="A15" s="55" t="s">
        <v>1420</v>
      </c>
      <c r="B15" s="55" t="s">
        <v>6180</v>
      </c>
    </row>
    <row r="16" spans="1:2" x14ac:dyDescent="0.25">
      <c r="A16" s="55" t="s">
        <v>885</v>
      </c>
      <c r="B16" s="55" t="s">
        <v>885</v>
      </c>
    </row>
    <row r="17" spans="1:2" x14ac:dyDescent="0.25">
      <c r="A17" s="55" t="s">
        <v>5877</v>
      </c>
      <c r="B17" s="55" t="s">
        <v>5877</v>
      </c>
    </row>
    <row r="18" spans="1:2" x14ac:dyDescent="0.25">
      <c r="A18" s="7" t="s">
        <v>1477</v>
      </c>
      <c r="B18" s="55" t="s">
        <v>6198</v>
      </c>
    </row>
    <row r="19" spans="1:2" x14ac:dyDescent="0.25">
      <c r="A19" s="7" t="s">
        <v>4776</v>
      </c>
      <c r="B19" s="55" t="s">
        <v>6193</v>
      </c>
    </row>
    <row r="20" spans="1:2" x14ac:dyDescent="0.25">
      <c r="A20" s="7" t="s">
        <v>2879</v>
      </c>
      <c r="B20" s="55" t="s">
        <v>5672</v>
      </c>
    </row>
    <row r="21" spans="1:2" x14ac:dyDescent="0.25">
      <c r="A21" s="55" t="s">
        <v>5999</v>
      </c>
      <c r="B21" s="55" t="s">
        <v>5999</v>
      </c>
    </row>
    <row r="22" spans="1:2" x14ac:dyDescent="0.25">
      <c r="A22" s="55" t="s">
        <v>444</v>
      </c>
      <c r="B22" s="55" t="s">
        <v>1528</v>
      </c>
    </row>
    <row r="23" spans="1:2" x14ac:dyDescent="0.25">
      <c r="A23" s="55" t="s">
        <v>924</v>
      </c>
      <c r="B23" s="55" t="s">
        <v>924</v>
      </c>
    </row>
    <row r="24" spans="1:2" x14ac:dyDescent="0.25">
      <c r="A24" s="7" t="s">
        <v>1473</v>
      </c>
      <c r="B24" s="55" t="s">
        <v>6194</v>
      </c>
    </row>
    <row r="25" spans="1:2" x14ac:dyDescent="0.25">
      <c r="A25" s="55" t="s">
        <v>5870</v>
      </c>
      <c r="B25" s="55" t="s">
        <v>5870</v>
      </c>
    </row>
    <row r="26" spans="1:2" x14ac:dyDescent="0.25">
      <c r="A26" s="55" t="s">
        <v>2842</v>
      </c>
      <c r="B26" s="55" t="s">
        <v>2604</v>
      </c>
    </row>
    <row r="27" spans="1:2" x14ac:dyDescent="0.25">
      <c r="A27" s="7" t="s">
        <v>6200</v>
      </c>
      <c r="B27" s="55" t="s">
        <v>5935</v>
      </c>
    </row>
    <row r="28" spans="1:2" x14ac:dyDescent="0.25">
      <c r="A28" s="7" t="s">
        <v>1467</v>
      </c>
      <c r="B28" s="55" t="s">
        <v>6199</v>
      </c>
    </row>
    <row r="29" spans="1:2" x14ac:dyDescent="0.25">
      <c r="A29" s="55" t="s">
        <v>2419</v>
      </c>
      <c r="B29" s="55" t="s">
        <v>2419</v>
      </c>
    </row>
    <row r="30" spans="1:2" x14ac:dyDescent="0.25">
      <c r="A30" s="39" t="s">
        <v>2926</v>
      </c>
      <c r="B30" s="39" t="s">
        <v>2927</v>
      </c>
    </row>
    <row r="31" spans="1:2" x14ac:dyDescent="0.25">
      <c r="A31" s="55" t="s">
        <v>4768</v>
      </c>
      <c r="B31" s="55" t="s">
        <v>4634</v>
      </c>
    </row>
    <row r="32" spans="1:2" x14ac:dyDescent="0.25">
      <c r="A32" s="17" t="s">
        <v>1539</v>
      </c>
      <c r="B32" s="18" t="s">
        <v>1540</v>
      </c>
    </row>
    <row r="33" spans="1:2" x14ac:dyDescent="0.25">
      <c r="A33" s="39" t="s">
        <v>1508</v>
      </c>
      <c r="B33" s="39" t="s">
        <v>1509</v>
      </c>
    </row>
    <row r="34" spans="1:2" x14ac:dyDescent="0.25">
      <c r="A34" s="55" t="s">
        <v>5995</v>
      </c>
      <c r="B34" s="55" t="s">
        <v>5995</v>
      </c>
    </row>
    <row r="35" spans="1:2" x14ac:dyDescent="0.25">
      <c r="A35" s="55" t="s">
        <v>5844</v>
      </c>
      <c r="B35" s="55" t="s">
        <v>5844</v>
      </c>
    </row>
    <row r="36" spans="1:2" x14ac:dyDescent="0.25">
      <c r="A36" s="55" t="s">
        <v>5793</v>
      </c>
      <c r="B36" s="55" t="s">
        <v>5793</v>
      </c>
    </row>
    <row r="37" spans="1:2" x14ac:dyDescent="0.25">
      <c r="A37" s="55" t="s">
        <v>321</v>
      </c>
      <c r="B37" s="55" t="s">
        <v>321</v>
      </c>
    </row>
    <row r="38" spans="1:2" x14ac:dyDescent="0.25">
      <c r="A38" s="7" t="s">
        <v>1469</v>
      </c>
      <c r="B38" s="55" t="s">
        <v>6191</v>
      </c>
    </row>
    <row r="39" spans="1:2" x14ac:dyDescent="0.25">
      <c r="A39" s="55" t="s">
        <v>5880</v>
      </c>
      <c r="B39" s="55" t="s">
        <v>5880</v>
      </c>
    </row>
    <row r="40" spans="1:2" x14ac:dyDescent="0.25">
      <c r="A40" s="55" t="s">
        <v>5543</v>
      </c>
      <c r="B40" s="55" t="s">
        <v>6058</v>
      </c>
    </row>
    <row r="41" spans="1:2" x14ac:dyDescent="0.25">
      <c r="A41" s="55" t="s">
        <v>6178</v>
      </c>
      <c r="B41" s="55" t="s">
        <v>6179</v>
      </c>
    </row>
    <row r="42" spans="1:2" x14ac:dyDescent="0.25">
      <c r="A42" s="55" t="s">
        <v>868</v>
      </c>
      <c r="B42" s="55" t="s">
        <v>868</v>
      </c>
    </row>
    <row r="43" spans="1:2" x14ac:dyDescent="0.25">
      <c r="A43" s="55" t="s">
        <v>313</v>
      </c>
      <c r="B43" s="55" t="s">
        <v>313</v>
      </c>
    </row>
    <row r="44" spans="1:2" x14ac:dyDescent="0.25">
      <c r="A44" s="55" t="s">
        <v>1425</v>
      </c>
      <c r="B44" s="55" t="s">
        <v>1025</v>
      </c>
    </row>
    <row r="45" spans="1:2" x14ac:dyDescent="0.25">
      <c r="A45" s="7" t="s">
        <v>1482</v>
      </c>
      <c r="B45" s="55" t="s">
        <v>5614</v>
      </c>
    </row>
    <row r="46" spans="1:2" x14ac:dyDescent="0.25">
      <c r="A46" s="55" t="s">
        <v>2907</v>
      </c>
      <c r="B46" s="55" t="s">
        <v>2907</v>
      </c>
    </row>
    <row r="47" spans="1:2" x14ac:dyDescent="0.25">
      <c r="A47" s="55" t="s">
        <v>1445</v>
      </c>
      <c r="B47" s="55" t="s">
        <v>1172</v>
      </c>
    </row>
    <row r="48" spans="1:2" x14ac:dyDescent="0.25">
      <c r="A48" s="55" t="s">
        <v>329</v>
      </c>
      <c r="B48" s="55" t="s">
        <v>329</v>
      </c>
    </row>
    <row r="49" spans="1:2" x14ac:dyDescent="0.25">
      <c r="A49" s="55" t="s">
        <v>1437</v>
      </c>
      <c r="B49" s="55" t="s">
        <v>1111</v>
      </c>
    </row>
    <row r="50" spans="1:2" x14ac:dyDescent="0.25">
      <c r="A50" s="55" t="s">
        <v>5488</v>
      </c>
      <c r="B50" s="55" t="s">
        <v>5488</v>
      </c>
    </row>
    <row r="51" spans="1:2" x14ac:dyDescent="0.25">
      <c r="A51" s="55" t="s">
        <v>841</v>
      </c>
      <c r="B51" s="55" t="s">
        <v>841</v>
      </c>
    </row>
    <row r="52" spans="1:2" x14ac:dyDescent="0.25">
      <c r="A52" s="55" t="s">
        <v>1414</v>
      </c>
      <c r="B52" s="55" t="s">
        <v>1075</v>
      </c>
    </row>
    <row r="53" spans="1:2" x14ac:dyDescent="0.25">
      <c r="A53" s="7" t="s">
        <v>1479</v>
      </c>
      <c r="B53" s="55" t="s">
        <v>6195</v>
      </c>
    </row>
    <row r="54" spans="1:2" x14ac:dyDescent="0.25">
      <c r="A54" s="7" t="s">
        <v>5569</v>
      </c>
      <c r="B54" s="55" t="s">
        <v>5625</v>
      </c>
    </row>
    <row r="55" spans="1:2" x14ac:dyDescent="0.25">
      <c r="A55" s="7" t="s">
        <v>1483</v>
      </c>
      <c r="B55" s="55" t="s">
        <v>5660</v>
      </c>
    </row>
    <row r="56" spans="1:2" x14ac:dyDescent="0.25">
      <c r="A56" s="55" t="s">
        <v>906</v>
      </c>
      <c r="B56" s="55" t="s">
        <v>906</v>
      </c>
    </row>
    <row r="57" spans="1:2" x14ac:dyDescent="0.25">
      <c r="A57" s="55" t="s">
        <v>5798</v>
      </c>
      <c r="B57" s="55" t="s">
        <v>5798</v>
      </c>
    </row>
    <row r="58" spans="1:2" x14ac:dyDescent="0.25">
      <c r="A58" s="55" t="s">
        <v>5845</v>
      </c>
      <c r="B58" s="55" t="s">
        <v>5845</v>
      </c>
    </row>
    <row r="59" spans="1:2" x14ac:dyDescent="0.25">
      <c r="A59" s="55" t="s">
        <v>2943</v>
      </c>
      <c r="B59" s="55" t="s">
        <v>2738</v>
      </c>
    </row>
    <row r="60" spans="1:2" x14ac:dyDescent="0.25">
      <c r="A60" s="55" t="s">
        <v>1442</v>
      </c>
      <c r="B60" s="55" t="s">
        <v>1160</v>
      </c>
    </row>
    <row r="61" spans="1:2" x14ac:dyDescent="0.25">
      <c r="A61" s="55" t="s">
        <v>2254</v>
      </c>
      <c r="B61" s="55" t="s">
        <v>2254</v>
      </c>
    </row>
    <row r="62" spans="1:2" x14ac:dyDescent="0.25">
      <c r="A62" s="55" t="s">
        <v>305</v>
      </c>
      <c r="B62" s="55" t="s">
        <v>305</v>
      </c>
    </row>
    <row r="63" spans="1:2" x14ac:dyDescent="0.25">
      <c r="A63" s="55" t="s">
        <v>6012</v>
      </c>
      <c r="B63" s="55" t="s">
        <v>6012</v>
      </c>
    </row>
    <row r="64" spans="1:2" x14ac:dyDescent="0.25">
      <c r="A64" s="55" t="s">
        <v>1452</v>
      </c>
      <c r="B64" s="55" t="s">
        <v>1274</v>
      </c>
    </row>
    <row r="65" spans="1:2" x14ac:dyDescent="0.25">
      <c r="A65" s="39" t="s">
        <v>6206</v>
      </c>
      <c r="B65" s="39" t="s">
        <v>6207</v>
      </c>
    </row>
    <row r="66" spans="1:2" x14ac:dyDescent="0.25">
      <c r="A66" s="55" t="s">
        <v>763</v>
      </c>
      <c r="B66" s="55" t="s">
        <v>763</v>
      </c>
    </row>
    <row r="67" spans="1:2" x14ac:dyDescent="0.25">
      <c r="A67" s="55" t="s">
        <v>5881</v>
      </c>
      <c r="B67" s="55" t="s">
        <v>5881</v>
      </c>
    </row>
    <row r="68" spans="1:2" x14ac:dyDescent="0.25">
      <c r="A68" s="55" t="s">
        <v>851</v>
      </c>
      <c r="B68" s="55" t="s">
        <v>851</v>
      </c>
    </row>
    <row r="69" spans="1:2" x14ac:dyDescent="0.25">
      <c r="A69" s="55" t="s">
        <v>1436</v>
      </c>
      <c r="B69" s="55" t="s">
        <v>1094</v>
      </c>
    </row>
    <row r="70" spans="1:2" x14ac:dyDescent="0.25">
      <c r="A70" s="55" t="s">
        <v>5358</v>
      </c>
      <c r="B70" s="55" t="s">
        <v>5358</v>
      </c>
    </row>
    <row r="71" spans="1:2" x14ac:dyDescent="0.25">
      <c r="A71" s="55" t="s">
        <v>3720</v>
      </c>
      <c r="B71" s="55" t="s">
        <v>3550</v>
      </c>
    </row>
    <row r="72" spans="1:2" x14ac:dyDescent="0.25">
      <c r="A72" s="55" t="s">
        <v>790</v>
      </c>
      <c r="B72" s="55" t="s">
        <v>790</v>
      </c>
    </row>
    <row r="73" spans="1:2" x14ac:dyDescent="0.25">
      <c r="A73" s="55" t="s">
        <v>430</v>
      </c>
      <c r="B73" s="55" t="s">
        <v>430</v>
      </c>
    </row>
    <row r="74" spans="1:2" x14ac:dyDescent="0.25">
      <c r="A74" s="55" t="s">
        <v>880</v>
      </c>
      <c r="B74" s="55" t="s">
        <v>880</v>
      </c>
    </row>
    <row r="75" spans="1:2" x14ac:dyDescent="0.25">
      <c r="A75" s="55" t="s">
        <v>794</v>
      </c>
      <c r="B75" s="55" t="s">
        <v>794</v>
      </c>
    </row>
    <row r="76" spans="1:2" x14ac:dyDescent="0.25">
      <c r="A76" s="55" t="s">
        <v>5575</v>
      </c>
      <c r="B76" s="55" t="s">
        <v>5575</v>
      </c>
    </row>
    <row r="77" spans="1:2" x14ac:dyDescent="0.25">
      <c r="A77" s="55" t="s">
        <v>6005</v>
      </c>
      <c r="B77" s="55" t="s">
        <v>6005</v>
      </c>
    </row>
    <row r="78" spans="1:2" x14ac:dyDescent="0.25">
      <c r="A78" s="55" t="s">
        <v>356</v>
      </c>
      <c r="B78" s="55" t="s">
        <v>356</v>
      </c>
    </row>
    <row r="79" spans="1:2" x14ac:dyDescent="0.25">
      <c r="A79" s="55" t="s">
        <v>2850</v>
      </c>
      <c r="B79" s="55" t="s">
        <v>2722</v>
      </c>
    </row>
    <row r="80" spans="1:2" x14ac:dyDescent="0.25">
      <c r="A80" s="7" t="s">
        <v>1471</v>
      </c>
      <c r="B80" s="55" t="s">
        <v>5718</v>
      </c>
    </row>
    <row r="81" spans="1:2" x14ac:dyDescent="0.25">
      <c r="A81" s="55" t="s">
        <v>943</v>
      </c>
      <c r="B81" s="55" t="s">
        <v>943</v>
      </c>
    </row>
    <row r="82" spans="1:2" x14ac:dyDescent="0.25">
      <c r="A82" s="55" t="s">
        <v>1430</v>
      </c>
      <c r="B82" s="55" t="s">
        <v>1052</v>
      </c>
    </row>
    <row r="83" spans="1:2" x14ac:dyDescent="0.25">
      <c r="A83" s="55" t="s">
        <v>5791</v>
      </c>
      <c r="B83" s="55" t="s">
        <v>5791</v>
      </c>
    </row>
    <row r="84" spans="1:2" x14ac:dyDescent="0.25">
      <c r="A84" s="55" t="s">
        <v>3728</v>
      </c>
      <c r="B84" s="55" t="s">
        <v>3630</v>
      </c>
    </row>
    <row r="85" spans="1:2" x14ac:dyDescent="0.25">
      <c r="A85" s="55" t="s">
        <v>795</v>
      </c>
      <c r="B85" s="55" t="s">
        <v>795</v>
      </c>
    </row>
    <row r="86" spans="1:2" x14ac:dyDescent="0.25">
      <c r="A86" s="55" t="s">
        <v>1427</v>
      </c>
      <c r="B86" s="55" t="s">
        <v>1036</v>
      </c>
    </row>
    <row r="87" spans="1:2" x14ac:dyDescent="0.25">
      <c r="A87" s="55" t="s">
        <v>5576</v>
      </c>
      <c r="B87" s="55" t="s">
        <v>5576</v>
      </c>
    </row>
    <row r="88" spans="1:2" x14ac:dyDescent="0.25">
      <c r="A88" s="55" t="s">
        <v>6204</v>
      </c>
      <c r="B88" s="55" t="s">
        <v>6205</v>
      </c>
    </row>
    <row r="89" spans="1:2" x14ac:dyDescent="0.25">
      <c r="A89" s="55" t="s">
        <v>886</v>
      </c>
      <c r="B89" s="55" t="s">
        <v>886</v>
      </c>
    </row>
    <row r="90" spans="1:2" x14ac:dyDescent="0.25">
      <c r="A90" s="55" t="s">
        <v>1415</v>
      </c>
      <c r="B90" s="55" t="s">
        <v>6186</v>
      </c>
    </row>
    <row r="91" spans="1:2" x14ac:dyDescent="0.25">
      <c r="A91" s="55" t="s">
        <v>5878</v>
      </c>
      <c r="B91" s="55" t="s">
        <v>5878</v>
      </c>
    </row>
    <row r="92" spans="1:2" x14ac:dyDescent="0.25">
      <c r="A92" s="55" t="s">
        <v>1429</v>
      </c>
      <c r="B92" s="55" t="s">
        <v>1048</v>
      </c>
    </row>
    <row r="93" spans="1:2" x14ac:dyDescent="0.25">
      <c r="A93" s="55" t="s">
        <v>383</v>
      </c>
      <c r="B93" s="55" t="s">
        <v>383</v>
      </c>
    </row>
    <row r="94" spans="1:2" x14ac:dyDescent="0.25">
      <c r="A94" s="7" t="s">
        <v>3755</v>
      </c>
      <c r="B94" s="55" t="s">
        <v>5743</v>
      </c>
    </row>
    <row r="95" spans="1:2" x14ac:dyDescent="0.25">
      <c r="A95" s="55" t="s">
        <v>2462</v>
      </c>
      <c r="B95" s="55" t="s">
        <v>2462</v>
      </c>
    </row>
    <row r="96" spans="1:2" x14ac:dyDescent="0.25">
      <c r="A96" s="55" t="s">
        <v>6000</v>
      </c>
      <c r="B96" s="55" t="s">
        <v>6000</v>
      </c>
    </row>
    <row r="97" spans="1:2" x14ac:dyDescent="0.25">
      <c r="A97" s="55" t="s">
        <v>6162</v>
      </c>
      <c r="B97" s="55" t="s">
        <v>6163</v>
      </c>
    </row>
    <row r="98" spans="1:2" x14ac:dyDescent="0.25">
      <c r="A98" s="55" t="s">
        <v>6170</v>
      </c>
      <c r="B98" s="55" t="s">
        <v>6096</v>
      </c>
    </row>
    <row r="99" spans="1:2" x14ac:dyDescent="0.25">
      <c r="A99" s="55" t="s">
        <v>1516</v>
      </c>
      <c r="B99" s="55" t="s">
        <v>1517</v>
      </c>
    </row>
    <row r="100" spans="1:2" x14ac:dyDescent="0.25">
      <c r="A100" s="55" t="s">
        <v>6173</v>
      </c>
      <c r="B100" s="55" t="s">
        <v>6173</v>
      </c>
    </row>
    <row r="101" spans="1:2" x14ac:dyDescent="0.25">
      <c r="A101" s="55" t="s">
        <v>1432</v>
      </c>
      <c r="B101" s="55" t="s">
        <v>1060</v>
      </c>
    </row>
    <row r="102" spans="1:2" x14ac:dyDescent="0.25">
      <c r="A102" s="39" t="s">
        <v>1533</v>
      </c>
      <c r="B102" s="39" t="s">
        <v>6201</v>
      </c>
    </row>
    <row r="103" spans="1:2" x14ac:dyDescent="0.25">
      <c r="A103" s="55" t="s">
        <v>3174</v>
      </c>
      <c r="B103" s="55" t="s">
        <v>3174</v>
      </c>
    </row>
    <row r="104" spans="1:2" x14ac:dyDescent="0.25">
      <c r="A104" s="55" t="s">
        <v>5882</v>
      </c>
      <c r="B104" s="55" t="s">
        <v>5882</v>
      </c>
    </row>
    <row r="105" spans="1:2" x14ac:dyDescent="0.25">
      <c r="A105" s="55" t="s">
        <v>3162</v>
      </c>
      <c r="B105" s="55" t="s">
        <v>3162</v>
      </c>
    </row>
    <row r="106" spans="1:2" x14ac:dyDescent="0.25">
      <c r="A106" s="39" t="s">
        <v>2902</v>
      </c>
      <c r="B106" s="39" t="s">
        <v>5585</v>
      </c>
    </row>
    <row r="107" spans="1:2" x14ac:dyDescent="0.25">
      <c r="A107" s="55" t="s">
        <v>1451</v>
      </c>
      <c r="B107" s="55" t="s">
        <v>1258</v>
      </c>
    </row>
    <row r="108" spans="1:2" x14ac:dyDescent="0.25">
      <c r="A108" s="55" t="s">
        <v>2833</v>
      </c>
      <c r="B108" s="55" t="s">
        <v>2497</v>
      </c>
    </row>
    <row r="109" spans="1:2" x14ac:dyDescent="0.25">
      <c r="A109" s="39" t="s">
        <v>1421</v>
      </c>
      <c r="B109" s="55" t="s">
        <v>1006</v>
      </c>
    </row>
    <row r="110" spans="1:2" x14ac:dyDescent="0.25">
      <c r="A110" s="55" t="s">
        <v>1520</v>
      </c>
      <c r="B110" s="55" t="s">
        <v>1524</v>
      </c>
    </row>
    <row r="111" spans="1:2" x14ac:dyDescent="0.25">
      <c r="A111" s="55" t="s">
        <v>1424</v>
      </c>
      <c r="B111" s="55" t="s">
        <v>1018</v>
      </c>
    </row>
    <row r="112" spans="1:2" x14ac:dyDescent="0.25">
      <c r="A112" s="55" t="s">
        <v>1456</v>
      </c>
      <c r="B112" s="55" t="s">
        <v>1324</v>
      </c>
    </row>
    <row r="113" spans="1:2" x14ac:dyDescent="0.25">
      <c r="A113" s="7" t="s">
        <v>1461</v>
      </c>
      <c r="B113" s="55" t="s">
        <v>1289</v>
      </c>
    </row>
    <row r="114" spans="1:2" x14ac:dyDescent="0.25">
      <c r="A114" s="7" t="s">
        <v>1472</v>
      </c>
      <c r="B114" s="7" t="s">
        <v>3757</v>
      </c>
    </row>
    <row r="115" spans="1:2" x14ac:dyDescent="0.25">
      <c r="A115" s="7" t="s">
        <v>1419</v>
      </c>
      <c r="B115" s="55" t="s">
        <v>1192</v>
      </c>
    </row>
    <row r="116" spans="1:2" x14ac:dyDescent="0.25">
      <c r="A116" s="55" t="s">
        <v>1433</v>
      </c>
      <c r="B116" s="55" t="s">
        <v>1064</v>
      </c>
    </row>
    <row r="117" spans="1:2" x14ac:dyDescent="0.25">
      <c r="A117" s="55" t="s">
        <v>352</v>
      </c>
      <c r="B117" s="55" t="s">
        <v>352</v>
      </c>
    </row>
    <row r="118" spans="1:2" x14ac:dyDescent="0.25">
      <c r="A118" s="55" t="s">
        <v>2851</v>
      </c>
      <c r="B118" s="55" t="s">
        <v>2727</v>
      </c>
    </row>
    <row r="119" spans="1:2" x14ac:dyDescent="0.25">
      <c r="A119" s="55" t="s">
        <v>5489</v>
      </c>
      <c r="B119" s="55" t="s">
        <v>5489</v>
      </c>
    </row>
    <row r="120" spans="1:2" x14ac:dyDescent="0.25">
      <c r="A120" s="55" t="s">
        <v>1438</v>
      </c>
      <c r="B120" s="55" t="s">
        <v>1130</v>
      </c>
    </row>
    <row r="121" spans="1:2" x14ac:dyDescent="0.25">
      <c r="A121" s="55" t="s">
        <v>5328</v>
      </c>
      <c r="B121" s="55" t="s">
        <v>5328</v>
      </c>
    </row>
    <row r="122" spans="1:2" x14ac:dyDescent="0.25">
      <c r="A122" s="55" t="s">
        <v>403</v>
      </c>
      <c r="B122" s="55" t="s">
        <v>403</v>
      </c>
    </row>
    <row r="123" spans="1:2" x14ac:dyDescent="0.25">
      <c r="A123" s="55" t="s">
        <v>2852</v>
      </c>
      <c r="B123" s="55" t="s">
        <v>2734</v>
      </c>
    </row>
    <row r="124" spans="1:2" x14ac:dyDescent="0.25">
      <c r="A124" s="55" t="s">
        <v>2835</v>
      </c>
      <c r="B124" s="55" t="s">
        <v>2510</v>
      </c>
    </row>
    <row r="125" spans="1:2" x14ac:dyDescent="0.25">
      <c r="A125" s="39" t="s">
        <v>6212</v>
      </c>
      <c r="B125" s="39" t="s">
        <v>6213</v>
      </c>
    </row>
    <row r="126" spans="1:2" x14ac:dyDescent="0.25">
      <c r="A126" s="55" t="s">
        <v>919</v>
      </c>
      <c r="B126" s="55" t="s">
        <v>919</v>
      </c>
    </row>
    <row r="127" spans="1:2" x14ac:dyDescent="0.25">
      <c r="A127" s="7" t="s">
        <v>1418</v>
      </c>
      <c r="B127" s="55" t="s">
        <v>1196</v>
      </c>
    </row>
    <row r="128" spans="1:2" x14ac:dyDescent="0.25">
      <c r="A128" s="55" t="s">
        <v>6175</v>
      </c>
      <c r="B128" s="55" t="s">
        <v>6175</v>
      </c>
    </row>
    <row r="129" spans="1:2" x14ac:dyDescent="0.25">
      <c r="A129" s="39" t="s">
        <v>6208</v>
      </c>
      <c r="B129" s="39" t="s">
        <v>6209</v>
      </c>
    </row>
    <row r="130" spans="1:2" x14ac:dyDescent="0.25">
      <c r="A130" s="55" t="s">
        <v>333</v>
      </c>
      <c r="B130" s="55" t="s">
        <v>333</v>
      </c>
    </row>
    <row r="131" spans="1:2" x14ac:dyDescent="0.25">
      <c r="A131" s="7" t="s">
        <v>1486</v>
      </c>
      <c r="B131" s="55" t="s">
        <v>5726</v>
      </c>
    </row>
    <row r="132" spans="1:2" x14ac:dyDescent="0.25">
      <c r="A132" s="55" t="s">
        <v>411</v>
      </c>
      <c r="B132" s="55" t="s">
        <v>411</v>
      </c>
    </row>
    <row r="133" spans="1:2" x14ac:dyDescent="0.25">
      <c r="A133" s="7" t="s">
        <v>6172</v>
      </c>
      <c r="B133" s="55" t="s">
        <v>6087</v>
      </c>
    </row>
    <row r="134" spans="1:2" x14ac:dyDescent="0.25">
      <c r="A134" s="55" t="s">
        <v>6183</v>
      </c>
      <c r="B134" s="55" t="s">
        <v>6177</v>
      </c>
    </row>
    <row r="135" spans="1:2" x14ac:dyDescent="0.25">
      <c r="A135" s="55" t="s">
        <v>6176</v>
      </c>
      <c r="B135" s="55" t="s">
        <v>6177</v>
      </c>
    </row>
    <row r="136" spans="1:2" x14ac:dyDescent="0.25">
      <c r="A136" s="55" t="s">
        <v>6181</v>
      </c>
      <c r="B136" s="55" t="s">
        <v>6182</v>
      </c>
    </row>
    <row r="137" spans="1:2" x14ac:dyDescent="0.25">
      <c r="A137" s="55" t="s">
        <v>6184</v>
      </c>
      <c r="B137" s="55" t="s">
        <v>6185</v>
      </c>
    </row>
    <row r="138" spans="1:2" x14ac:dyDescent="0.25">
      <c r="A138" s="55" t="s">
        <v>5486</v>
      </c>
      <c r="B138" s="55" t="s">
        <v>5486</v>
      </c>
    </row>
    <row r="139" spans="1:2" x14ac:dyDescent="0.25">
      <c r="A139" s="55" t="s">
        <v>887</v>
      </c>
      <c r="B139" s="55" t="s">
        <v>887</v>
      </c>
    </row>
    <row r="140" spans="1:2" x14ac:dyDescent="0.25">
      <c r="A140" s="55" t="s">
        <v>907</v>
      </c>
      <c r="B140" s="55" t="s">
        <v>907</v>
      </c>
    </row>
    <row r="141" spans="1:2" x14ac:dyDescent="0.25">
      <c r="A141" s="55" t="s">
        <v>1423</v>
      </c>
      <c r="B141" s="55" t="s">
        <v>1014</v>
      </c>
    </row>
    <row r="142" spans="1:2" x14ac:dyDescent="0.25">
      <c r="A142" s="55" t="s">
        <v>2298</v>
      </c>
      <c r="B142" s="55" t="s">
        <v>2298</v>
      </c>
    </row>
    <row r="143" spans="1:2" x14ac:dyDescent="0.25">
      <c r="A143" s="55" t="s">
        <v>2439</v>
      </c>
      <c r="B143" s="55" t="s">
        <v>2439</v>
      </c>
    </row>
    <row r="144" spans="1:2" x14ac:dyDescent="0.25">
      <c r="A144" s="55" t="s">
        <v>6164</v>
      </c>
      <c r="B144" s="55" t="s">
        <v>6158</v>
      </c>
    </row>
    <row r="145" spans="1:2" x14ac:dyDescent="0.25">
      <c r="A145" s="55" t="s">
        <v>929</v>
      </c>
      <c r="B145" s="55" t="s">
        <v>929</v>
      </c>
    </row>
    <row r="146" spans="1:2" x14ac:dyDescent="0.25">
      <c r="A146" s="55" t="s">
        <v>6014</v>
      </c>
      <c r="B146" s="55" t="s">
        <v>6014</v>
      </c>
    </row>
    <row r="147" spans="1:2" x14ac:dyDescent="0.25">
      <c r="A147" s="55" t="s">
        <v>5985</v>
      </c>
      <c r="B147" s="55" t="s">
        <v>5985</v>
      </c>
    </row>
    <row r="148" spans="1:2" x14ac:dyDescent="0.25">
      <c r="A148" s="55" t="s">
        <v>5839</v>
      </c>
      <c r="B148" s="55" t="s">
        <v>5839</v>
      </c>
    </row>
    <row r="149" spans="1:2" x14ac:dyDescent="0.25">
      <c r="A149" s="55" t="s">
        <v>6166</v>
      </c>
      <c r="B149" s="55" t="s">
        <v>2863</v>
      </c>
    </row>
    <row r="150" spans="1:2" x14ac:dyDescent="0.25">
      <c r="A150" s="55" t="s">
        <v>3713</v>
      </c>
      <c r="B150" s="55" t="s">
        <v>3488</v>
      </c>
    </row>
    <row r="151" spans="1:2" x14ac:dyDescent="0.25">
      <c r="A151" s="7" t="s">
        <v>1499</v>
      </c>
      <c r="B151" s="7" t="s">
        <v>1500</v>
      </c>
    </row>
    <row r="152" spans="1:2" x14ac:dyDescent="0.25">
      <c r="A152" s="55" t="s">
        <v>5819</v>
      </c>
      <c r="B152" s="55" t="s">
        <v>5819</v>
      </c>
    </row>
    <row r="153" spans="1:2" x14ac:dyDescent="0.25">
      <c r="A153" s="55" t="s">
        <v>1458</v>
      </c>
      <c r="B153" s="55" t="s">
        <v>1359</v>
      </c>
    </row>
    <row r="154" spans="1:2" x14ac:dyDescent="0.25">
      <c r="A154" s="55" t="s">
        <v>815</v>
      </c>
      <c r="B154" s="55" t="s">
        <v>815</v>
      </c>
    </row>
    <row r="155" spans="1:2" x14ac:dyDescent="0.25">
      <c r="A155" s="55" t="s">
        <v>2839</v>
      </c>
      <c r="B155" s="55" t="s">
        <v>2539</v>
      </c>
    </row>
    <row r="156" spans="1:2" x14ac:dyDescent="0.25">
      <c r="A156" s="55" t="s">
        <v>5977</v>
      </c>
      <c r="B156" s="55" t="s">
        <v>5977</v>
      </c>
    </row>
    <row r="157" spans="1:2" x14ac:dyDescent="0.25">
      <c r="A157" s="55" t="s">
        <v>3729</v>
      </c>
      <c r="B157" s="55" t="s">
        <v>3638</v>
      </c>
    </row>
    <row r="158" spans="1:2" x14ac:dyDescent="0.25">
      <c r="A158" s="55" t="s">
        <v>816</v>
      </c>
      <c r="B158" s="55" t="s">
        <v>816</v>
      </c>
    </row>
    <row r="159" spans="1:2" x14ac:dyDescent="0.25">
      <c r="A159" s="55" t="s">
        <v>6168</v>
      </c>
      <c r="B159" s="55" t="s">
        <v>6073</v>
      </c>
    </row>
    <row r="160" spans="1:2" x14ac:dyDescent="0.25">
      <c r="A160" s="55" t="s">
        <v>1447</v>
      </c>
      <c r="B160" s="55" t="s">
        <v>1200</v>
      </c>
    </row>
    <row r="161" spans="1:2" x14ac:dyDescent="0.25">
      <c r="A161" s="55" t="s">
        <v>1441</v>
      </c>
      <c r="B161" s="55" t="s">
        <v>1156</v>
      </c>
    </row>
    <row r="162" spans="1:2" x14ac:dyDescent="0.25">
      <c r="A162" s="55" t="s">
        <v>6008</v>
      </c>
      <c r="B162" s="55" t="s">
        <v>6008</v>
      </c>
    </row>
    <row r="163" spans="1:2" x14ac:dyDescent="0.25">
      <c r="A163" s="55" t="s">
        <v>1440</v>
      </c>
      <c r="B163" s="55" t="s">
        <v>1149</v>
      </c>
    </row>
    <row r="164" spans="1:2" x14ac:dyDescent="0.25">
      <c r="A164" s="55" t="s">
        <v>6174</v>
      </c>
      <c r="B164" s="55" t="s">
        <v>6174</v>
      </c>
    </row>
    <row r="165" spans="1:2" x14ac:dyDescent="0.25">
      <c r="A165" s="7" t="s">
        <v>1820</v>
      </c>
      <c r="B165" s="55" t="s">
        <v>2867</v>
      </c>
    </row>
    <row r="166" spans="1:2" x14ac:dyDescent="0.25">
      <c r="A166" s="55" t="s">
        <v>6017</v>
      </c>
      <c r="B166" s="55" t="s">
        <v>6017</v>
      </c>
    </row>
    <row r="167" spans="1:2" x14ac:dyDescent="0.25">
      <c r="A167" s="55" t="s">
        <v>832</v>
      </c>
      <c r="B167" s="55" t="s">
        <v>832</v>
      </c>
    </row>
    <row r="168" spans="1:2" x14ac:dyDescent="0.25">
      <c r="A168" s="55" t="s">
        <v>1434</v>
      </c>
      <c r="B168" s="55" t="s">
        <v>1085</v>
      </c>
    </row>
    <row r="169" spans="1:2" x14ac:dyDescent="0.25">
      <c r="A169" s="55" t="s">
        <v>1462</v>
      </c>
      <c r="B169" s="55" t="s">
        <v>2490</v>
      </c>
    </row>
    <row r="170" spans="1:2" x14ac:dyDescent="0.25">
      <c r="A170" s="55" t="s">
        <v>5955</v>
      </c>
      <c r="B170" s="55" t="s">
        <v>5955</v>
      </c>
    </row>
    <row r="171" spans="1:2" x14ac:dyDescent="0.25">
      <c r="A171" s="55" t="s">
        <v>4748</v>
      </c>
      <c r="B171" s="55" t="s">
        <v>1538</v>
      </c>
    </row>
    <row r="172" spans="1:2" x14ac:dyDescent="0.25">
      <c r="A172" s="55" t="s">
        <v>5574</v>
      </c>
      <c r="B172" s="55" t="s">
        <v>5574</v>
      </c>
    </row>
    <row r="173" spans="1:2" x14ac:dyDescent="0.25">
      <c r="A173" s="55" t="s">
        <v>4790</v>
      </c>
      <c r="B173" s="55" t="s">
        <v>4791</v>
      </c>
    </row>
    <row r="174" spans="1:2" x14ac:dyDescent="0.25">
      <c r="A174" s="55" t="s">
        <v>5996</v>
      </c>
      <c r="B174" s="55" t="s">
        <v>5996</v>
      </c>
    </row>
    <row r="175" spans="1:2" x14ac:dyDescent="0.25">
      <c r="A175" s="55" t="s">
        <v>909</v>
      </c>
      <c r="B175" s="55" t="s">
        <v>909</v>
      </c>
    </row>
    <row r="176" spans="1:2" x14ac:dyDescent="0.25">
      <c r="A176" s="55" t="s">
        <v>6010</v>
      </c>
      <c r="B176" s="55" t="s">
        <v>6010</v>
      </c>
    </row>
    <row r="177" spans="1:2" x14ac:dyDescent="0.25">
      <c r="A177" s="55" t="s">
        <v>800</v>
      </c>
      <c r="B177" s="55" t="s">
        <v>800</v>
      </c>
    </row>
    <row r="178" spans="1:2" x14ac:dyDescent="0.25">
      <c r="A178" s="55" t="s">
        <v>820</v>
      </c>
      <c r="B178" s="55" t="s">
        <v>820</v>
      </c>
    </row>
    <row r="179" spans="1:2" x14ac:dyDescent="0.25">
      <c r="A179" s="39" t="s">
        <v>6202</v>
      </c>
      <c r="B179" s="39" t="s">
        <v>6203</v>
      </c>
    </row>
    <row r="180" spans="1:2" x14ac:dyDescent="0.25">
      <c r="A180" s="39" t="s">
        <v>6210</v>
      </c>
      <c r="B180" s="39" t="s">
        <v>6211</v>
      </c>
    </row>
    <row r="181" spans="1:2" x14ac:dyDescent="0.25">
      <c r="A181" s="55" t="s">
        <v>5830</v>
      </c>
      <c r="B181" s="55" t="s">
        <v>5830</v>
      </c>
    </row>
    <row r="182" spans="1:2" x14ac:dyDescent="0.25">
      <c r="A182" s="55" t="s">
        <v>6165</v>
      </c>
      <c r="B182" s="55" t="s">
        <v>6044</v>
      </c>
    </row>
    <row r="183" spans="1:2" x14ac:dyDescent="0.25">
      <c r="A183" s="55" t="s">
        <v>6171</v>
      </c>
      <c r="B183" s="55" t="s">
        <v>6135</v>
      </c>
    </row>
    <row r="184" spans="1:2" x14ac:dyDescent="0.25">
      <c r="A184" s="55" t="s">
        <v>6169</v>
      </c>
      <c r="B184" s="55" t="s">
        <v>6076</v>
      </c>
    </row>
    <row r="185" spans="1:2" x14ac:dyDescent="0.25">
      <c r="A185" s="55" t="s">
        <v>415</v>
      </c>
      <c r="B185" s="55" t="s">
        <v>415</v>
      </c>
    </row>
    <row r="186" spans="1:2" x14ac:dyDescent="0.25">
      <c r="A186" s="55" t="s">
        <v>1417</v>
      </c>
      <c r="B186" s="55" t="s">
        <v>1071</v>
      </c>
    </row>
    <row r="187" spans="1:2" x14ac:dyDescent="0.25">
      <c r="A187" s="55" t="s">
        <v>6018</v>
      </c>
      <c r="B187" s="55" t="s">
        <v>6018</v>
      </c>
    </row>
    <row r="188" spans="1:2" x14ac:dyDescent="0.25">
      <c r="A188" s="55" t="s">
        <v>1416</v>
      </c>
      <c r="B188" s="55" t="s">
        <v>1101</v>
      </c>
    </row>
    <row r="189" spans="1:2" x14ac:dyDescent="0.25">
      <c r="A189" s="7" t="s">
        <v>3762</v>
      </c>
      <c r="B189" s="7" t="s">
        <v>5733</v>
      </c>
    </row>
    <row r="190" spans="1:2" x14ac:dyDescent="0.25">
      <c r="A190" s="39" t="s">
        <v>1463</v>
      </c>
      <c r="B190" s="39" t="s">
        <v>1464</v>
      </c>
    </row>
    <row r="191" spans="1:2" x14ac:dyDescent="0.25">
      <c r="A191" s="7" t="s">
        <v>2884</v>
      </c>
      <c r="B191" s="7" t="s">
        <v>2885</v>
      </c>
    </row>
    <row r="192" spans="1:2" x14ac:dyDescent="0.25">
      <c r="A192" s="55" t="s">
        <v>743</v>
      </c>
      <c r="B192" s="55" t="s">
        <v>743</v>
      </c>
    </row>
    <row r="193" spans="1:2" x14ac:dyDescent="0.25">
      <c r="A193" s="55" t="s">
        <v>796</v>
      </c>
      <c r="B193" s="55" t="s">
        <v>796</v>
      </c>
    </row>
    <row r="194" spans="1:2" x14ac:dyDescent="0.25">
      <c r="A194" s="55" t="s">
        <v>5394</v>
      </c>
      <c r="B194" s="55" t="s">
        <v>6188</v>
      </c>
    </row>
    <row r="195" spans="1:2" x14ac:dyDescent="0.25">
      <c r="A195" s="55" t="s">
        <v>426</v>
      </c>
      <c r="B195" s="55" t="s">
        <v>426</v>
      </c>
    </row>
    <row r="196" spans="1:2" x14ac:dyDescent="0.25">
      <c r="A196" s="7" t="s">
        <v>1488</v>
      </c>
      <c r="B196" s="55" t="s">
        <v>6192</v>
      </c>
    </row>
    <row r="197" spans="1:2" x14ac:dyDescent="0.25">
      <c r="A197" s="55" t="s">
        <v>1422</v>
      </c>
      <c r="B197" s="55" t="s">
        <v>1149</v>
      </c>
    </row>
    <row r="198" spans="1:2" x14ac:dyDescent="0.25">
      <c r="A198" s="55" t="s">
        <v>5896</v>
      </c>
      <c r="B198" s="55" t="s">
        <v>5896</v>
      </c>
    </row>
    <row r="199" spans="1:2" x14ac:dyDescent="0.25">
      <c r="A199" s="7" t="s">
        <v>1495</v>
      </c>
      <c r="B199" s="55" t="s">
        <v>6197</v>
      </c>
    </row>
    <row r="200" spans="1:2" x14ac:dyDescent="0.25">
      <c r="A200" s="55" t="s">
        <v>5807</v>
      </c>
      <c r="B200" s="55" t="s">
        <v>5807</v>
      </c>
    </row>
    <row r="201" spans="1:2" x14ac:dyDescent="0.25">
      <c r="A201" s="55" t="s">
        <v>5971</v>
      </c>
      <c r="B201" s="55" t="s">
        <v>5971</v>
      </c>
    </row>
    <row r="539" spans="1:2" x14ac:dyDescent="0.25">
      <c r="A539" s="55"/>
      <c r="B539" s="55"/>
    </row>
  </sheetData>
  <sortState ref="A1:B538">
    <sortCondition ref="A1:A53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801"/>
  <sheetViews>
    <sheetView topLeftCell="A592" workbookViewId="0">
      <selection activeCell="L807" sqref="L807"/>
    </sheetView>
  </sheetViews>
  <sheetFormatPr baseColWidth="10" defaultRowHeight="15" x14ac:dyDescent="0.25"/>
  <cols>
    <col min="4" max="4" width="2" bestFit="1" customWidth="1"/>
    <col min="5" max="6" width="2.28515625" customWidth="1"/>
    <col min="7" max="7" width="16" customWidth="1"/>
    <col min="8" max="8" width="39.5703125" bestFit="1" customWidth="1"/>
    <col min="9" max="9" width="12.7109375" bestFit="1" customWidth="1"/>
    <col min="10" max="10" width="15.85546875" bestFit="1" customWidth="1"/>
  </cols>
  <sheetData>
    <row r="1" spans="1:11" s="55" customFormat="1" x14ac:dyDescent="0.25">
      <c r="B1" s="2"/>
      <c r="C1" s="2"/>
      <c r="D1" s="2"/>
      <c r="E1" s="2"/>
      <c r="F1" s="2"/>
      <c r="G1" s="15" t="s">
        <v>1396</v>
      </c>
      <c r="H1" s="2"/>
      <c r="I1" s="2"/>
      <c r="J1" s="5"/>
    </row>
    <row r="2" spans="1:11" s="55" customFormat="1" x14ac:dyDescent="0.25">
      <c r="B2" s="2"/>
      <c r="C2" s="2"/>
      <c r="D2" s="2"/>
      <c r="E2" s="2"/>
      <c r="F2" s="2"/>
      <c r="G2" s="15" t="s">
        <v>7299</v>
      </c>
      <c r="H2" s="2"/>
      <c r="I2" s="2"/>
      <c r="J2" s="5"/>
    </row>
    <row r="3" spans="1:11" s="55" customFormat="1" x14ac:dyDescent="0.25">
      <c r="B3" s="2"/>
      <c r="C3" s="2"/>
      <c r="D3" s="2"/>
      <c r="E3" s="2"/>
      <c r="F3" s="2"/>
      <c r="G3" s="15" t="s">
        <v>0</v>
      </c>
      <c r="H3" s="2"/>
      <c r="I3" s="2"/>
      <c r="J3" s="5"/>
    </row>
    <row r="4" spans="1:11" s="55" customFormat="1" x14ac:dyDescent="0.25">
      <c r="B4" s="2"/>
      <c r="C4" s="2"/>
      <c r="D4" s="2"/>
      <c r="E4" s="2"/>
      <c r="F4" s="2"/>
      <c r="G4" s="3"/>
      <c r="H4" s="2"/>
      <c r="I4" s="2"/>
      <c r="J4" s="2"/>
    </row>
    <row r="5" spans="1:11" s="55" customFormat="1" x14ac:dyDescent="0.25">
      <c r="B5" s="2"/>
      <c r="C5" s="2"/>
      <c r="D5" s="2"/>
      <c r="E5" s="2"/>
      <c r="F5" s="2"/>
      <c r="G5" s="6"/>
      <c r="H5" s="4"/>
      <c r="I5" s="4"/>
      <c r="J5" s="4"/>
    </row>
    <row r="6" spans="1:11" s="55" customFormat="1" ht="17.25" thickBot="1" x14ac:dyDescent="0.35">
      <c r="A6" s="10" t="s">
        <v>1397</v>
      </c>
      <c r="B6" s="10" t="s">
        <v>1398</v>
      </c>
      <c r="C6" s="10" t="s">
        <v>1399</v>
      </c>
      <c r="D6" s="10"/>
      <c r="E6" s="10"/>
      <c r="F6" s="10"/>
      <c r="G6" s="11" t="s">
        <v>1400</v>
      </c>
      <c r="H6" s="12" t="s">
        <v>1401</v>
      </c>
      <c r="I6" s="13" t="s">
        <v>1402</v>
      </c>
      <c r="J6" s="13" t="s">
        <v>1403</v>
      </c>
      <c r="K6" s="13" t="s">
        <v>1404</v>
      </c>
    </row>
    <row r="7" spans="1:11" x14ac:dyDescent="0.25">
      <c r="A7" t="s">
        <v>6226</v>
      </c>
      <c r="B7" s="56">
        <v>42921</v>
      </c>
      <c r="C7" t="s">
        <v>6227</v>
      </c>
      <c r="D7">
        <v>1</v>
      </c>
      <c r="E7" t="s">
        <v>6228</v>
      </c>
      <c r="F7" t="s">
        <v>1405</v>
      </c>
      <c r="G7" s="39" t="s">
        <v>1463</v>
      </c>
      <c r="H7" t="s">
        <v>2949</v>
      </c>
      <c r="I7" s="54">
        <v>55334.8</v>
      </c>
      <c r="J7" s="33">
        <f>+I7/0.16</f>
        <v>345842.5</v>
      </c>
    </row>
    <row r="8" spans="1:11" x14ac:dyDescent="0.25">
      <c r="A8" t="s">
        <v>1554</v>
      </c>
      <c r="B8" s="56">
        <v>42921</v>
      </c>
      <c r="C8" t="s">
        <v>6229</v>
      </c>
      <c r="D8">
        <v>1</v>
      </c>
      <c r="E8" t="s">
        <v>6230</v>
      </c>
      <c r="F8" t="s">
        <v>1405</v>
      </c>
      <c r="G8" s="39" t="s">
        <v>1463</v>
      </c>
      <c r="H8" s="55" t="s">
        <v>2949</v>
      </c>
      <c r="I8" s="54">
        <v>55334.8</v>
      </c>
      <c r="J8" s="33">
        <f t="shared" ref="J8:J71" si="0">+I8/0.16</f>
        <v>345842.5</v>
      </c>
    </row>
    <row r="9" spans="1:11" x14ac:dyDescent="0.25">
      <c r="A9" t="s">
        <v>6261</v>
      </c>
      <c r="B9" s="56">
        <v>42926</v>
      </c>
      <c r="C9" t="s">
        <v>6262</v>
      </c>
      <c r="D9">
        <v>1</v>
      </c>
      <c r="E9" t="s">
        <v>6263</v>
      </c>
      <c r="F9" t="s">
        <v>1405</v>
      </c>
      <c r="G9" s="39" t="s">
        <v>1463</v>
      </c>
      <c r="H9" s="55" t="s">
        <v>2949</v>
      </c>
      <c r="I9" s="54">
        <v>46198.13</v>
      </c>
      <c r="J9" s="33">
        <f t="shared" si="0"/>
        <v>288738.3125</v>
      </c>
    </row>
    <row r="10" spans="1:11" x14ac:dyDescent="0.25">
      <c r="A10" t="s">
        <v>6264</v>
      </c>
      <c r="B10" s="56">
        <v>42926</v>
      </c>
      <c r="C10" t="s">
        <v>6265</v>
      </c>
      <c r="D10">
        <v>1</v>
      </c>
      <c r="E10" t="s">
        <v>6266</v>
      </c>
      <c r="F10" t="s">
        <v>1405</v>
      </c>
      <c r="G10" s="39" t="s">
        <v>1463</v>
      </c>
      <c r="H10" s="55" t="s">
        <v>2949</v>
      </c>
      <c r="I10" s="54">
        <v>45805.09</v>
      </c>
      <c r="J10" s="33">
        <f t="shared" si="0"/>
        <v>286281.8125</v>
      </c>
    </row>
    <row r="11" spans="1:11" x14ac:dyDescent="0.25">
      <c r="A11" t="s">
        <v>6237</v>
      </c>
      <c r="B11" s="56">
        <v>42921</v>
      </c>
      <c r="C11" t="s">
        <v>6238</v>
      </c>
      <c r="D11">
        <v>1</v>
      </c>
      <c r="E11" t="s">
        <v>6239</v>
      </c>
      <c r="F11" t="s">
        <v>1405</v>
      </c>
      <c r="G11" s="39" t="s">
        <v>1479</v>
      </c>
      <c r="H11" s="39" t="s">
        <v>1480</v>
      </c>
      <c r="I11" s="54">
        <v>41150.17</v>
      </c>
      <c r="J11" s="33">
        <f t="shared" si="0"/>
        <v>257188.56249999997</v>
      </c>
    </row>
    <row r="12" spans="1:11" x14ac:dyDescent="0.25">
      <c r="A12" t="s">
        <v>6240</v>
      </c>
      <c r="B12" s="56">
        <v>42922</v>
      </c>
      <c r="C12" t="s">
        <v>6241</v>
      </c>
      <c r="D12">
        <v>1</v>
      </c>
      <c r="E12" t="s">
        <v>6242</v>
      </c>
      <c r="F12" t="s">
        <v>1405</v>
      </c>
      <c r="G12" s="7" t="s">
        <v>1495</v>
      </c>
      <c r="H12" s="58" t="s">
        <v>2886</v>
      </c>
      <c r="I12" s="54">
        <v>47915.68</v>
      </c>
      <c r="J12" s="33">
        <f t="shared" si="0"/>
        <v>299473</v>
      </c>
    </row>
    <row r="13" spans="1:11" x14ac:dyDescent="0.25">
      <c r="A13" t="s">
        <v>6243</v>
      </c>
      <c r="B13" s="56">
        <v>42922</v>
      </c>
      <c r="C13">
        <v>20991943</v>
      </c>
      <c r="D13">
        <v>1</v>
      </c>
      <c r="E13" t="s">
        <v>6244</v>
      </c>
      <c r="F13" t="s">
        <v>1408</v>
      </c>
      <c r="G13" s="55" t="s">
        <v>1414</v>
      </c>
      <c r="H13" s="55" t="s">
        <v>1075</v>
      </c>
      <c r="I13" s="54">
        <v>4902.6899999999996</v>
      </c>
      <c r="J13" s="33">
        <f t="shared" si="0"/>
        <v>30641.812499999996</v>
      </c>
    </row>
    <row r="14" spans="1:11" x14ac:dyDescent="0.25">
      <c r="A14" t="s">
        <v>4835</v>
      </c>
      <c r="B14" s="56">
        <v>42922</v>
      </c>
      <c r="C14">
        <v>2123971936</v>
      </c>
      <c r="D14">
        <v>1</v>
      </c>
      <c r="E14" t="s">
        <v>6245</v>
      </c>
      <c r="F14" t="s">
        <v>1408</v>
      </c>
      <c r="G14" s="7" t="s">
        <v>2898</v>
      </c>
      <c r="H14" s="7" t="s">
        <v>7338</v>
      </c>
      <c r="I14">
        <v>29.68</v>
      </c>
      <c r="J14" s="33">
        <f t="shared" si="0"/>
        <v>185.5</v>
      </c>
    </row>
    <row r="15" spans="1:11" x14ac:dyDescent="0.25">
      <c r="A15" t="s">
        <v>6267</v>
      </c>
      <c r="B15" s="56">
        <v>42926</v>
      </c>
      <c r="C15" t="s">
        <v>6268</v>
      </c>
      <c r="D15">
        <v>1</v>
      </c>
      <c r="E15" t="s">
        <v>6269</v>
      </c>
      <c r="F15" t="s">
        <v>1405</v>
      </c>
      <c r="G15" s="39" t="s">
        <v>1463</v>
      </c>
      <c r="H15" s="55" t="s">
        <v>2949</v>
      </c>
      <c r="I15" s="54">
        <v>45805.09</v>
      </c>
      <c r="J15" s="33">
        <f t="shared" si="0"/>
        <v>286281.8125</v>
      </c>
    </row>
    <row r="16" spans="1:11" x14ac:dyDescent="0.25">
      <c r="A16" t="s">
        <v>6249</v>
      </c>
      <c r="B16" s="56">
        <v>42923</v>
      </c>
      <c r="C16" t="s">
        <v>6250</v>
      </c>
      <c r="D16">
        <v>1</v>
      </c>
      <c r="E16" t="s">
        <v>6251</v>
      </c>
      <c r="F16" t="s">
        <v>1405</v>
      </c>
      <c r="G16" s="7" t="s">
        <v>7330</v>
      </c>
      <c r="H16" s="7" t="s">
        <v>7331</v>
      </c>
      <c r="I16" s="54">
        <v>82657.31</v>
      </c>
      <c r="J16" s="33">
        <f t="shared" si="0"/>
        <v>516608.1875</v>
      </c>
    </row>
    <row r="17" spans="1:10" x14ac:dyDescent="0.25">
      <c r="A17" t="s">
        <v>6270</v>
      </c>
      <c r="B17" s="56">
        <v>42926</v>
      </c>
      <c r="C17" t="s">
        <v>6271</v>
      </c>
      <c r="D17">
        <v>1</v>
      </c>
      <c r="E17" t="s">
        <v>6272</v>
      </c>
      <c r="F17" t="s">
        <v>1405</v>
      </c>
      <c r="G17" s="39" t="s">
        <v>1463</v>
      </c>
      <c r="H17" s="55" t="s">
        <v>2949</v>
      </c>
      <c r="I17" s="54">
        <v>45805.09</v>
      </c>
      <c r="J17" s="33">
        <f t="shared" si="0"/>
        <v>286281.8125</v>
      </c>
    </row>
    <row r="18" spans="1:10" x14ac:dyDescent="0.25">
      <c r="A18" t="s">
        <v>6273</v>
      </c>
      <c r="B18" s="56">
        <v>42926</v>
      </c>
      <c r="C18" t="s">
        <v>6274</v>
      </c>
      <c r="D18">
        <v>1</v>
      </c>
      <c r="E18" t="s">
        <v>6275</v>
      </c>
      <c r="F18" t="s">
        <v>1405</v>
      </c>
      <c r="G18" s="39" t="s">
        <v>1463</v>
      </c>
      <c r="H18" s="55" t="s">
        <v>2949</v>
      </c>
      <c r="I18" s="54">
        <v>45805.09</v>
      </c>
      <c r="J18" s="33">
        <f t="shared" si="0"/>
        <v>286281.8125</v>
      </c>
    </row>
    <row r="19" spans="1:10" x14ac:dyDescent="0.25">
      <c r="A19" t="s">
        <v>100</v>
      </c>
      <c r="B19" s="56">
        <v>42926</v>
      </c>
      <c r="C19" t="s">
        <v>6276</v>
      </c>
      <c r="D19">
        <v>1</v>
      </c>
      <c r="E19" t="s">
        <v>6277</v>
      </c>
      <c r="F19" t="s">
        <v>1405</v>
      </c>
      <c r="G19" s="39" t="s">
        <v>1463</v>
      </c>
      <c r="H19" s="55" t="s">
        <v>2949</v>
      </c>
      <c r="I19" s="54">
        <v>45805.09</v>
      </c>
      <c r="J19" s="33">
        <f t="shared" si="0"/>
        <v>286281.8125</v>
      </c>
    </row>
    <row r="20" spans="1:10" x14ac:dyDescent="0.25">
      <c r="A20" t="s">
        <v>6399</v>
      </c>
      <c r="B20" s="56">
        <v>42936</v>
      </c>
      <c r="C20" t="s">
        <v>6400</v>
      </c>
      <c r="D20">
        <v>1</v>
      </c>
      <c r="E20" t="s">
        <v>6401</v>
      </c>
      <c r="F20" t="s">
        <v>1405</v>
      </c>
      <c r="G20" s="39" t="s">
        <v>1463</v>
      </c>
      <c r="H20" s="55" t="s">
        <v>2949</v>
      </c>
      <c r="I20" s="54">
        <v>55334.8</v>
      </c>
      <c r="J20" s="33">
        <f t="shared" si="0"/>
        <v>345842.5</v>
      </c>
    </row>
    <row r="21" spans="1:10" x14ac:dyDescent="0.25">
      <c r="A21" t="s">
        <v>5220</v>
      </c>
      <c r="B21" s="56">
        <v>42947</v>
      </c>
      <c r="C21" t="s">
        <v>6591</v>
      </c>
      <c r="D21">
        <v>1</v>
      </c>
      <c r="E21" t="s">
        <v>6592</v>
      </c>
      <c r="F21" t="s">
        <v>1405</v>
      </c>
      <c r="G21" s="39" t="s">
        <v>1463</v>
      </c>
      <c r="H21" s="55" t="s">
        <v>2949</v>
      </c>
      <c r="I21" s="54">
        <v>45805.09</v>
      </c>
      <c r="J21" s="33">
        <f t="shared" si="0"/>
        <v>286281.8125</v>
      </c>
    </row>
    <row r="22" spans="1:10" x14ac:dyDescent="0.25">
      <c r="A22" t="s">
        <v>686</v>
      </c>
      <c r="B22" s="56">
        <v>42946</v>
      </c>
      <c r="C22" t="s">
        <v>6636</v>
      </c>
      <c r="D22">
        <v>1</v>
      </c>
      <c r="E22" t="s">
        <v>6637</v>
      </c>
      <c r="F22" t="s">
        <v>1405</v>
      </c>
      <c r="G22" s="39" t="s">
        <v>1463</v>
      </c>
      <c r="H22" s="55" t="s">
        <v>2949</v>
      </c>
      <c r="I22" s="54">
        <v>45805.09</v>
      </c>
      <c r="J22" s="33">
        <f t="shared" si="0"/>
        <v>286281.8125</v>
      </c>
    </row>
    <row r="23" spans="1:10" x14ac:dyDescent="0.25">
      <c r="A23" t="s">
        <v>5526</v>
      </c>
      <c r="B23" s="56">
        <v>42946</v>
      </c>
      <c r="C23" t="s">
        <v>6726</v>
      </c>
      <c r="D23">
        <v>1</v>
      </c>
      <c r="E23" t="s">
        <v>6727</v>
      </c>
      <c r="F23" t="s">
        <v>1405</v>
      </c>
      <c r="G23" s="39" t="s">
        <v>1463</v>
      </c>
      <c r="H23" s="55" t="s">
        <v>2949</v>
      </c>
      <c r="I23" s="54">
        <v>46198.13</v>
      </c>
      <c r="J23" s="33">
        <f t="shared" si="0"/>
        <v>288738.3125</v>
      </c>
    </row>
    <row r="24" spans="1:10" s="55" customFormat="1" x14ac:dyDescent="0.25">
      <c r="A24" s="55" t="s">
        <v>784</v>
      </c>
      <c r="B24" s="56">
        <v>42947</v>
      </c>
      <c r="C24" s="55" t="s">
        <v>7346</v>
      </c>
      <c r="D24" s="55">
        <v>1</v>
      </c>
      <c r="E24" s="55" t="s">
        <v>7347</v>
      </c>
      <c r="F24" s="55" t="s">
        <v>1405</v>
      </c>
      <c r="G24" s="39" t="s">
        <v>1463</v>
      </c>
      <c r="H24" s="55" t="s">
        <v>2949</v>
      </c>
      <c r="I24" s="54">
        <v>46198.13</v>
      </c>
      <c r="J24" s="33">
        <f t="shared" si="0"/>
        <v>288738.3125</v>
      </c>
    </row>
    <row r="25" spans="1:10" x14ac:dyDescent="0.25">
      <c r="A25" t="s">
        <v>5529</v>
      </c>
      <c r="B25" s="56">
        <v>42946</v>
      </c>
      <c r="C25" t="s">
        <v>6728</v>
      </c>
      <c r="D25">
        <v>1</v>
      </c>
      <c r="E25" t="s">
        <v>6729</v>
      </c>
      <c r="F25" t="s">
        <v>1405</v>
      </c>
      <c r="G25" s="39" t="s">
        <v>1463</v>
      </c>
      <c r="H25" s="55" t="s">
        <v>2949</v>
      </c>
      <c r="I25" s="54">
        <v>45805.09</v>
      </c>
      <c r="J25" s="33">
        <f t="shared" si="0"/>
        <v>286281.8125</v>
      </c>
    </row>
    <row r="26" spans="1:10" x14ac:dyDescent="0.25">
      <c r="A26" t="s">
        <v>6231</v>
      </c>
      <c r="B26" s="56">
        <v>42921</v>
      </c>
      <c r="C26" t="s">
        <v>6232</v>
      </c>
      <c r="D26">
        <v>1</v>
      </c>
      <c r="E26" t="s">
        <v>6233</v>
      </c>
      <c r="F26" t="s">
        <v>1405</v>
      </c>
      <c r="G26" s="39" t="s">
        <v>1463</v>
      </c>
      <c r="H26" s="55" t="s">
        <v>2949</v>
      </c>
      <c r="I26" s="54">
        <v>26641.29</v>
      </c>
      <c r="J26" s="33">
        <f t="shared" si="0"/>
        <v>166508.0625</v>
      </c>
    </row>
    <row r="27" spans="1:10" x14ac:dyDescent="0.25">
      <c r="A27" t="s">
        <v>6278</v>
      </c>
      <c r="B27" s="56">
        <v>42927</v>
      </c>
      <c r="C27" t="s">
        <v>6279</v>
      </c>
      <c r="D27">
        <v>1</v>
      </c>
      <c r="E27" t="s">
        <v>6280</v>
      </c>
      <c r="F27" t="s">
        <v>1405</v>
      </c>
      <c r="G27" s="7" t="s">
        <v>2880</v>
      </c>
      <c r="H27" s="7" t="s">
        <v>7329</v>
      </c>
      <c r="I27" s="54">
        <v>30083.57</v>
      </c>
      <c r="J27" s="33">
        <f t="shared" si="0"/>
        <v>188022.3125</v>
      </c>
    </row>
    <row r="28" spans="1:10" x14ac:dyDescent="0.25">
      <c r="A28" t="s">
        <v>6281</v>
      </c>
      <c r="B28" s="56">
        <v>42927</v>
      </c>
      <c r="C28" t="s">
        <v>6282</v>
      </c>
      <c r="D28">
        <v>1</v>
      </c>
      <c r="E28" t="s">
        <v>6283</v>
      </c>
      <c r="F28" t="s">
        <v>1405</v>
      </c>
      <c r="G28" s="7" t="s">
        <v>1495</v>
      </c>
      <c r="H28" s="58" t="s">
        <v>2886</v>
      </c>
      <c r="I28" s="54">
        <v>30083.55</v>
      </c>
      <c r="J28" s="33">
        <f t="shared" si="0"/>
        <v>188022.1875</v>
      </c>
    </row>
    <row r="29" spans="1:10" x14ac:dyDescent="0.25">
      <c r="A29" t="s">
        <v>6285</v>
      </c>
      <c r="B29" s="56">
        <v>42928</v>
      </c>
      <c r="C29" t="s">
        <v>6286</v>
      </c>
      <c r="D29">
        <v>1</v>
      </c>
      <c r="E29" t="s">
        <v>6287</v>
      </c>
      <c r="F29" t="s">
        <v>1405</v>
      </c>
      <c r="G29" s="39" t="s">
        <v>1465</v>
      </c>
      <c r="H29" s="39" t="s">
        <v>1466</v>
      </c>
      <c r="I29" s="54">
        <v>74689.850000000006</v>
      </c>
      <c r="J29" s="33">
        <f t="shared" si="0"/>
        <v>466811.5625</v>
      </c>
    </row>
    <row r="30" spans="1:10" x14ac:dyDescent="0.25">
      <c r="A30" t="s">
        <v>6234</v>
      </c>
      <c r="B30" s="56">
        <v>42921</v>
      </c>
      <c r="C30" t="s">
        <v>6235</v>
      </c>
      <c r="D30">
        <v>1</v>
      </c>
      <c r="E30" t="s">
        <v>6236</v>
      </c>
      <c r="F30" t="s">
        <v>1405</v>
      </c>
      <c r="G30" s="39" t="s">
        <v>1463</v>
      </c>
      <c r="H30" s="55" t="s">
        <v>2949</v>
      </c>
      <c r="I30" s="54">
        <v>26641.29</v>
      </c>
      <c r="J30" s="33">
        <f t="shared" si="0"/>
        <v>166508.0625</v>
      </c>
    </row>
    <row r="31" spans="1:10" x14ac:dyDescent="0.25">
      <c r="A31" t="s">
        <v>6291</v>
      </c>
      <c r="B31" s="56">
        <v>42929</v>
      </c>
      <c r="C31" t="s">
        <v>6284</v>
      </c>
      <c r="D31">
        <v>1</v>
      </c>
      <c r="E31" t="s">
        <v>6292</v>
      </c>
      <c r="F31" t="s">
        <v>1405</v>
      </c>
      <c r="G31" s="7" t="s">
        <v>1495</v>
      </c>
      <c r="H31" s="58" t="s">
        <v>2886</v>
      </c>
      <c r="I31" s="54">
        <v>29438.04</v>
      </c>
      <c r="J31" s="33">
        <f t="shared" si="0"/>
        <v>183987.75</v>
      </c>
    </row>
    <row r="32" spans="1:10" x14ac:dyDescent="0.25">
      <c r="A32" t="s">
        <v>6293</v>
      </c>
      <c r="B32" s="56">
        <v>42929</v>
      </c>
      <c r="C32" t="s">
        <v>6294</v>
      </c>
      <c r="D32">
        <v>1</v>
      </c>
      <c r="E32" t="s">
        <v>6295</v>
      </c>
      <c r="F32" t="s">
        <v>1405</v>
      </c>
      <c r="G32" s="39" t="s">
        <v>1490</v>
      </c>
      <c r="H32" s="39" t="s">
        <v>1491</v>
      </c>
      <c r="I32" s="54">
        <v>35297.64</v>
      </c>
      <c r="J32" s="33">
        <f t="shared" si="0"/>
        <v>220610.25</v>
      </c>
    </row>
    <row r="33" spans="1:10" x14ac:dyDescent="0.25">
      <c r="A33" t="s">
        <v>151</v>
      </c>
      <c r="B33" s="56">
        <v>42929</v>
      </c>
      <c r="C33" t="s">
        <v>6296</v>
      </c>
      <c r="D33">
        <v>1</v>
      </c>
      <c r="E33" t="s">
        <v>6297</v>
      </c>
      <c r="F33" t="s">
        <v>1405</v>
      </c>
      <c r="G33" s="39" t="s">
        <v>1490</v>
      </c>
      <c r="H33" s="39" t="s">
        <v>1491</v>
      </c>
      <c r="I33" s="54">
        <v>35297.64</v>
      </c>
      <c r="J33" s="33">
        <f t="shared" si="0"/>
        <v>220610.25</v>
      </c>
    </row>
    <row r="34" spans="1:10" x14ac:dyDescent="0.25">
      <c r="A34" t="s">
        <v>668</v>
      </c>
      <c r="B34" s="56">
        <v>42946</v>
      </c>
      <c r="C34" t="s">
        <v>6032</v>
      </c>
      <c r="D34">
        <v>1</v>
      </c>
      <c r="E34" t="s">
        <v>6633</v>
      </c>
      <c r="F34" t="s">
        <v>1560</v>
      </c>
      <c r="G34" s="39" t="s">
        <v>1463</v>
      </c>
      <c r="H34" s="55" t="s">
        <v>2949</v>
      </c>
      <c r="I34" s="54">
        <v>-45805.09</v>
      </c>
      <c r="J34" s="33">
        <f t="shared" si="0"/>
        <v>-286281.8125</v>
      </c>
    </row>
    <row r="35" spans="1:10" x14ac:dyDescent="0.25">
      <c r="A35" t="s">
        <v>6246</v>
      </c>
      <c r="B35" s="56">
        <v>42923</v>
      </c>
      <c r="C35" t="s">
        <v>6247</v>
      </c>
      <c r="D35">
        <v>1</v>
      </c>
      <c r="E35" t="s">
        <v>6248</v>
      </c>
      <c r="F35" t="s">
        <v>1405</v>
      </c>
      <c r="G35" s="39" t="s">
        <v>1463</v>
      </c>
      <c r="H35" s="55" t="s">
        <v>2949</v>
      </c>
      <c r="I35" s="54">
        <v>29381.18</v>
      </c>
      <c r="J35" s="33">
        <f t="shared" si="0"/>
        <v>183632.375</v>
      </c>
    </row>
    <row r="36" spans="1:10" x14ac:dyDescent="0.25">
      <c r="A36" t="s">
        <v>6252</v>
      </c>
      <c r="B36" s="56">
        <v>42923</v>
      </c>
      <c r="C36" t="s">
        <v>6253</v>
      </c>
      <c r="D36">
        <v>1</v>
      </c>
      <c r="E36" t="s">
        <v>6254</v>
      </c>
      <c r="F36" t="s">
        <v>1405</v>
      </c>
      <c r="G36" s="39" t="s">
        <v>1463</v>
      </c>
      <c r="H36" s="55" t="s">
        <v>2949</v>
      </c>
      <c r="I36" s="54">
        <v>33285.71</v>
      </c>
      <c r="J36" s="33">
        <f t="shared" si="0"/>
        <v>208035.6875</v>
      </c>
    </row>
    <row r="37" spans="1:10" x14ac:dyDescent="0.25">
      <c r="A37" t="s">
        <v>6255</v>
      </c>
      <c r="B37" s="56">
        <v>42923</v>
      </c>
      <c r="C37" t="s">
        <v>6256</v>
      </c>
      <c r="D37">
        <v>1</v>
      </c>
      <c r="E37" t="s">
        <v>6257</v>
      </c>
      <c r="F37" t="s">
        <v>1405</v>
      </c>
      <c r="G37" s="39" t="s">
        <v>1463</v>
      </c>
      <c r="H37" s="55" t="s">
        <v>2949</v>
      </c>
      <c r="I37" s="54">
        <v>35240.92</v>
      </c>
      <c r="J37" s="33">
        <f t="shared" si="0"/>
        <v>220255.74999999997</v>
      </c>
    </row>
    <row r="38" spans="1:10" x14ac:dyDescent="0.25">
      <c r="A38" t="s">
        <v>6258</v>
      </c>
      <c r="B38" s="56">
        <v>42923</v>
      </c>
      <c r="C38" t="s">
        <v>6259</v>
      </c>
      <c r="D38">
        <v>1</v>
      </c>
      <c r="E38" t="s">
        <v>6260</v>
      </c>
      <c r="F38" t="s">
        <v>1405</v>
      </c>
      <c r="G38" s="39" t="s">
        <v>1463</v>
      </c>
      <c r="H38" s="55" t="s">
        <v>2949</v>
      </c>
      <c r="I38" s="54">
        <v>73657.789999999994</v>
      </c>
      <c r="J38" s="33">
        <f t="shared" si="0"/>
        <v>460361.18749999994</v>
      </c>
    </row>
    <row r="39" spans="1:10" x14ac:dyDescent="0.25">
      <c r="A39" t="s">
        <v>6314</v>
      </c>
      <c r="B39" s="56">
        <v>42930</v>
      </c>
      <c r="C39" t="s">
        <v>6315</v>
      </c>
      <c r="D39">
        <v>1</v>
      </c>
      <c r="E39" t="s">
        <v>6316</v>
      </c>
      <c r="F39" t="s">
        <v>1405</v>
      </c>
      <c r="G39" s="7" t="s">
        <v>2887</v>
      </c>
      <c r="H39" s="7" t="s">
        <v>2888</v>
      </c>
      <c r="I39" s="54">
        <v>30257.34</v>
      </c>
      <c r="J39" s="33">
        <f t="shared" si="0"/>
        <v>189108.375</v>
      </c>
    </row>
    <row r="40" spans="1:10" x14ac:dyDescent="0.25">
      <c r="A40" t="s">
        <v>6317</v>
      </c>
      <c r="B40" s="56">
        <v>42930</v>
      </c>
      <c r="C40" t="s">
        <v>6318</v>
      </c>
      <c r="D40">
        <v>1</v>
      </c>
      <c r="E40" t="s">
        <v>6319</v>
      </c>
      <c r="F40" t="s">
        <v>1405</v>
      </c>
      <c r="G40" s="7" t="s">
        <v>5569</v>
      </c>
      <c r="H40" s="7" t="s">
        <v>5570</v>
      </c>
      <c r="I40" s="54">
        <v>26698.16</v>
      </c>
      <c r="J40" s="33">
        <f t="shared" si="0"/>
        <v>166863.5</v>
      </c>
    </row>
    <row r="41" spans="1:10" x14ac:dyDescent="0.25">
      <c r="A41" t="s">
        <v>6320</v>
      </c>
      <c r="B41" s="56">
        <v>42931</v>
      </c>
      <c r="C41" t="s">
        <v>6321</v>
      </c>
      <c r="D41">
        <v>1</v>
      </c>
      <c r="E41" t="s">
        <v>6322</v>
      </c>
      <c r="F41" t="s">
        <v>1405</v>
      </c>
      <c r="G41" s="7" t="s">
        <v>2879</v>
      </c>
      <c r="H41" s="39" t="s">
        <v>2881</v>
      </c>
      <c r="I41" s="54">
        <v>30083.41</v>
      </c>
      <c r="J41" s="33">
        <f t="shared" si="0"/>
        <v>188021.3125</v>
      </c>
    </row>
    <row r="42" spans="1:10" x14ac:dyDescent="0.25">
      <c r="A42" t="s">
        <v>1691</v>
      </c>
      <c r="B42" s="56">
        <v>42931</v>
      </c>
      <c r="C42" t="s">
        <v>6323</v>
      </c>
      <c r="D42">
        <v>1</v>
      </c>
      <c r="E42" t="s">
        <v>6324</v>
      </c>
      <c r="F42" t="s">
        <v>1405</v>
      </c>
      <c r="G42" s="7" t="s">
        <v>3762</v>
      </c>
      <c r="H42" t="s">
        <v>6325</v>
      </c>
      <c r="I42" s="54">
        <v>29314.080000000002</v>
      </c>
      <c r="J42" s="33">
        <f t="shared" si="0"/>
        <v>183213</v>
      </c>
    </row>
    <row r="43" spans="1:10" x14ac:dyDescent="0.25">
      <c r="A43" t="s">
        <v>6304</v>
      </c>
      <c r="B43" s="56">
        <v>42930</v>
      </c>
      <c r="C43" t="s">
        <v>6305</v>
      </c>
      <c r="D43">
        <v>1</v>
      </c>
      <c r="E43" t="s">
        <v>6306</v>
      </c>
      <c r="F43" t="s">
        <v>1405</v>
      </c>
      <c r="G43" s="39" t="s">
        <v>1463</v>
      </c>
      <c r="H43" s="55" t="s">
        <v>2949</v>
      </c>
      <c r="I43" s="54">
        <v>39644.620000000003</v>
      </c>
      <c r="J43" s="33">
        <f t="shared" si="0"/>
        <v>247778.875</v>
      </c>
    </row>
    <row r="44" spans="1:10" x14ac:dyDescent="0.25">
      <c r="A44" t="s">
        <v>6307</v>
      </c>
      <c r="B44" s="56">
        <v>42930</v>
      </c>
      <c r="C44" t="s">
        <v>6308</v>
      </c>
      <c r="D44">
        <v>1</v>
      </c>
      <c r="E44" t="s">
        <v>6309</v>
      </c>
      <c r="F44" t="s">
        <v>1405</v>
      </c>
      <c r="G44" s="39" t="s">
        <v>1463</v>
      </c>
      <c r="H44" s="55" t="s">
        <v>2949</v>
      </c>
      <c r="I44" s="54">
        <v>38384.74</v>
      </c>
      <c r="J44" s="33">
        <f t="shared" si="0"/>
        <v>239904.62499999997</v>
      </c>
    </row>
    <row r="45" spans="1:10" x14ac:dyDescent="0.25">
      <c r="A45" t="s">
        <v>6332</v>
      </c>
      <c r="B45" s="56">
        <v>42933</v>
      </c>
      <c r="C45" t="s">
        <v>6333</v>
      </c>
      <c r="D45">
        <v>1</v>
      </c>
      <c r="E45" t="s">
        <v>6334</v>
      </c>
      <c r="F45" t="s">
        <v>1405</v>
      </c>
      <c r="G45" s="39" t="s">
        <v>1467</v>
      </c>
      <c r="H45" s="39" t="s">
        <v>1468</v>
      </c>
      <c r="I45" s="54">
        <v>41709.94</v>
      </c>
      <c r="J45" s="33">
        <f t="shared" si="0"/>
        <v>260687.125</v>
      </c>
    </row>
    <row r="46" spans="1:10" x14ac:dyDescent="0.25">
      <c r="A46" t="s">
        <v>6336</v>
      </c>
      <c r="B46" s="56">
        <v>42933</v>
      </c>
      <c r="C46" t="s">
        <v>6335</v>
      </c>
      <c r="D46">
        <v>1</v>
      </c>
      <c r="E46" t="s">
        <v>6337</v>
      </c>
      <c r="F46" t="s">
        <v>1405</v>
      </c>
      <c r="G46" s="7" t="s">
        <v>1486</v>
      </c>
      <c r="H46" s="7" t="s">
        <v>1487</v>
      </c>
      <c r="I46" s="54">
        <v>68195.539999999994</v>
      </c>
      <c r="J46" s="33">
        <f t="shared" si="0"/>
        <v>426222.12499999994</v>
      </c>
    </row>
    <row r="47" spans="1:10" x14ac:dyDescent="0.25">
      <c r="A47" t="s">
        <v>6338</v>
      </c>
      <c r="B47" s="56">
        <v>42933</v>
      </c>
      <c r="C47" t="s">
        <v>6339</v>
      </c>
      <c r="D47">
        <v>1</v>
      </c>
      <c r="E47" t="s">
        <v>6340</v>
      </c>
      <c r="F47" t="s">
        <v>1405</v>
      </c>
      <c r="G47" s="7" t="s">
        <v>1471</v>
      </c>
      <c r="H47" s="39" t="s">
        <v>2883</v>
      </c>
      <c r="I47" s="54">
        <v>30083.41</v>
      </c>
      <c r="J47" s="33">
        <f t="shared" si="0"/>
        <v>188021.3125</v>
      </c>
    </row>
    <row r="48" spans="1:10" x14ac:dyDescent="0.25">
      <c r="A48" t="s">
        <v>6341</v>
      </c>
      <c r="B48" s="56">
        <v>42934</v>
      </c>
      <c r="C48" t="s">
        <v>6342</v>
      </c>
      <c r="D48">
        <v>1</v>
      </c>
      <c r="E48" t="s">
        <v>6343</v>
      </c>
      <c r="F48" t="s">
        <v>1408</v>
      </c>
      <c r="G48" s="55" t="s">
        <v>1414</v>
      </c>
      <c r="H48" s="55" t="s">
        <v>3738</v>
      </c>
      <c r="I48">
        <v>22.39</v>
      </c>
      <c r="J48" s="33">
        <f t="shared" si="0"/>
        <v>139.9375</v>
      </c>
    </row>
    <row r="49" spans="1:10" x14ac:dyDescent="0.25">
      <c r="A49" t="s">
        <v>3950</v>
      </c>
      <c r="B49" s="56">
        <v>42934</v>
      </c>
      <c r="C49" t="s">
        <v>6344</v>
      </c>
      <c r="D49">
        <v>1</v>
      </c>
      <c r="E49" t="s">
        <v>6345</v>
      </c>
      <c r="F49" t="s">
        <v>1408</v>
      </c>
      <c r="G49" s="55" t="s">
        <v>1414</v>
      </c>
      <c r="H49" s="55" t="s">
        <v>3738</v>
      </c>
      <c r="I49">
        <v>103.54</v>
      </c>
      <c r="J49" s="33">
        <f t="shared" si="0"/>
        <v>647.125</v>
      </c>
    </row>
    <row r="50" spans="1:10" x14ac:dyDescent="0.25">
      <c r="A50" t="s">
        <v>6346</v>
      </c>
      <c r="B50" s="56">
        <v>42934</v>
      </c>
      <c r="C50" t="s">
        <v>6347</v>
      </c>
      <c r="D50">
        <v>1</v>
      </c>
      <c r="E50" t="s">
        <v>6348</v>
      </c>
      <c r="F50" t="s">
        <v>1408</v>
      </c>
      <c r="G50" s="55" t="s">
        <v>1414</v>
      </c>
      <c r="H50" s="55" t="s">
        <v>3738</v>
      </c>
      <c r="I50">
        <v>34.46</v>
      </c>
      <c r="J50" s="33">
        <f t="shared" si="0"/>
        <v>215.375</v>
      </c>
    </row>
    <row r="51" spans="1:10" x14ac:dyDescent="0.25">
      <c r="A51" t="s">
        <v>6349</v>
      </c>
      <c r="B51" s="56">
        <v>42934</v>
      </c>
      <c r="C51" t="s">
        <v>6350</v>
      </c>
      <c r="D51">
        <v>1</v>
      </c>
      <c r="E51" t="s">
        <v>6351</v>
      </c>
      <c r="F51" t="s">
        <v>1408</v>
      </c>
      <c r="G51" s="55" t="s">
        <v>1414</v>
      </c>
      <c r="H51" s="55" t="s">
        <v>3738</v>
      </c>
      <c r="I51">
        <v>33.200000000000003</v>
      </c>
      <c r="J51" s="33">
        <f t="shared" si="0"/>
        <v>207.5</v>
      </c>
    </row>
    <row r="52" spans="1:10" x14ac:dyDescent="0.25">
      <c r="A52" t="s">
        <v>1704</v>
      </c>
      <c r="B52" s="56">
        <v>42934</v>
      </c>
      <c r="C52" t="s">
        <v>6352</v>
      </c>
      <c r="D52">
        <v>1</v>
      </c>
      <c r="E52" t="s">
        <v>6353</v>
      </c>
      <c r="F52" t="s">
        <v>1408</v>
      </c>
      <c r="G52" s="55" t="s">
        <v>1414</v>
      </c>
      <c r="H52" s="55" t="s">
        <v>3738</v>
      </c>
      <c r="I52">
        <v>60.74</v>
      </c>
      <c r="J52" s="33">
        <f t="shared" si="0"/>
        <v>379.625</v>
      </c>
    </row>
    <row r="53" spans="1:10" x14ac:dyDescent="0.25">
      <c r="A53" t="s">
        <v>6354</v>
      </c>
      <c r="B53" s="56">
        <v>42934</v>
      </c>
      <c r="C53" t="s">
        <v>6355</v>
      </c>
      <c r="D53">
        <v>1</v>
      </c>
      <c r="E53" t="s">
        <v>6356</v>
      </c>
      <c r="F53" t="s">
        <v>1408</v>
      </c>
      <c r="G53" s="55" t="s">
        <v>1414</v>
      </c>
      <c r="H53" s="55" t="s">
        <v>3738</v>
      </c>
      <c r="I53">
        <v>64.31</v>
      </c>
      <c r="J53" s="33">
        <f t="shared" si="0"/>
        <v>401.9375</v>
      </c>
    </row>
    <row r="54" spans="1:10" x14ac:dyDescent="0.25">
      <c r="A54" t="s">
        <v>6357</v>
      </c>
      <c r="B54" s="56">
        <v>42934</v>
      </c>
      <c r="C54" t="s">
        <v>6358</v>
      </c>
      <c r="D54">
        <v>1</v>
      </c>
      <c r="E54" t="s">
        <v>6359</v>
      </c>
      <c r="F54" t="s">
        <v>1405</v>
      </c>
      <c r="G54" s="39" t="s">
        <v>2879</v>
      </c>
      <c r="H54" s="39" t="s">
        <v>2881</v>
      </c>
      <c r="I54" s="54">
        <v>29437.89</v>
      </c>
      <c r="J54" s="33">
        <f t="shared" si="0"/>
        <v>183986.8125</v>
      </c>
    </row>
    <row r="55" spans="1:10" x14ac:dyDescent="0.25">
      <c r="A55" t="s">
        <v>1710</v>
      </c>
      <c r="B55" s="56">
        <v>42934</v>
      </c>
      <c r="C55">
        <v>1937</v>
      </c>
      <c r="D55">
        <v>1</v>
      </c>
      <c r="E55" t="s">
        <v>6360</v>
      </c>
      <c r="F55" t="s">
        <v>1409</v>
      </c>
      <c r="G55" s="7" t="s">
        <v>1441</v>
      </c>
      <c r="H55" s="7" t="s">
        <v>7337</v>
      </c>
      <c r="I55">
        <v>187.96</v>
      </c>
      <c r="J55" s="33">
        <f t="shared" si="0"/>
        <v>1174.75</v>
      </c>
    </row>
    <row r="56" spans="1:10" x14ac:dyDescent="0.25">
      <c r="A56" t="s">
        <v>6361</v>
      </c>
      <c r="B56" s="56">
        <v>42935</v>
      </c>
      <c r="C56" t="s">
        <v>6362</v>
      </c>
      <c r="D56">
        <v>1</v>
      </c>
      <c r="E56" t="s">
        <v>6363</v>
      </c>
      <c r="F56" t="s">
        <v>1405</v>
      </c>
      <c r="G56" s="39" t="s">
        <v>1469</v>
      </c>
      <c r="H56" s="39" t="s">
        <v>1470</v>
      </c>
      <c r="I56" s="54">
        <v>68195.520000000004</v>
      </c>
      <c r="J56" s="33">
        <f t="shared" si="0"/>
        <v>426222</v>
      </c>
    </row>
    <row r="57" spans="1:10" x14ac:dyDescent="0.25">
      <c r="A57" t="s">
        <v>6301</v>
      </c>
      <c r="B57" s="56">
        <v>42930</v>
      </c>
      <c r="C57" t="s">
        <v>6302</v>
      </c>
      <c r="D57">
        <v>1</v>
      </c>
      <c r="E57" t="s">
        <v>6303</v>
      </c>
      <c r="F57" t="s">
        <v>1405</v>
      </c>
      <c r="G57" s="39" t="s">
        <v>1463</v>
      </c>
      <c r="H57" s="55" t="s">
        <v>2949</v>
      </c>
      <c r="I57" s="54">
        <v>35240.92</v>
      </c>
      <c r="J57" s="33">
        <f t="shared" si="0"/>
        <v>220255.74999999997</v>
      </c>
    </row>
    <row r="58" spans="1:10" x14ac:dyDescent="0.25">
      <c r="A58" t="s">
        <v>6288</v>
      </c>
      <c r="B58" s="56">
        <v>42928</v>
      </c>
      <c r="C58" t="s">
        <v>6289</v>
      </c>
      <c r="D58">
        <v>1</v>
      </c>
      <c r="E58" t="s">
        <v>6290</v>
      </c>
      <c r="F58" t="s">
        <v>1405</v>
      </c>
      <c r="G58" s="39" t="s">
        <v>1463</v>
      </c>
      <c r="H58" s="55" t="s">
        <v>2949</v>
      </c>
      <c r="I58" s="54">
        <v>30200.49</v>
      </c>
      <c r="J58" s="33">
        <f t="shared" si="0"/>
        <v>188753.0625</v>
      </c>
    </row>
    <row r="59" spans="1:10" x14ac:dyDescent="0.25">
      <c r="A59" t="s">
        <v>6310</v>
      </c>
      <c r="B59" s="56">
        <v>42930</v>
      </c>
      <c r="C59" t="s">
        <v>6311</v>
      </c>
      <c r="D59">
        <v>1</v>
      </c>
      <c r="E59" t="s">
        <v>6312</v>
      </c>
      <c r="F59" t="s">
        <v>1405</v>
      </c>
      <c r="G59" s="39" t="s">
        <v>1463</v>
      </c>
      <c r="H59" s="55" t="s">
        <v>2949</v>
      </c>
      <c r="I59" s="54">
        <v>35297.64</v>
      </c>
      <c r="J59" s="33">
        <f t="shared" si="0"/>
        <v>220610.25</v>
      </c>
    </row>
    <row r="60" spans="1:10" x14ac:dyDescent="0.25">
      <c r="A60" t="s">
        <v>6533</v>
      </c>
      <c r="B60" s="56">
        <v>42943</v>
      </c>
      <c r="C60" t="s">
        <v>6311</v>
      </c>
      <c r="D60">
        <v>1</v>
      </c>
      <c r="E60" t="s">
        <v>6534</v>
      </c>
      <c r="F60" t="s">
        <v>1560</v>
      </c>
      <c r="G60" s="39" t="s">
        <v>1463</v>
      </c>
      <c r="H60" s="55" t="s">
        <v>2949</v>
      </c>
      <c r="I60" s="54">
        <v>-35297.64</v>
      </c>
      <c r="J60" s="33">
        <f t="shared" si="0"/>
        <v>-220610.25</v>
      </c>
    </row>
    <row r="61" spans="1:10" x14ac:dyDescent="0.25">
      <c r="A61" t="s">
        <v>6298</v>
      </c>
      <c r="B61" s="56">
        <v>42930</v>
      </c>
      <c r="C61" t="s">
        <v>6299</v>
      </c>
      <c r="D61">
        <v>1</v>
      </c>
      <c r="E61" t="s">
        <v>6300</v>
      </c>
      <c r="F61" t="s">
        <v>1405</v>
      </c>
      <c r="G61" s="39" t="s">
        <v>1463</v>
      </c>
      <c r="H61" s="55" t="s">
        <v>2949</v>
      </c>
      <c r="I61" s="54">
        <v>26641.29</v>
      </c>
      <c r="J61" s="33">
        <f t="shared" si="0"/>
        <v>166508.0625</v>
      </c>
    </row>
    <row r="62" spans="1:10" x14ac:dyDescent="0.25">
      <c r="A62" t="s">
        <v>6329</v>
      </c>
      <c r="B62" s="56">
        <v>42931</v>
      </c>
      <c r="C62" t="s">
        <v>6330</v>
      </c>
      <c r="D62">
        <v>1</v>
      </c>
      <c r="E62" t="s">
        <v>6331</v>
      </c>
      <c r="F62" t="s">
        <v>1405</v>
      </c>
      <c r="G62" s="39" t="s">
        <v>1463</v>
      </c>
      <c r="H62" s="55" t="s">
        <v>2949</v>
      </c>
      <c r="I62" s="54">
        <v>26641.29</v>
      </c>
      <c r="J62" s="33">
        <f t="shared" si="0"/>
        <v>166508.0625</v>
      </c>
    </row>
    <row r="63" spans="1:10" x14ac:dyDescent="0.25">
      <c r="A63" t="s">
        <v>6326</v>
      </c>
      <c r="B63" s="56">
        <v>42931</v>
      </c>
      <c r="C63" t="s">
        <v>6327</v>
      </c>
      <c r="D63">
        <v>1</v>
      </c>
      <c r="E63" t="s">
        <v>6328</v>
      </c>
      <c r="F63" t="s">
        <v>1405</v>
      </c>
      <c r="G63" s="39" t="s">
        <v>1463</v>
      </c>
      <c r="H63" s="55" t="s">
        <v>2949</v>
      </c>
      <c r="I63" s="54">
        <v>26641.29</v>
      </c>
      <c r="J63" s="33">
        <f t="shared" si="0"/>
        <v>166508.0625</v>
      </c>
    </row>
    <row r="64" spans="1:10" x14ac:dyDescent="0.25">
      <c r="A64" t="s">
        <v>6364</v>
      </c>
      <c r="B64" s="56">
        <v>42935</v>
      </c>
      <c r="C64" t="s">
        <v>6365</v>
      </c>
      <c r="D64">
        <v>1</v>
      </c>
      <c r="E64" t="s">
        <v>6366</v>
      </c>
      <c r="F64" t="s">
        <v>1405</v>
      </c>
      <c r="G64" s="39" t="s">
        <v>1463</v>
      </c>
      <c r="H64" s="55" t="s">
        <v>2949</v>
      </c>
      <c r="I64" s="54">
        <v>29288.36</v>
      </c>
      <c r="J64" s="33">
        <f t="shared" si="0"/>
        <v>183052.25</v>
      </c>
    </row>
    <row r="65" spans="1:10" x14ac:dyDescent="0.25">
      <c r="A65" t="s">
        <v>6367</v>
      </c>
      <c r="B65" s="56">
        <v>42935</v>
      </c>
      <c r="C65" t="s">
        <v>6368</v>
      </c>
      <c r="D65">
        <v>1</v>
      </c>
      <c r="E65" t="s">
        <v>6369</v>
      </c>
      <c r="F65" t="s">
        <v>1405</v>
      </c>
      <c r="G65" s="39" t="s">
        <v>1463</v>
      </c>
      <c r="H65" s="55" t="s">
        <v>2949</v>
      </c>
      <c r="I65" s="54">
        <v>29288.36</v>
      </c>
      <c r="J65" s="33">
        <f t="shared" si="0"/>
        <v>183052.25</v>
      </c>
    </row>
    <row r="66" spans="1:10" x14ac:dyDescent="0.25">
      <c r="A66" t="s">
        <v>6370</v>
      </c>
      <c r="B66" s="56">
        <v>42935</v>
      </c>
      <c r="C66" t="s">
        <v>6371</v>
      </c>
      <c r="D66">
        <v>1</v>
      </c>
      <c r="E66" t="s">
        <v>6372</v>
      </c>
      <c r="F66" t="s">
        <v>1405</v>
      </c>
      <c r="G66" s="39" t="s">
        <v>1463</v>
      </c>
      <c r="H66" s="55" t="s">
        <v>2949</v>
      </c>
      <c r="I66" s="54">
        <v>29288.36</v>
      </c>
      <c r="J66" s="33">
        <f t="shared" si="0"/>
        <v>183052.25</v>
      </c>
    </row>
    <row r="67" spans="1:10" x14ac:dyDescent="0.25">
      <c r="A67" t="s">
        <v>6373</v>
      </c>
      <c r="B67" s="56">
        <v>42935</v>
      </c>
      <c r="C67" t="s">
        <v>6374</v>
      </c>
      <c r="D67">
        <v>1</v>
      </c>
      <c r="E67" t="s">
        <v>6375</v>
      </c>
      <c r="F67" t="s">
        <v>1405</v>
      </c>
      <c r="G67" s="39" t="s">
        <v>1463</v>
      </c>
      <c r="H67" s="55" t="s">
        <v>2949</v>
      </c>
      <c r="I67" s="54">
        <v>29288.36</v>
      </c>
      <c r="J67" s="33">
        <f t="shared" si="0"/>
        <v>183052.25</v>
      </c>
    </row>
    <row r="68" spans="1:10" x14ac:dyDescent="0.25">
      <c r="A68" t="s">
        <v>6376</v>
      </c>
      <c r="B68" s="56">
        <v>42935</v>
      </c>
      <c r="C68" t="s">
        <v>6377</v>
      </c>
      <c r="D68">
        <v>1</v>
      </c>
      <c r="E68" t="s">
        <v>6378</v>
      </c>
      <c r="F68" t="s">
        <v>1405</v>
      </c>
      <c r="G68" s="39" t="s">
        <v>1463</v>
      </c>
      <c r="H68" s="55" t="s">
        <v>2949</v>
      </c>
      <c r="I68" s="54">
        <v>29288.36</v>
      </c>
      <c r="J68" s="33">
        <f t="shared" si="0"/>
        <v>183052.25</v>
      </c>
    </row>
    <row r="69" spans="1:10" x14ac:dyDescent="0.25">
      <c r="A69" t="s">
        <v>6379</v>
      </c>
      <c r="B69" s="56">
        <v>42935</v>
      </c>
      <c r="C69" t="s">
        <v>6380</v>
      </c>
      <c r="D69">
        <v>1</v>
      </c>
      <c r="E69" t="s">
        <v>6381</v>
      </c>
      <c r="F69" t="s">
        <v>1405</v>
      </c>
      <c r="G69" s="39" t="s">
        <v>1463</v>
      </c>
      <c r="H69" s="55" t="s">
        <v>2949</v>
      </c>
      <c r="I69" s="54">
        <v>29288.36</v>
      </c>
      <c r="J69" s="33">
        <f t="shared" si="0"/>
        <v>183052.25</v>
      </c>
    </row>
    <row r="70" spans="1:10" x14ac:dyDescent="0.25">
      <c r="A70" t="s">
        <v>6402</v>
      </c>
      <c r="B70" s="56">
        <v>42936</v>
      </c>
      <c r="C70" t="s">
        <v>6403</v>
      </c>
      <c r="D70">
        <v>1</v>
      </c>
      <c r="E70" t="s">
        <v>6404</v>
      </c>
      <c r="F70" t="s">
        <v>1405</v>
      </c>
      <c r="G70" s="7" t="s">
        <v>1471</v>
      </c>
      <c r="H70" s="39" t="s">
        <v>2883</v>
      </c>
      <c r="I70" s="54">
        <v>49913.55</v>
      </c>
      <c r="J70" s="33">
        <f t="shared" si="0"/>
        <v>311959.6875</v>
      </c>
    </row>
    <row r="71" spans="1:10" x14ac:dyDescent="0.25">
      <c r="A71" t="s">
        <v>6405</v>
      </c>
      <c r="B71" s="56">
        <v>42936</v>
      </c>
      <c r="C71" t="s">
        <v>6406</v>
      </c>
      <c r="D71">
        <v>1</v>
      </c>
      <c r="E71" t="s">
        <v>6407</v>
      </c>
      <c r="F71" t="s">
        <v>1405</v>
      </c>
      <c r="G71" s="7" t="s">
        <v>1498</v>
      </c>
      <c r="H71" s="7" t="s">
        <v>1494</v>
      </c>
      <c r="I71" s="54">
        <v>55230.21</v>
      </c>
      <c r="J71" s="33">
        <f t="shared" si="0"/>
        <v>345188.8125</v>
      </c>
    </row>
    <row r="72" spans="1:10" x14ac:dyDescent="0.25">
      <c r="A72" t="s">
        <v>5681</v>
      </c>
      <c r="B72" s="56">
        <v>42935</v>
      </c>
      <c r="C72" t="s">
        <v>6382</v>
      </c>
      <c r="D72">
        <v>1</v>
      </c>
      <c r="E72" t="s">
        <v>6383</v>
      </c>
      <c r="F72" t="s">
        <v>1405</v>
      </c>
      <c r="G72" s="39" t="s">
        <v>1463</v>
      </c>
      <c r="H72" s="55" t="s">
        <v>2949</v>
      </c>
      <c r="I72" s="54">
        <v>36649.769999999997</v>
      </c>
      <c r="J72" s="33">
        <f t="shared" ref="J72:J135" si="1">+I72/0.16</f>
        <v>229061.06249999997</v>
      </c>
    </row>
    <row r="73" spans="1:10" x14ac:dyDescent="0.25">
      <c r="A73" t="s">
        <v>6384</v>
      </c>
      <c r="B73" s="56">
        <v>42935</v>
      </c>
      <c r="C73" t="s">
        <v>6385</v>
      </c>
      <c r="D73">
        <v>1</v>
      </c>
      <c r="E73" t="s">
        <v>6386</v>
      </c>
      <c r="F73" t="s">
        <v>1405</v>
      </c>
      <c r="G73" s="39" t="s">
        <v>1463</v>
      </c>
      <c r="H73" s="55" t="s">
        <v>2949</v>
      </c>
      <c r="I73" s="54">
        <v>41992.15</v>
      </c>
      <c r="J73" s="33">
        <f t="shared" si="1"/>
        <v>262450.9375</v>
      </c>
    </row>
    <row r="74" spans="1:10" x14ac:dyDescent="0.25">
      <c r="A74" t="s">
        <v>6387</v>
      </c>
      <c r="B74" s="56">
        <v>42935</v>
      </c>
      <c r="C74" t="s">
        <v>6388</v>
      </c>
      <c r="D74">
        <v>1</v>
      </c>
      <c r="E74" t="s">
        <v>6389</v>
      </c>
      <c r="F74" t="s">
        <v>1405</v>
      </c>
      <c r="G74" s="39" t="s">
        <v>1463</v>
      </c>
      <c r="H74" s="55" t="s">
        <v>2949</v>
      </c>
      <c r="I74" s="54">
        <v>41992.15</v>
      </c>
      <c r="J74" s="33">
        <f t="shared" si="1"/>
        <v>262450.9375</v>
      </c>
    </row>
    <row r="75" spans="1:10" x14ac:dyDescent="0.25">
      <c r="A75" t="s">
        <v>6390</v>
      </c>
      <c r="B75" s="56">
        <v>42935</v>
      </c>
      <c r="C75" t="s">
        <v>6391</v>
      </c>
      <c r="D75">
        <v>1</v>
      </c>
      <c r="E75" t="s">
        <v>6392</v>
      </c>
      <c r="F75" t="s">
        <v>1405</v>
      </c>
      <c r="G75" s="39" t="s">
        <v>1463</v>
      </c>
      <c r="H75" s="55" t="s">
        <v>2949</v>
      </c>
      <c r="I75" s="54">
        <v>41992.15</v>
      </c>
      <c r="J75" s="33">
        <f t="shared" si="1"/>
        <v>262450.9375</v>
      </c>
    </row>
    <row r="76" spans="1:10" x14ac:dyDescent="0.25">
      <c r="A76" t="s">
        <v>6393</v>
      </c>
      <c r="B76" s="56">
        <v>42935</v>
      </c>
      <c r="C76" t="s">
        <v>6394</v>
      </c>
      <c r="D76">
        <v>1</v>
      </c>
      <c r="E76" t="s">
        <v>6395</v>
      </c>
      <c r="F76" t="s">
        <v>1405</v>
      </c>
      <c r="G76" s="39" t="s">
        <v>1463</v>
      </c>
      <c r="H76" s="55" t="s">
        <v>2949</v>
      </c>
      <c r="I76" s="54">
        <v>38224.74</v>
      </c>
      <c r="J76" s="33">
        <f t="shared" si="1"/>
        <v>238904.62499999997</v>
      </c>
    </row>
    <row r="77" spans="1:10" x14ac:dyDescent="0.25">
      <c r="A77" t="s">
        <v>6396</v>
      </c>
      <c r="B77" s="56">
        <v>42935</v>
      </c>
      <c r="C77" t="s">
        <v>6397</v>
      </c>
      <c r="D77">
        <v>1</v>
      </c>
      <c r="E77" t="s">
        <v>6398</v>
      </c>
      <c r="F77" t="s">
        <v>1405</v>
      </c>
      <c r="G77" s="39" t="s">
        <v>1463</v>
      </c>
      <c r="H77" s="55" t="s">
        <v>2949</v>
      </c>
      <c r="I77" s="54">
        <v>58622.05</v>
      </c>
      <c r="J77" s="33">
        <f t="shared" si="1"/>
        <v>366387.8125</v>
      </c>
    </row>
    <row r="78" spans="1:10" x14ac:dyDescent="0.25">
      <c r="A78" t="s">
        <v>6411</v>
      </c>
      <c r="B78" s="56">
        <v>42937</v>
      </c>
      <c r="C78" t="s">
        <v>6412</v>
      </c>
      <c r="D78">
        <v>1</v>
      </c>
      <c r="E78" t="s">
        <v>6413</v>
      </c>
      <c r="F78" t="s">
        <v>1405</v>
      </c>
      <c r="G78" s="39" t="s">
        <v>1463</v>
      </c>
      <c r="H78" s="55" t="s">
        <v>2949</v>
      </c>
      <c r="I78" s="54">
        <v>48006</v>
      </c>
      <c r="J78" s="33">
        <f t="shared" si="1"/>
        <v>300037.5</v>
      </c>
    </row>
    <row r="79" spans="1:10" x14ac:dyDescent="0.25">
      <c r="A79" t="s">
        <v>6414</v>
      </c>
      <c r="B79" s="56">
        <v>42937</v>
      </c>
      <c r="C79" t="s">
        <v>6415</v>
      </c>
      <c r="D79">
        <v>1</v>
      </c>
      <c r="E79" t="s">
        <v>6416</v>
      </c>
      <c r="F79" t="s">
        <v>1405</v>
      </c>
      <c r="G79" s="39" t="s">
        <v>1463</v>
      </c>
      <c r="H79" s="55" t="s">
        <v>2949</v>
      </c>
      <c r="I79" s="54">
        <v>48006</v>
      </c>
      <c r="J79" s="33">
        <f t="shared" si="1"/>
        <v>300037.5</v>
      </c>
    </row>
    <row r="80" spans="1:10" x14ac:dyDescent="0.25">
      <c r="A80" t="s">
        <v>6417</v>
      </c>
      <c r="B80" s="56">
        <v>42937</v>
      </c>
      <c r="C80" t="s">
        <v>6418</v>
      </c>
      <c r="D80">
        <v>1</v>
      </c>
      <c r="E80" t="s">
        <v>6419</v>
      </c>
      <c r="F80" t="s">
        <v>1405</v>
      </c>
      <c r="G80" s="39" t="s">
        <v>1463</v>
      </c>
      <c r="H80" s="55" t="s">
        <v>2949</v>
      </c>
      <c r="I80" s="54">
        <v>55173.5</v>
      </c>
      <c r="J80" s="33">
        <f t="shared" si="1"/>
        <v>344834.375</v>
      </c>
    </row>
    <row r="81" spans="1:10" x14ac:dyDescent="0.25">
      <c r="A81" t="s">
        <v>3990</v>
      </c>
      <c r="B81" s="56">
        <v>42937</v>
      </c>
      <c r="C81" t="s">
        <v>6420</v>
      </c>
      <c r="D81">
        <v>1</v>
      </c>
      <c r="E81" t="s">
        <v>6421</v>
      </c>
      <c r="F81" t="s">
        <v>1405</v>
      </c>
      <c r="G81" s="39" t="s">
        <v>1463</v>
      </c>
      <c r="H81" s="55" t="s">
        <v>2949</v>
      </c>
      <c r="I81" s="54">
        <v>55173.5</v>
      </c>
      <c r="J81" s="33">
        <f t="shared" si="1"/>
        <v>344834.375</v>
      </c>
    </row>
    <row r="82" spans="1:10" x14ac:dyDescent="0.25">
      <c r="A82" t="s">
        <v>6422</v>
      </c>
      <c r="B82" s="56">
        <v>42937</v>
      </c>
      <c r="C82" t="s">
        <v>6423</v>
      </c>
      <c r="D82">
        <v>1</v>
      </c>
      <c r="E82" t="s">
        <v>6424</v>
      </c>
      <c r="F82" t="s">
        <v>1405</v>
      </c>
      <c r="G82" s="39" t="s">
        <v>1463</v>
      </c>
      <c r="H82" s="55" t="s">
        <v>2949</v>
      </c>
      <c r="I82" s="54">
        <v>55173.5</v>
      </c>
      <c r="J82" s="33">
        <f t="shared" si="1"/>
        <v>344834.375</v>
      </c>
    </row>
    <row r="83" spans="1:10" x14ac:dyDescent="0.25">
      <c r="A83" t="s">
        <v>5010</v>
      </c>
      <c r="B83" s="56">
        <v>42937</v>
      </c>
      <c r="C83" t="s">
        <v>6440</v>
      </c>
      <c r="D83">
        <v>1</v>
      </c>
      <c r="E83" t="s">
        <v>6441</v>
      </c>
      <c r="F83" t="s">
        <v>1405</v>
      </c>
      <c r="G83" s="39" t="s">
        <v>1475</v>
      </c>
      <c r="H83" s="55" t="s">
        <v>7328</v>
      </c>
      <c r="I83" s="54">
        <v>58678.92</v>
      </c>
      <c r="J83" s="33">
        <f t="shared" si="1"/>
        <v>366743.25</v>
      </c>
    </row>
    <row r="84" spans="1:10" x14ac:dyDescent="0.25">
      <c r="A84" t="s">
        <v>275</v>
      </c>
      <c r="B84" s="56">
        <v>42937</v>
      </c>
      <c r="C84" t="s">
        <v>6442</v>
      </c>
      <c r="D84">
        <v>1</v>
      </c>
      <c r="E84" t="s">
        <v>6443</v>
      </c>
      <c r="F84" t="s">
        <v>1405</v>
      </c>
      <c r="G84" s="7" t="s">
        <v>1498</v>
      </c>
      <c r="H84" s="7" t="s">
        <v>1494</v>
      </c>
      <c r="I84" s="54">
        <v>30257.200000000001</v>
      </c>
      <c r="J84" s="33">
        <f t="shared" si="1"/>
        <v>189107.5</v>
      </c>
    </row>
    <row r="85" spans="1:10" x14ac:dyDescent="0.25">
      <c r="A85" t="s">
        <v>6425</v>
      </c>
      <c r="B85" s="56">
        <v>42937</v>
      </c>
      <c r="C85" t="s">
        <v>6426</v>
      </c>
      <c r="D85">
        <v>1</v>
      </c>
      <c r="E85" t="s">
        <v>6427</v>
      </c>
      <c r="F85" t="s">
        <v>1405</v>
      </c>
      <c r="G85" s="39" t="s">
        <v>1463</v>
      </c>
      <c r="H85" s="55" t="s">
        <v>2949</v>
      </c>
      <c r="I85" s="54">
        <v>32211.52</v>
      </c>
      <c r="J85" s="33">
        <f t="shared" si="1"/>
        <v>201322</v>
      </c>
    </row>
    <row r="86" spans="1:10" x14ac:dyDescent="0.25">
      <c r="A86" t="s">
        <v>6428</v>
      </c>
      <c r="B86" s="56">
        <v>42937</v>
      </c>
      <c r="C86" t="s">
        <v>6429</v>
      </c>
      <c r="D86">
        <v>1</v>
      </c>
      <c r="E86" t="s">
        <v>6430</v>
      </c>
      <c r="F86" t="s">
        <v>1405</v>
      </c>
      <c r="G86" s="39" t="s">
        <v>1463</v>
      </c>
      <c r="H86" s="55" t="s">
        <v>2949</v>
      </c>
      <c r="I86" s="54">
        <v>32211.52</v>
      </c>
      <c r="J86" s="33">
        <f t="shared" si="1"/>
        <v>201322</v>
      </c>
    </row>
    <row r="87" spans="1:10" x14ac:dyDescent="0.25">
      <c r="A87" t="s">
        <v>6431</v>
      </c>
      <c r="B87" s="56">
        <v>42937</v>
      </c>
      <c r="C87" t="s">
        <v>6432</v>
      </c>
      <c r="D87">
        <v>1</v>
      </c>
      <c r="E87" t="s">
        <v>6433</v>
      </c>
      <c r="F87" t="s">
        <v>1405</v>
      </c>
      <c r="G87" s="39" t="s">
        <v>1463</v>
      </c>
      <c r="H87" s="55" t="s">
        <v>2949</v>
      </c>
      <c r="I87" s="54">
        <v>32211.52</v>
      </c>
      <c r="J87" s="33">
        <f t="shared" si="1"/>
        <v>201322</v>
      </c>
    </row>
    <row r="88" spans="1:10" x14ac:dyDescent="0.25">
      <c r="A88" t="s">
        <v>6434</v>
      </c>
      <c r="B88" s="56">
        <v>42937</v>
      </c>
      <c r="C88" t="s">
        <v>6435</v>
      </c>
      <c r="D88">
        <v>1</v>
      </c>
      <c r="E88" t="s">
        <v>6436</v>
      </c>
      <c r="F88" t="s">
        <v>1405</v>
      </c>
      <c r="G88" s="39" t="s">
        <v>1463</v>
      </c>
      <c r="H88" s="55" t="s">
        <v>2949</v>
      </c>
      <c r="I88" s="54">
        <v>49856.83</v>
      </c>
      <c r="J88" s="33">
        <f t="shared" si="1"/>
        <v>311605.1875</v>
      </c>
    </row>
    <row r="89" spans="1:10" x14ac:dyDescent="0.25">
      <c r="A89" t="s">
        <v>6437</v>
      </c>
      <c r="B89" s="56">
        <v>42937</v>
      </c>
      <c r="C89" t="s">
        <v>6438</v>
      </c>
      <c r="D89">
        <v>1</v>
      </c>
      <c r="E89" t="s">
        <v>6439</v>
      </c>
      <c r="F89" t="s">
        <v>1405</v>
      </c>
      <c r="G89" s="39" t="s">
        <v>1463</v>
      </c>
      <c r="H89" s="55" t="s">
        <v>2949</v>
      </c>
      <c r="I89" s="54">
        <v>62657.64</v>
      </c>
      <c r="J89" s="33">
        <f t="shared" si="1"/>
        <v>391610.25</v>
      </c>
    </row>
    <row r="90" spans="1:10" x14ac:dyDescent="0.25">
      <c r="A90" t="s">
        <v>6444</v>
      </c>
      <c r="B90" s="56">
        <v>42937</v>
      </c>
      <c r="C90" t="s">
        <v>6445</v>
      </c>
      <c r="D90">
        <v>1</v>
      </c>
      <c r="E90" t="s">
        <v>6446</v>
      </c>
      <c r="F90" t="s">
        <v>1405</v>
      </c>
      <c r="G90" s="39" t="s">
        <v>1463</v>
      </c>
      <c r="H90" s="55" t="s">
        <v>2949</v>
      </c>
      <c r="I90" s="54">
        <v>62657.64</v>
      </c>
      <c r="J90" s="33">
        <f t="shared" si="1"/>
        <v>391610.25</v>
      </c>
    </row>
    <row r="91" spans="1:10" x14ac:dyDescent="0.25">
      <c r="A91" t="s">
        <v>284</v>
      </c>
      <c r="B91" s="56">
        <v>42937</v>
      </c>
      <c r="C91" t="s">
        <v>6447</v>
      </c>
      <c r="D91">
        <v>1</v>
      </c>
      <c r="E91" t="s">
        <v>6448</v>
      </c>
      <c r="F91" t="s">
        <v>1405</v>
      </c>
      <c r="G91" s="39" t="s">
        <v>1463</v>
      </c>
      <c r="H91" s="55" t="s">
        <v>2949</v>
      </c>
      <c r="I91" s="54">
        <v>29288.36</v>
      </c>
      <c r="J91" s="33">
        <f t="shared" si="1"/>
        <v>183052.25</v>
      </c>
    </row>
    <row r="92" spans="1:10" x14ac:dyDescent="0.25">
      <c r="A92" t="s">
        <v>287</v>
      </c>
      <c r="B92" s="56">
        <v>42937</v>
      </c>
      <c r="C92" t="s">
        <v>6449</v>
      </c>
      <c r="D92">
        <v>1</v>
      </c>
      <c r="E92" t="s">
        <v>6450</v>
      </c>
      <c r="F92" t="s">
        <v>1405</v>
      </c>
      <c r="G92" s="39" t="s">
        <v>1463</v>
      </c>
      <c r="H92" s="55" t="s">
        <v>2949</v>
      </c>
      <c r="I92" s="54">
        <v>29288.36</v>
      </c>
      <c r="J92" s="33">
        <f t="shared" si="1"/>
        <v>183052.25</v>
      </c>
    </row>
    <row r="93" spans="1:10" x14ac:dyDescent="0.25">
      <c r="A93" t="s">
        <v>6451</v>
      </c>
      <c r="B93" s="56">
        <v>42937</v>
      </c>
      <c r="C93" t="s">
        <v>6452</v>
      </c>
      <c r="D93">
        <v>1</v>
      </c>
      <c r="E93" t="s">
        <v>6453</v>
      </c>
      <c r="F93" t="s">
        <v>1405</v>
      </c>
      <c r="G93" s="39" t="s">
        <v>1463</v>
      </c>
      <c r="H93" s="55" t="s">
        <v>2949</v>
      </c>
      <c r="I93" s="54">
        <v>30200.49</v>
      </c>
      <c r="J93" s="33">
        <f t="shared" si="1"/>
        <v>188753.0625</v>
      </c>
    </row>
    <row r="94" spans="1:10" x14ac:dyDescent="0.25">
      <c r="A94" t="s">
        <v>6454</v>
      </c>
      <c r="B94" s="56">
        <v>42937</v>
      </c>
      <c r="C94" t="s">
        <v>6455</v>
      </c>
      <c r="D94">
        <v>1</v>
      </c>
      <c r="E94" t="s">
        <v>6456</v>
      </c>
      <c r="F94" t="s">
        <v>1405</v>
      </c>
      <c r="G94" s="39" t="s">
        <v>1463</v>
      </c>
      <c r="H94" s="55" t="s">
        <v>2949</v>
      </c>
      <c r="I94" s="54">
        <v>30200.49</v>
      </c>
      <c r="J94" s="33">
        <f t="shared" si="1"/>
        <v>188753.0625</v>
      </c>
    </row>
    <row r="95" spans="1:10" x14ac:dyDescent="0.25">
      <c r="A95" t="s">
        <v>6457</v>
      </c>
      <c r="B95" s="56">
        <v>42937</v>
      </c>
      <c r="C95" t="s">
        <v>6458</v>
      </c>
      <c r="D95">
        <v>1</v>
      </c>
      <c r="E95" t="s">
        <v>6459</v>
      </c>
      <c r="F95" t="s">
        <v>1405</v>
      </c>
      <c r="G95" s="39" t="s">
        <v>1463</v>
      </c>
      <c r="H95" s="55" t="s">
        <v>2949</v>
      </c>
      <c r="I95" s="54">
        <v>32211.52</v>
      </c>
      <c r="J95" s="33">
        <f t="shared" si="1"/>
        <v>201322</v>
      </c>
    </row>
    <row r="96" spans="1:10" x14ac:dyDescent="0.25">
      <c r="A96" t="s">
        <v>6460</v>
      </c>
      <c r="B96" s="56">
        <v>42937</v>
      </c>
      <c r="C96" t="s">
        <v>6461</v>
      </c>
      <c r="D96">
        <v>1</v>
      </c>
      <c r="E96" t="s">
        <v>6462</v>
      </c>
      <c r="F96" t="s">
        <v>1405</v>
      </c>
      <c r="G96" s="39" t="s">
        <v>1463</v>
      </c>
      <c r="H96" s="55" t="s">
        <v>2949</v>
      </c>
      <c r="I96" s="54">
        <v>32211.52</v>
      </c>
      <c r="J96" s="33">
        <f t="shared" si="1"/>
        <v>201322</v>
      </c>
    </row>
    <row r="97" spans="1:10" x14ac:dyDescent="0.25">
      <c r="A97" t="s">
        <v>5727</v>
      </c>
      <c r="B97" s="56">
        <v>42937</v>
      </c>
      <c r="C97" t="s">
        <v>6477</v>
      </c>
      <c r="D97">
        <v>1</v>
      </c>
      <c r="E97" t="s">
        <v>6478</v>
      </c>
      <c r="F97" t="s">
        <v>1405</v>
      </c>
      <c r="G97" s="7" t="s">
        <v>1483</v>
      </c>
      <c r="H97" s="39" t="s">
        <v>1484</v>
      </c>
      <c r="I97" s="54">
        <v>33340.04</v>
      </c>
      <c r="J97" s="33">
        <f t="shared" si="1"/>
        <v>208375.25</v>
      </c>
    </row>
    <row r="98" spans="1:10" x14ac:dyDescent="0.25">
      <c r="A98" t="s">
        <v>6463</v>
      </c>
      <c r="B98" s="56">
        <v>42937</v>
      </c>
      <c r="C98" t="s">
        <v>6464</v>
      </c>
      <c r="D98">
        <v>1</v>
      </c>
      <c r="E98" t="s">
        <v>6465</v>
      </c>
      <c r="F98" t="s">
        <v>1405</v>
      </c>
      <c r="G98" s="39" t="s">
        <v>1463</v>
      </c>
      <c r="H98" s="55" t="s">
        <v>2949</v>
      </c>
      <c r="I98" s="54">
        <v>32211.52</v>
      </c>
      <c r="J98" s="33">
        <f t="shared" si="1"/>
        <v>201322</v>
      </c>
    </row>
    <row r="99" spans="1:10" x14ac:dyDescent="0.25">
      <c r="A99" t="s">
        <v>1822</v>
      </c>
      <c r="B99" s="56">
        <v>42940</v>
      </c>
      <c r="C99" t="s">
        <v>6482</v>
      </c>
      <c r="D99">
        <v>1</v>
      </c>
      <c r="E99" t="s">
        <v>6483</v>
      </c>
      <c r="F99" t="s">
        <v>1405</v>
      </c>
      <c r="G99" s="7" t="s">
        <v>1471</v>
      </c>
      <c r="H99" s="39" t="s">
        <v>2883</v>
      </c>
      <c r="I99" s="54">
        <v>58678.76</v>
      </c>
      <c r="J99" s="33">
        <f t="shared" si="1"/>
        <v>366742.25</v>
      </c>
    </row>
    <row r="100" spans="1:10" x14ac:dyDescent="0.25">
      <c r="A100" t="s">
        <v>6484</v>
      </c>
      <c r="B100" s="56">
        <v>42940</v>
      </c>
      <c r="C100" t="s">
        <v>6485</v>
      </c>
      <c r="D100">
        <v>1</v>
      </c>
      <c r="E100" t="s">
        <v>6486</v>
      </c>
      <c r="F100" t="s">
        <v>1405</v>
      </c>
      <c r="G100" s="7" t="s">
        <v>1472</v>
      </c>
      <c r="H100" s="7" t="s">
        <v>3757</v>
      </c>
      <c r="I100" s="54">
        <v>32268.38</v>
      </c>
      <c r="J100" s="33">
        <f t="shared" si="1"/>
        <v>201677.375</v>
      </c>
    </row>
    <row r="101" spans="1:10" x14ac:dyDescent="0.25">
      <c r="A101" t="s">
        <v>3097</v>
      </c>
      <c r="B101" s="56">
        <v>42940</v>
      </c>
      <c r="C101" t="s">
        <v>6487</v>
      </c>
      <c r="D101">
        <v>1</v>
      </c>
      <c r="E101" t="s">
        <v>6488</v>
      </c>
      <c r="F101" t="s">
        <v>1405</v>
      </c>
      <c r="G101" s="39" t="s">
        <v>1469</v>
      </c>
      <c r="H101" s="39" t="s">
        <v>1470</v>
      </c>
      <c r="I101" s="54">
        <v>41709.96</v>
      </c>
      <c r="J101" s="33">
        <f t="shared" si="1"/>
        <v>260687.25</v>
      </c>
    </row>
    <row r="102" spans="1:10" x14ac:dyDescent="0.25">
      <c r="A102" t="s">
        <v>4078</v>
      </c>
      <c r="B102" s="56">
        <v>42941</v>
      </c>
      <c r="C102" t="s">
        <v>6489</v>
      </c>
      <c r="D102">
        <v>1</v>
      </c>
      <c r="E102" t="s">
        <v>6490</v>
      </c>
      <c r="F102" t="s">
        <v>1405</v>
      </c>
      <c r="G102" s="7" t="s">
        <v>1471</v>
      </c>
      <c r="H102" s="39" t="s">
        <v>2883</v>
      </c>
      <c r="I102" s="54">
        <v>26698</v>
      </c>
      <c r="J102" s="33">
        <f t="shared" si="1"/>
        <v>166862.5</v>
      </c>
    </row>
    <row r="103" spans="1:10" x14ac:dyDescent="0.25">
      <c r="A103" t="s">
        <v>4084</v>
      </c>
      <c r="B103" s="56">
        <v>42941</v>
      </c>
      <c r="C103" t="s">
        <v>6491</v>
      </c>
      <c r="D103">
        <v>1</v>
      </c>
      <c r="E103" t="s">
        <v>6492</v>
      </c>
      <c r="F103" t="s">
        <v>1405</v>
      </c>
      <c r="G103" s="7" t="s">
        <v>3755</v>
      </c>
      <c r="H103" s="7" t="s">
        <v>3756</v>
      </c>
      <c r="I103" s="54">
        <v>74442.52</v>
      </c>
      <c r="J103" s="33">
        <f t="shared" si="1"/>
        <v>465265.75</v>
      </c>
    </row>
    <row r="104" spans="1:10" x14ac:dyDescent="0.25">
      <c r="A104" t="s">
        <v>4089</v>
      </c>
      <c r="B104" s="56">
        <v>42941</v>
      </c>
      <c r="C104" t="s">
        <v>6493</v>
      </c>
      <c r="D104">
        <v>1</v>
      </c>
      <c r="E104" t="s">
        <v>6494</v>
      </c>
      <c r="F104" t="s">
        <v>1405</v>
      </c>
      <c r="G104" s="7" t="s">
        <v>6200</v>
      </c>
      <c r="H104" s="7" t="s">
        <v>7332</v>
      </c>
      <c r="I104" s="54">
        <v>82060.5</v>
      </c>
      <c r="J104" s="33">
        <f t="shared" si="1"/>
        <v>512878.125</v>
      </c>
    </row>
    <row r="105" spans="1:10" x14ac:dyDescent="0.25">
      <c r="A105" t="s">
        <v>4123</v>
      </c>
      <c r="B105" s="56">
        <v>42941</v>
      </c>
      <c r="C105" t="s">
        <v>6495</v>
      </c>
      <c r="D105">
        <v>1</v>
      </c>
      <c r="E105" t="s">
        <v>6496</v>
      </c>
      <c r="F105" t="s">
        <v>1405</v>
      </c>
      <c r="G105" s="7" t="s">
        <v>1498</v>
      </c>
      <c r="H105" s="7" t="s">
        <v>1494</v>
      </c>
      <c r="I105" s="54">
        <v>29437.89</v>
      </c>
      <c r="J105" s="33">
        <f t="shared" si="1"/>
        <v>183986.8125</v>
      </c>
    </row>
    <row r="106" spans="1:10" x14ac:dyDescent="0.25">
      <c r="A106" t="s">
        <v>4129</v>
      </c>
      <c r="B106" s="56">
        <v>42941</v>
      </c>
      <c r="C106" t="s">
        <v>6497</v>
      </c>
      <c r="D106">
        <v>1</v>
      </c>
      <c r="E106" t="s">
        <v>6498</v>
      </c>
      <c r="F106" t="s">
        <v>1405</v>
      </c>
      <c r="G106" s="39" t="s">
        <v>1482</v>
      </c>
      <c r="H106" s="39" t="s">
        <v>1481</v>
      </c>
      <c r="I106" s="54">
        <v>68195.539999999994</v>
      </c>
      <c r="J106" s="33">
        <f t="shared" si="1"/>
        <v>426222.12499999994</v>
      </c>
    </row>
    <row r="107" spans="1:10" x14ac:dyDescent="0.25">
      <c r="A107" t="s">
        <v>6499</v>
      </c>
      <c r="B107" s="56">
        <v>42941</v>
      </c>
      <c r="C107" t="s">
        <v>6500</v>
      </c>
      <c r="D107">
        <v>1</v>
      </c>
      <c r="E107" t="s">
        <v>6501</v>
      </c>
      <c r="F107" t="s">
        <v>1405</v>
      </c>
      <c r="G107" s="7" t="s">
        <v>2884</v>
      </c>
      <c r="H107" s="7" t="s">
        <v>2885</v>
      </c>
      <c r="I107" s="54">
        <v>30083.55</v>
      </c>
      <c r="J107" s="33">
        <f t="shared" si="1"/>
        <v>188022.1875</v>
      </c>
    </row>
    <row r="108" spans="1:10" x14ac:dyDescent="0.25">
      <c r="A108" t="s">
        <v>6466</v>
      </c>
      <c r="B108" s="56">
        <v>42937</v>
      </c>
      <c r="C108" t="s">
        <v>6467</v>
      </c>
      <c r="D108">
        <v>1</v>
      </c>
      <c r="E108" t="s">
        <v>6468</v>
      </c>
      <c r="F108" t="s">
        <v>1405</v>
      </c>
      <c r="G108" s="39" t="s">
        <v>1463</v>
      </c>
      <c r="H108" s="55" t="s">
        <v>2949</v>
      </c>
      <c r="I108" s="54">
        <v>35240.92</v>
      </c>
      <c r="J108" s="33">
        <f t="shared" si="1"/>
        <v>220255.74999999997</v>
      </c>
    </row>
    <row r="109" spans="1:10" x14ac:dyDescent="0.25">
      <c r="A109" t="s">
        <v>5724</v>
      </c>
      <c r="B109" s="56">
        <v>42937</v>
      </c>
      <c r="C109" t="s">
        <v>6472</v>
      </c>
      <c r="D109">
        <v>1</v>
      </c>
      <c r="E109" t="s">
        <v>6473</v>
      </c>
      <c r="F109" t="s">
        <v>1405</v>
      </c>
      <c r="G109" s="39" t="s">
        <v>1463</v>
      </c>
      <c r="H109" s="55" t="s">
        <v>2949</v>
      </c>
      <c r="I109" s="54">
        <v>33982.82</v>
      </c>
      <c r="J109" s="33">
        <f t="shared" si="1"/>
        <v>212392.625</v>
      </c>
    </row>
    <row r="110" spans="1:10" x14ac:dyDescent="0.25">
      <c r="A110" t="s">
        <v>6474</v>
      </c>
      <c r="B110" s="56">
        <v>42937</v>
      </c>
      <c r="C110" t="s">
        <v>6475</v>
      </c>
      <c r="D110">
        <v>1</v>
      </c>
      <c r="E110" t="s">
        <v>6476</v>
      </c>
      <c r="F110" t="s">
        <v>1405</v>
      </c>
      <c r="G110" s="39" t="s">
        <v>1463</v>
      </c>
      <c r="H110" s="55" t="s">
        <v>2949</v>
      </c>
      <c r="I110" s="54">
        <v>62657.64</v>
      </c>
      <c r="J110" s="33">
        <f t="shared" si="1"/>
        <v>391610.25</v>
      </c>
    </row>
    <row r="111" spans="1:10" x14ac:dyDescent="0.25">
      <c r="A111" t="s">
        <v>1921</v>
      </c>
      <c r="B111" s="56">
        <v>42941</v>
      </c>
      <c r="C111" t="s">
        <v>6509</v>
      </c>
      <c r="D111">
        <v>1</v>
      </c>
      <c r="E111" t="s">
        <v>6510</v>
      </c>
      <c r="F111" t="s">
        <v>1405</v>
      </c>
      <c r="G111" s="7" t="s">
        <v>1477</v>
      </c>
      <c r="H111" s="7" t="s">
        <v>1478</v>
      </c>
      <c r="I111" s="54">
        <v>30257.37</v>
      </c>
      <c r="J111" s="33">
        <f t="shared" si="1"/>
        <v>189108.5625</v>
      </c>
    </row>
    <row r="112" spans="1:10" x14ac:dyDescent="0.25">
      <c r="A112" t="s">
        <v>6511</v>
      </c>
      <c r="B112" s="56">
        <v>42941</v>
      </c>
      <c r="C112" t="s">
        <v>6508</v>
      </c>
      <c r="D112">
        <v>1</v>
      </c>
      <c r="E112" t="s">
        <v>6512</v>
      </c>
      <c r="F112" t="s">
        <v>1405</v>
      </c>
      <c r="G112" s="7" t="s">
        <v>1477</v>
      </c>
      <c r="H112" s="7" t="s">
        <v>1478</v>
      </c>
      <c r="I112" s="54">
        <v>30257.37</v>
      </c>
      <c r="J112" s="33">
        <f t="shared" si="1"/>
        <v>189108.5625</v>
      </c>
    </row>
    <row r="113" spans="1:10" x14ac:dyDescent="0.25">
      <c r="A113" t="s">
        <v>6513</v>
      </c>
      <c r="B113" s="56">
        <v>42941</v>
      </c>
      <c r="C113" t="s">
        <v>6313</v>
      </c>
      <c r="D113">
        <v>1</v>
      </c>
      <c r="E113" t="s">
        <v>6514</v>
      </c>
      <c r="F113" t="s">
        <v>1405</v>
      </c>
      <c r="G113" s="39" t="s">
        <v>1490</v>
      </c>
      <c r="H113" s="39" t="s">
        <v>1491</v>
      </c>
      <c r="I113" s="54">
        <v>35297.64</v>
      </c>
      <c r="J113" s="33">
        <f t="shared" si="1"/>
        <v>220610.25</v>
      </c>
    </row>
    <row r="114" spans="1:10" x14ac:dyDescent="0.25">
      <c r="A114" t="s">
        <v>6515</v>
      </c>
      <c r="B114" s="56">
        <v>42942</v>
      </c>
      <c r="C114" t="s">
        <v>6516</v>
      </c>
      <c r="D114">
        <v>1</v>
      </c>
      <c r="E114" t="s">
        <v>6517</v>
      </c>
      <c r="F114" t="s">
        <v>1405</v>
      </c>
      <c r="G114" s="7" t="s">
        <v>1477</v>
      </c>
      <c r="H114" s="7" t="s">
        <v>1478</v>
      </c>
      <c r="I114" s="54">
        <v>44320.1</v>
      </c>
      <c r="J114" s="33">
        <f t="shared" si="1"/>
        <v>277000.625</v>
      </c>
    </row>
    <row r="115" spans="1:10" x14ac:dyDescent="0.25">
      <c r="A115" t="s">
        <v>6408</v>
      </c>
      <c r="B115" s="56">
        <v>42936</v>
      </c>
      <c r="C115" t="s">
        <v>6409</v>
      </c>
      <c r="D115">
        <v>1</v>
      </c>
      <c r="E115" t="s">
        <v>6410</v>
      </c>
      <c r="F115" t="s">
        <v>1405</v>
      </c>
      <c r="G115" s="39" t="s">
        <v>1463</v>
      </c>
      <c r="H115" s="55" t="s">
        <v>2949</v>
      </c>
      <c r="I115" s="54">
        <v>80172.850000000006</v>
      </c>
      <c r="J115" s="33">
        <f t="shared" si="1"/>
        <v>501080.3125</v>
      </c>
    </row>
    <row r="116" spans="1:10" s="55" customFormat="1" x14ac:dyDescent="0.25">
      <c r="A116" s="55" t="s">
        <v>6521</v>
      </c>
      <c r="B116" s="56">
        <v>42942</v>
      </c>
      <c r="C116" s="55" t="s">
        <v>6522</v>
      </c>
      <c r="D116" s="55">
        <v>1</v>
      </c>
      <c r="E116" s="55" t="s">
        <v>6523</v>
      </c>
      <c r="G116" s="55" t="s">
        <v>7301</v>
      </c>
      <c r="H116" s="55" t="s">
        <v>7302</v>
      </c>
      <c r="I116" s="54">
        <v>159.63</v>
      </c>
      <c r="J116" s="33">
        <f t="shared" si="1"/>
        <v>997.6875</v>
      </c>
    </row>
    <row r="117" spans="1:10" s="55" customFormat="1" x14ac:dyDescent="0.25">
      <c r="A117" s="55" t="s">
        <v>6521</v>
      </c>
      <c r="B117" s="56">
        <v>42942</v>
      </c>
      <c r="C117" s="55" t="s">
        <v>6522</v>
      </c>
      <c r="D117" s="55">
        <v>1</v>
      </c>
      <c r="E117" s="55" t="s">
        <v>6523</v>
      </c>
      <c r="G117" s="55" t="s">
        <v>6184</v>
      </c>
      <c r="H117" s="55" t="s">
        <v>7303</v>
      </c>
      <c r="I117" s="54">
        <v>80.69</v>
      </c>
      <c r="J117" s="33">
        <f t="shared" si="1"/>
        <v>504.3125</v>
      </c>
    </row>
    <row r="118" spans="1:10" x14ac:dyDescent="0.25">
      <c r="A118" t="s">
        <v>6524</v>
      </c>
      <c r="B118" s="56">
        <v>42942</v>
      </c>
      <c r="C118" t="s">
        <v>6525</v>
      </c>
      <c r="D118">
        <v>1</v>
      </c>
      <c r="E118" t="s">
        <v>6526</v>
      </c>
      <c r="F118" t="s">
        <v>1408</v>
      </c>
      <c r="G118" s="55" t="s">
        <v>1415</v>
      </c>
      <c r="H118" s="55" t="s">
        <v>6186</v>
      </c>
      <c r="I118">
        <v>274.42</v>
      </c>
      <c r="J118" s="33">
        <f t="shared" si="1"/>
        <v>1715.125</v>
      </c>
    </row>
    <row r="119" spans="1:10" x14ac:dyDescent="0.25">
      <c r="A119" t="s">
        <v>6527</v>
      </c>
      <c r="B119" s="56">
        <v>42942</v>
      </c>
      <c r="C119" t="s">
        <v>6528</v>
      </c>
      <c r="D119">
        <v>1</v>
      </c>
      <c r="E119" t="s">
        <v>6529</v>
      </c>
      <c r="F119" t="s">
        <v>1409</v>
      </c>
      <c r="G119" s="7" t="s">
        <v>4786</v>
      </c>
      <c r="H119" s="7" t="s">
        <v>4787</v>
      </c>
      <c r="I119" s="54">
        <v>3430.45</v>
      </c>
      <c r="J119" s="33">
        <f t="shared" si="1"/>
        <v>21440.3125</v>
      </c>
    </row>
    <row r="120" spans="1:10" x14ac:dyDescent="0.25">
      <c r="A120" t="s">
        <v>6530</v>
      </c>
      <c r="B120" s="56">
        <v>42942</v>
      </c>
      <c r="C120" t="s">
        <v>6531</v>
      </c>
      <c r="D120">
        <v>1</v>
      </c>
      <c r="E120" t="s">
        <v>6532</v>
      </c>
      <c r="F120" t="s">
        <v>1409</v>
      </c>
      <c r="G120" s="7" t="s">
        <v>7335</v>
      </c>
      <c r="H120" s="7" t="s">
        <v>7336</v>
      </c>
      <c r="I120" s="54">
        <v>1451.62</v>
      </c>
      <c r="J120" s="33">
        <f t="shared" si="1"/>
        <v>9072.625</v>
      </c>
    </row>
    <row r="121" spans="1:10" x14ac:dyDescent="0.25">
      <c r="A121" t="s">
        <v>6469</v>
      </c>
      <c r="B121" s="56">
        <v>42937</v>
      </c>
      <c r="C121" t="s">
        <v>6470</v>
      </c>
      <c r="D121">
        <v>1</v>
      </c>
      <c r="E121" t="s">
        <v>6471</v>
      </c>
      <c r="F121" t="s">
        <v>1405</v>
      </c>
      <c r="G121" s="39" t="s">
        <v>1463</v>
      </c>
      <c r="H121" s="55" t="s">
        <v>2949</v>
      </c>
      <c r="I121" s="54">
        <v>32211.52</v>
      </c>
      <c r="J121" s="33">
        <f t="shared" si="1"/>
        <v>201322</v>
      </c>
    </row>
    <row r="122" spans="1:10" x14ac:dyDescent="0.25">
      <c r="A122" t="s">
        <v>6535</v>
      </c>
      <c r="B122" s="56">
        <v>42943</v>
      </c>
      <c r="C122" t="s">
        <v>6311</v>
      </c>
      <c r="D122">
        <v>1</v>
      </c>
      <c r="E122" t="s">
        <v>6536</v>
      </c>
      <c r="F122" t="s">
        <v>1405</v>
      </c>
      <c r="G122" s="39" t="s">
        <v>1490</v>
      </c>
      <c r="H122" s="39" t="s">
        <v>1491</v>
      </c>
      <c r="I122" s="54">
        <v>35297.64</v>
      </c>
      <c r="J122" s="33">
        <f t="shared" si="1"/>
        <v>220610.25</v>
      </c>
    </row>
    <row r="123" spans="1:10" x14ac:dyDescent="0.25">
      <c r="A123" t="s">
        <v>6537</v>
      </c>
      <c r="B123" s="56">
        <v>42943</v>
      </c>
      <c r="C123" t="s">
        <v>6538</v>
      </c>
      <c r="D123">
        <v>1</v>
      </c>
      <c r="E123" t="s">
        <v>6539</v>
      </c>
      <c r="F123" t="s">
        <v>1405</v>
      </c>
      <c r="G123" s="39" t="s">
        <v>1469</v>
      </c>
      <c r="H123" s="39" t="s">
        <v>1470</v>
      </c>
      <c r="I123" s="54">
        <v>30083.599999999999</v>
      </c>
      <c r="J123" s="33">
        <f t="shared" si="1"/>
        <v>188022.5</v>
      </c>
    </row>
    <row r="124" spans="1:10" x14ac:dyDescent="0.25">
      <c r="A124" t="s">
        <v>6540</v>
      </c>
      <c r="B124" s="56">
        <v>42943</v>
      </c>
      <c r="C124" t="s">
        <v>6470</v>
      </c>
      <c r="D124">
        <v>1</v>
      </c>
      <c r="E124" t="s">
        <v>6541</v>
      </c>
      <c r="F124" t="s">
        <v>1560</v>
      </c>
      <c r="G124" s="39" t="s">
        <v>1463</v>
      </c>
      <c r="H124" s="55" t="s">
        <v>2949</v>
      </c>
      <c r="I124" s="54">
        <v>-32211.52</v>
      </c>
      <c r="J124" s="33">
        <f t="shared" si="1"/>
        <v>-201322</v>
      </c>
    </row>
    <row r="125" spans="1:10" x14ac:dyDescent="0.25">
      <c r="A125" t="s">
        <v>6542</v>
      </c>
      <c r="B125" s="56">
        <v>42943</v>
      </c>
      <c r="C125" t="s">
        <v>6470</v>
      </c>
      <c r="D125">
        <v>1</v>
      </c>
      <c r="E125" t="s">
        <v>6543</v>
      </c>
      <c r="F125" t="s">
        <v>1405</v>
      </c>
      <c r="G125" s="7" t="s">
        <v>1498</v>
      </c>
      <c r="H125" s="7" t="s">
        <v>1494</v>
      </c>
      <c r="I125" s="54">
        <v>32268.240000000002</v>
      </c>
      <c r="J125" s="33">
        <f t="shared" si="1"/>
        <v>201676.5</v>
      </c>
    </row>
    <row r="126" spans="1:10" x14ac:dyDescent="0.25">
      <c r="A126" t="s">
        <v>6544</v>
      </c>
      <c r="B126" s="56">
        <v>42943</v>
      </c>
      <c r="C126" t="s">
        <v>6545</v>
      </c>
      <c r="D126">
        <v>1</v>
      </c>
      <c r="E126" t="s">
        <v>6546</v>
      </c>
      <c r="F126" t="s">
        <v>1405</v>
      </c>
      <c r="G126" s="39" t="s">
        <v>3758</v>
      </c>
      <c r="H126" s="7" t="s">
        <v>4778</v>
      </c>
      <c r="I126" s="54">
        <v>32886</v>
      </c>
      <c r="J126" s="33">
        <f t="shared" si="1"/>
        <v>205537.5</v>
      </c>
    </row>
    <row r="127" spans="1:10" x14ac:dyDescent="0.25">
      <c r="A127" t="s">
        <v>515</v>
      </c>
      <c r="B127" s="56">
        <v>42944</v>
      </c>
      <c r="C127" t="s">
        <v>6549</v>
      </c>
      <c r="D127">
        <v>1</v>
      </c>
      <c r="E127" t="s">
        <v>6550</v>
      </c>
      <c r="F127" t="s">
        <v>1405</v>
      </c>
      <c r="G127" s="39" t="s">
        <v>1482</v>
      </c>
      <c r="H127" s="39" t="s">
        <v>1481</v>
      </c>
      <c r="I127" s="54">
        <v>35297.79</v>
      </c>
      <c r="J127" s="33">
        <f t="shared" si="1"/>
        <v>220611.1875</v>
      </c>
    </row>
    <row r="128" spans="1:10" x14ac:dyDescent="0.25">
      <c r="A128" t="s">
        <v>6479</v>
      </c>
      <c r="B128" s="56">
        <v>42937</v>
      </c>
      <c r="C128" t="s">
        <v>6480</v>
      </c>
      <c r="D128">
        <v>1</v>
      </c>
      <c r="E128" t="s">
        <v>6481</v>
      </c>
      <c r="F128" t="s">
        <v>1405</v>
      </c>
      <c r="G128" s="39" t="s">
        <v>1463</v>
      </c>
      <c r="H128" s="55" t="s">
        <v>2949</v>
      </c>
      <c r="I128" s="54">
        <v>39644.620000000003</v>
      </c>
      <c r="J128" s="33">
        <f t="shared" si="1"/>
        <v>247778.875</v>
      </c>
    </row>
    <row r="129" spans="1:10" x14ac:dyDescent="0.25">
      <c r="A129" t="s">
        <v>5207</v>
      </c>
      <c r="B129" s="56">
        <v>42944</v>
      </c>
      <c r="C129" t="s">
        <v>6553</v>
      </c>
      <c r="D129">
        <v>1</v>
      </c>
      <c r="E129" t="s">
        <v>6554</v>
      </c>
      <c r="F129" t="s">
        <v>1405</v>
      </c>
      <c r="G129" s="7" t="s">
        <v>1477</v>
      </c>
      <c r="H129" s="7" t="s">
        <v>1478</v>
      </c>
      <c r="I129" s="54">
        <v>73714.67</v>
      </c>
      <c r="J129" s="33">
        <f t="shared" si="1"/>
        <v>460716.6875</v>
      </c>
    </row>
    <row r="130" spans="1:10" x14ac:dyDescent="0.25">
      <c r="A130" t="s">
        <v>3231</v>
      </c>
      <c r="B130" s="56">
        <v>42945</v>
      </c>
      <c r="C130" t="s">
        <v>6555</v>
      </c>
      <c r="D130">
        <v>1</v>
      </c>
      <c r="E130" t="s">
        <v>6556</v>
      </c>
      <c r="F130" t="s">
        <v>1409</v>
      </c>
      <c r="G130" s="7" t="s">
        <v>1499</v>
      </c>
      <c r="H130" s="7" t="s">
        <v>1500</v>
      </c>
      <c r="I130">
        <v>571.38</v>
      </c>
      <c r="J130" s="33">
        <f t="shared" si="1"/>
        <v>3571.125</v>
      </c>
    </row>
    <row r="131" spans="1:10" x14ac:dyDescent="0.25">
      <c r="A131" t="s">
        <v>6557</v>
      </c>
      <c r="B131" s="56">
        <v>42945</v>
      </c>
      <c r="C131" t="s">
        <v>6558</v>
      </c>
      <c r="D131">
        <v>1</v>
      </c>
      <c r="E131" t="s">
        <v>6559</v>
      </c>
      <c r="F131" t="s">
        <v>1409</v>
      </c>
      <c r="G131" s="7" t="s">
        <v>1499</v>
      </c>
      <c r="H131" s="7" t="s">
        <v>1500</v>
      </c>
      <c r="I131">
        <v>254.02</v>
      </c>
      <c r="J131" s="33">
        <f t="shared" si="1"/>
        <v>1587.625</v>
      </c>
    </row>
    <row r="132" spans="1:10" x14ac:dyDescent="0.25">
      <c r="A132" t="s">
        <v>5234</v>
      </c>
      <c r="B132" s="56">
        <v>42945</v>
      </c>
      <c r="C132" t="s">
        <v>6560</v>
      </c>
      <c r="D132">
        <v>1</v>
      </c>
      <c r="E132" t="s">
        <v>6561</v>
      </c>
      <c r="F132" t="s">
        <v>1409</v>
      </c>
      <c r="G132" s="7" t="s">
        <v>1499</v>
      </c>
      <c r="H132" s="7" t="s">
        <v>1500</v>
      </c>
      <c r="I132">
        <v>75.52</v>
      </c>
      <c r="J132" s="33">
        <f t="shared" si="1"/>
        <v>471.99999999999994</v>
      </c>
    </row>
    <row r="133" spans="1:10" x14ac:dyDescent="0.25">
      <c r="A133" t="s">
        <v>3235</v>
      </c>
      <c r="B133" s="56">
        <v>42945</v>
      </c>
      <c r="C133" t="s">
        <v>6562</v>
      </c>
      <c r="D133">
        <v>1</v>
      </c>
      <c r="E133" t="s">
        <v>6563</v>
      </c>
      <c r="F133" t="s">
        <v>1409</v>
      </c>
      <c r="G133" s="7" t="s">
        <v>1499</v>
      </c>
      <c r="H133" s="7" t="s">
        <v>1500</v>
      </c>
      <c r="I133">
        <v>110.27</v>
      </c>
      <c r="J133" s="33">
        <f t="shared" si="1"/>
        <v>689.1875</v>
      </c>
    </row>
    <row r="134" spans="1:10" x14ac:dyDescent="0.25">
      <c r="A134" t="s">
        <v>3135</v>
      </c>
      <c r="B134" s="56">
        <v>42941</v>
      </c>
      <c r="C134" t="s">
        <v>6502</v>
      </c>
      <c r="D134">
        <v>1</v>
      </c>
      <c r="E134" t="s">
        <v>6503</v>
      </c>
      <c r="F134" t="s">
        <v>1405</v>
      </c>
      <c r="G134" s="39" t="s">
        <v>1463</v>
      </c>
      <c r="H134" s="55" t="s">
        <v>2949</v>
      </c>
      <c r="I134" s="54">
        <v>49856.83</v>
      </c>
      <c r="J134" s="33">
        <f t="shared" si="1"/>
        <v>311605.1875</v>
      </c>
    </row>
    <row r="135" spans="1:10" x14ac:dyDescent="0.25">
      <c r="A135" t="s">
        <v>5174</v>
      </c>
      <c r="B135" s="56">
        <v>42941</v>
      </c>
      <c r="C135" t="s">
        <v>6504</v>
      </c>
      <c r="D135">
        <v>1</v>
      </c>
      <c r="E135" t="s">
        <v>6505</v>
      </c>
      <c r="F135" t="s">
        <v>1405</v>
      </c>
      <c r="G135" s="39" t="s">
        <v>1463</v>
      </c>
      <c r="H135" s="55" t="s">
        <v>2949</v>
      </c>
      <c r="I135" s="54">
        <v>49856.83</v>
      </c>
      <c r="J135" s="33">
        <f t="shared" si="1"/>
        <v>311605.1875</v>
      </c>
    </row>
    <row r="136" spans="1:10" s="55" customFormat="1" x14ac:dyDescent="0.25">
      <c r="A136" s="55" t="s">
        <v>6547</v>
      </c>
      <c r="B136" s="56">
        <v>42943</v>
      </c>
      <c r="C136" s="55" t="s">
        <v>259</v>
      </c>
      <c r="D136" s="55">
        <v>1</v>
      </c>
      <c r="E136" s="55" t="s">
        <v>6548</v>
      </c>
      <c r="F136" s="55" t="s">
        <v>1406</v>
      </c>
      <c r="G136" s="39" t="s">
        <v>3763</v>
      </c>
      <c r="H136" s="55" t="s">
        <v>7339</v>
      </c>
      <c r="I136" s="54">
        <v>24.28</v>
      </c>
      <c r="J136" s="33">
        <f t="shared" ref="J136:J199" si="2">+I136/0.16</f>
        <v>151.75</v>
      </c>
    </row>
    <row r="137" spans="1:10" s="55" customFormat="1" x14ac:dyDescent="0.25">
      <c r="A137" s="55" t="s">
        <v>6547</v>
      </c>
      <c r="B137" s="56">
        <v>42943</v>
      </c>
      <c r="C137" s="55" t="s">
        <v>259</v>
      </c>
      <c r="D137" s="55">
        <v>1</v>
      </c>
      <c r="E137" s="55" t="s">
        <v>6548</v>
      </c>
      <c r="F137" s="55" t="s">
        <v>1406</v>
      </c>
      <c r="G137" s="39" t="s">
        <v>1518</v>
      </c>
      <c r="H137" s="55" t="s">
        <v>1519</v>
      </c>
      <c r="I137" s="54">
        <v>39.44</v>
      </c>
      <c r="J137" s="33">
        <f t="shared" si="2"/>
        <v>246.49999999999997</v>
      </c>
    </row>
    <row r="138" spans="1:10" s="55" customFormat="1" x14ac:dyDescent="0.25">
      <c r="A138" s="55" t="s">
        <v>6547</v>
      </c>
      <c r="B138" s="56">
        <v>42943</v>
      </c>
      <c r="C138" s="55" t="s">
        <v>259</v>
      </c>
      <c r="D138" s="55">
        <v>1</v>
      </c>
      <c r="E138" s="55" t="s">
        <v>6548</v>
      </c>
      <c r="F138" s="55" t="s">
        <v>1406</v>
      </c>
      <c r="G138" s="39" t="s">
        <v>1520</v>
      </c>
      <c r="H138" s="55" t="s">
        <v>1524</v>
      </c>
      <c r="I138" s="54">
        <v>413.1</v>
      </c>
      <c r="J138" s="33">
        <f t="shared" si="2"/>
        <v>2581.875</v>
      </c>
    </row>
    <row r="139" spans="1:10" s="55" customFormat="1" x14ac:dyDescent="0.25">
      <c r="A139" s="55" t="s">
        <v>6547</v>
      </c>
      <c r="B139" s="56">
        <v>42943</v>
      </c>
      <c r="C139" s="55" t="s">
        <v>259</v>
      </c>
      <c r="D139" s="55">
        <v>1</v>
      </c>
      <c r="E139" s="55" t="s">
        <v>6548</v>
      </c>
      <c r="F139" s="55" t="s">
        <v>1406</v>
      </c>
      <c r="G139" s="39" t="s">
        <v>1522</v>
      </c>
      <c r="H139" s="55" t="s">
        <v>7340</v>
      </c>
      <c r="I139" s="54">
        <v>40.33</v>
      </c>
      <c r="J139" s="33">
        <f t="shared" si="2"/>
        <v>252.06249999999997</v>
      </c>
    </row>
    <row r="140" spans="1:10" s="55" customFormat="1" x14ac:dyDescent="0.25">
      <c r="A140" s="55" t="s">
        <v>6547</v>
      </c>
      <c r="B140" s="56">
        <v>42943</v>
      </c>
      <c r="C140" s="55" t="s">
        <v>259</v>
      </c>
      <c r="D140" s="55">
        <v>1</v>
      </c>
      <c r="E140" s="55" t="s">
        <v>6548</v>
      </c>
      <c r="F140" s="55" t="s">
        <v>1406</v>
      </c>
      <c r="G140" s="39" t="s">
        <v>7341</v>
      </c>
      <c r="H140" s="55" t="s">
        <v>7342</v>
      </c>
      <c r="I140" s="54">
        <v>93.99</v>
      </c>
      <c r="J140" s="33">
        <f t="shared" si="2"/>
        <v>587.4375</v>
      </c>
    </row>
    <row r="141" spans="1:10" s="55" customFormat="1" x14ac:dyDescent="0.25">
      <c r="A141" s="55" t="s">
        <v>2292</v>
      </c>
      <c r="B141" s="56">
        <v>42947</v>
      </c>
      <c r="C141" s="55" t="s">
        <v>259</v>
      </c>
      <c r="D141" s="55">
        <v>1</v>
      </c>
      <c r="E141" s="55" t="s">
        <v>6568</v>
      </c>
      <c r="G141" s="39" t="s">
        <v>1520</v>
      </c>
      <c r="H141" s="55" t="s">
        <v>1524</v>
      </c>
      <c r="I141" s="54">
        <f>206.55+22.21</f>
        <v>228.76000000000002</v>
      </c>
      <c r="J141" s="33">
        <f t="shared" si="2"/>
        <v>1429.75</v>
      </c>
    </row>
    <row r="142" spans="1:10" s="55" customFormat="1" x14ac:dyDescent="0.25">
      <c r="A142" s="55" t="s">
        <v>2292</v>
      </c>
      <c r="B142" s="56">
        <v>42947</v>
      </c>
      <c r="C142" s="55" t="s">
        <v>259</v>
      </c>
      <c r="D142" s="55">
        <v>1</v>
      </c>
      <c r="E142" s="55" t="s">
        <v>6568</v>
      </c>
      <c r="G142" s="39" t="s">
        <v>807</v>
      </c>
      <c r="H142" s="55" t="s">
        <v>7343</v>
      </c>
      <c r="I142" s="54">
        <v>55.86</v>
      </c>
      <c r="J142" s="33">
        <f t="shared" si="2"/>
        <v>349.125</v>
      </c>
    </row>
    <row r="143" spans="1:10" s="55" customFormat="1" x14ac:dyDescent="0.25">
      <c r="A143" s="55" t="s">
        <v>2292</v>
      </c>
      <c r="B143" s="56">
        <v>42947</v>
      </c>
      <c r="C143" s="55" t="s">
        <v>259</v>
      </c>
      <c r="D143" s="55">
        <v>1</v>
      </c>
      <c r="E143" s="55" t="s">
        <v>6568</v>
      </c>
      <c r="G143" s="39" t="s">
        <v>444</v>
      </c>
      <c r="H143" s="55" t="s">
        <v>1528</v>
      </c>
      <c r="I143" s="54">
        <v>54.62</v>
      </c>
      <c r="J143" s="33">
        <f t="shared" si="2"/>
        <v>341.375</v>
      </c>
    </row>
    <row r="144" spans="1:10" s="55" customFormat="1" x14ac:dyDescent="0.25">
      <c r="A144" s="55" t="s">
        <v>2292</v>
      </c>
      <c r="B144" s="56">
        <v>42947</v>
      </c>
      <c r="C144" s="55" t="s">
        <v>259</v>
      </c>
      <c r="D144" s="55">
        <v>1</v>
      </c>
      <c r="E144" s="55" t="s">
        <v>6568</v>
      </c>
      <c r="G144" s="39" t="s">
        <v>1520</v>
      </c>
      <c r="H144" s="55" t="s">
        <v>1524</v>
      </c>
      <c r="I144" s="54">
        <v>17.79</v>
      </c>
      <c r="J144" s="33">
        <f t="shared" si="2"/>
        <v>111.18749999999999</v>
      </c>
    </row>
    <row r="145" spans="1:10" x14ac:dyDescent="0.25">
      <c r="A145" t="s">
        <v>6569</v>
      </c>
      <c r="B145" s="56">
        <v>42947</v>
      </c>
      <c r="C145" t="s">
        <v>6570</v>
      </c>
      <c r="D145">
        <v>1</v>
      </c>
      <c r="E145" t="s">
        <v>6571</v>
      </c>
      <c r="F145" t="s">
        <v>1405</v>
      </c>
      <c r="G145" s="7" t="s">
        <v>3755</v>
      </c>
      <c r="H145" s="7" t="s">
        <v>3756</v>
      </c>
      <c r="I145" s="54">
        <v>26698.16</v>
      </c>
      <c r="J145" s="33">
        <f t="shared" si="2"/>
        <v>166863.5</v>
      </c>
    </row>
    <row r="146" spans="1:10" x14ac:dyDescent="0.25">
      <c r="A146" t="s">
        <v>5763</v>
      </c>
      <c r="B146" s="56">
        <v>42941</v>
      </c>
      <c r="C146" t="s">
        <v>6506</v>
      </c>
      <c r="D146">
        <v>1</v>
      </c>
      <c r="E146" t="s">
        <v>6507</v>
      </c>
      <c r="F146" t="s">
        <v>1405</v>
      </c>
      <c r="G146" s="39" t="s">
        <v>1463</v>
      </c>
      <c r="H146" s="55" t="s">
        <v>2949</v>
      </c>
      <c r="I146" s="54">
        <v>73657.789999999994</v>
      </c>
      <c r="J146" s="33">
        <f t="shared" si="2"/>
        <v>460361.18749999994</v>
      </c>
    </row>
    <row r="147" spans="1:10" x14ac:dyDescent="0.25">
      <c r="A147" t="s">
        <v>6518</v>
      </c>
      <c r="B147" s="56">
        <v>42942</v>
      </c>
      <c r="C147" t="s">
        <v>6519</v>
      </c>
      <c r="D147">
        <v>1</v>
      </c>
      <c r="E147" t="s">
        <v>6520</v>
      </c>
      <c r="F147" t="s">
        <v>1405</v>
      </c>
      <c r="G147" s="39" t="s">
        <v>1463</v>
      </c>
      <c r="H147" s="55" t="s">
        <v>2949</v>
      </c>
      <c r="I147" s="54">
        <v>33982.82</v>
      </c>
      <c r="J147" s="33">
        <f t="shared" si="2"/>
        <v>212392.625</v>
      </c>
    </row>
    <row r="148" spans="1:10" x14ac:dyDescent="0.25">
      <c r="A148" t="s">
        <v>2134</v>
      </c>
      <c r="B148" s="56">
        <v>42945</v>
      </c>
      <c r="C148" t="s">
        <v>6566</v>
      </c>
      <c r="D148">
        <v>1</v>
      </c>
      <c r="E148" t="s">
        <v>6567</v>
      </c>
      <c r="F148" t="s">
        <v>1405</v>
      </c>
      <c r="G148" s="39" t="s">
        <v>1463</v>
      </c>
      <c r="H148" s="55" t="s">
        <v>2949</v>
      </c>
      <c r="I148" s="54">
        <v>38384.74</v>
      </c>
      <c r="J148" s="33">
        <f t="shared" si="2"/>
        <v>239904.62499999997</v>
      </c>
    </row>
    <row r="149" spans="1:10" x14ac:dyDescent="0.25">
      <c r="A149" t="s">
        <v>2131</v>
      </c>
      <c r="B149" s="56">
        <v>42945</v>
      </c>
      <c r="C149" t="s">
        <v>6564</v>
      </c>
      <c r="D149">
        <v>1</v>
      </c>
      <c r="E149" t="s">
        <v>6565</v>
      </c>
      <c r="F149" t="s">
        <v>1405</v>
      </c>
      <c r="G149" s="39" t="s">
        <v>1463</v>
      </c>
      <c r="H149" s="55" t="s">
        <v>2949</v>
      </c>
      <c r="I149" s="54">
        <v>43943.38</v>
      </c>
      <c r="J149" s="33">
        <f t="shared" si="2"/>
        <v>274646.125</v>
      </c>
    </row>
    <row r="150" spans="1:10" x14ac:dyDescent="0.25">
      <c r="A150" t="s">
        <v>4227</v>
      </c>
      <c r="B150" s="56">
        <v>42944</v>
      </c>
      <c r="C150" t="s">
        <v>6551</v>
      </c>
      <c r="D150">
        <v>1</v>
      </c>
      <c r="E150" t="s">
        <v>6552</v>
      </c>
      <c r="F150" t="s">
        <v>1405</v>
      </c>
      <c r="G150" s="39" t="s">
        <v>1463</v>
      </c>
      <c r="H150" s="55" t="s">
        <v>2949</v>
      </c>
      <c r="I150" s="54">
        <v>26641.29</v>
      </c>
      <c r="J150" s="33">
        <f t="shared" si="2"/>
        <v>166508.0625</v>
      </c>
    </row>
    <row r="151" spans="1:10" x14ac:dyDescent="0.25">
      <c r="A151" t="s">
        <v>6572</v>
      </c>
      <c r="B151" s="56">
        <v>42947</v>
      </c>
      <c r="C151" t="s">
        <v>6573</v>
      </c>
      <c r="D151">
        <v>1</v>
      </c>
      <c r="E151" t="s">
        <v>6574</v>
      </c>
      <c r="F151" t="s">
        <v>1405</v>
      </c>
      <c r="G151" s="39" t="s">
        <v>1463</v>
      </c>
      <c r="H151" s="55" t="s">
        <v>2949</v>
      </c>
      <c r="I151" s="54">
        <v>38384.74</v>
      </c>
      <c r="J151" s="33">
        <f t="shared" si="2"/>
        <v>239904.62499999997</v>
      </c>
    </row>
    <row r="152" spans="1:10" x14ac:dyDescent="0.25">
      <c r="A152" t="s">
        <v>5309</v>
      </c>
      <c r="B152" s="56">
        <v>42947</v>
      </c>
      <c r="C152" t="s">
        <v>6575</v>
      </c>
      <c r="D152">
        <v>1</v>
      </c>
      <c r="E152" t="s">
        <v>6576</v>
      </c>
      <c r="F152" t="s">
        <v>1405</v>
      </c>
      <c r="G152" s="39" t="s">
        <v>1463</v>
      </c>
      <c r="H152" s="55" t="s">
        <v>2949</v>
      </c>
      <c r="I152" s="54">
        <v>33982.82</v>
      </c>
      <c r="J152" s="33">
        <f t="shared" si="2"/>
        <v>212392.625</v>
      </c>
    </row>
    <row r="153" spans="1:10" x14ac:dyDescent="0.25">
      <c r="A153" t="s">
        <v>5311</v>
      </c>
      <c r="B153" s="56">
        <v>42947</v>
      </c>
      <c r="C153" t="s">
        <v>6577</v>
      </c>
      <c r="D153">
        <v>1</v>
      </c>
      <c r="E153" t="s">
        <v>6578</v>
      </c>
      <c r="F153" t="s">
        <v>1405</v>
      </c>
      <c r="G153" s="39" t="s">
        <v>1463</v>
      </c>
      <c r="H153" s="55" t="s">
        <v>2949</v>
      </c>
      <c r="I153" s="54">
        <v>68138.66</v>
      </c>
      <c r="J153" s="33">
        <f t="shared" si="2"/>
        <v>425866.625</v>
      </c>
    </row>
    <row r="154" spans="1:10" x14ac:dyDescent="0.25">
      <c r="A154" t="s">
        <v>6579</v>
      </c>
      <c r="B154" s="56">
        <v>42947</v>
      </c>
      <c r="C154" t="s">
        <v>6580</v>
      </c>
      <c r="D154">
        <v>1</v>
      </c>
      <c r="E154" t="s">
        <v>6581</v>
      </c>
      <c r="F154" t="s">
        <v>1405</v>
      </c>
      <c r="G154" s="39" t="s">
        <v>1463</v>
      </c>
      <c r="H154" s="55" t="s">
        <v>2949</v>
      </c>
      <c r="I154" s="54">
        <v>68138.66</v>
      </c>
      <c r="J154" s="33">
        <f t="shared" si="2"/>
        <v>425866.625</v>
      </c>
    </row>
    <row r="155" spans="1:10" x14ac:dyDescent="0.25">
      <c r="A155" t="s">
        <v>6582</v>
      </c>
      <c r="B155" s="56">
        <v>42947</v>
      </c>
      <c r="C155" t="s">
        <v>6583</v>
      </c>
      <c r="D155">
        <v>1</v>
      </c>
      <c r="E155" t="s">
        <v>6584</v>
      </c>
      <c r="F155" t="s">
        <v>1405</v>
      </c>
      <c r="G155" s="39" t="s">
        <v>1463</v>
      </c>
      <c r="H155" s="55" t="s">
        <v>2949</v>
      </c>
      <c r="I155" s="54">
        <v>48006</v>
      </c>
      <c r="J155" s="33">
        <f t="shared" si="2"/>
        <v>300037.5</v>
      </c>
    </row>
    <row r="156" spans="1:10" x14ac:dyDescent="0.25">
      <c r="A156" t="s">
        <v>5340</v>
      </c>
      <c r="B156" s="56">
        <v>42947</v>
      </c>
      <c r="C156" t="s">
        <v>6585</v>
      </c>
      <c r="D156">
        <v>1</v>
      </c>
      <c r="E156" t="s">
        <v>6586</v>
      </c>
      <c r="F156" t="s">
        <v>1405</v>
      </c>
      <c r="G156" s="39" t="s">
        <v>1463</v>
      </c>
      <c r="H156" s="55" t="s">
        <v>2949</v>
      </c>
      <c r="I156" s="54">
        <v>55173.5</v>
      </c>
      <c r="J156" s="33">
        <f t="shared" si="2"/>
        <v>344834.375</v>
      </c>
    </row>
    <row r="157" spans="1:10" x14ac:dyDescent="0.25">
      <c r="A157" t="s">
        <v>5938</v>
      </c>
      <c r="B157" s="56">
        <v>42947</v>
      </c>
      <c r="C157" t="s">
        <v>6587</v>
      </c>
      <c r="D157">
        <v>1</v>
      </c>
      <c r="E157" t="s">
        <v>6588</v>
      </c>
      <c r="F157" t="s">
        <v>1405</v>
      </c>
      <c r="G157" s="39" t="s">
        <v>1463</v>
      </c>
      <c r="H157" s="55" t="s">
        <v>2949</v>
      </c>
      <c r="I157" s="54">
        <v>55173.5</v>
      </c>
      <c r="J157" s="33">
        <f t="shared" si="2"/>
        <v>344834.375</v>
      </c>
    </row>
    <row r="158" spans="1:10" x14ac:dyDescent="0.25">
      <c r="A158" t="s">
        <v>5345</v>
      </c>
      <c r="B158" s="56">
        <v>42947</v>
      </c>
      <c r="C158" t="s">
        <v>6589</v>
      </c>
      <c r="D158">
        <v>1</v>
      </c>
      <c r="E158" t="s">
        <v>6590</v>
      </c>
      <c r="F158" t="s">
        <v>1405</v>
      </c>
      <c r="G158" s="39" t="s">
        <v>1463</v>
      </c>
      <c r="H158" s="55" t="s">
        <v>2949</v>
      </c>
      <c r="I158" s="54">
        <v>55173.5</v>
      </c>
      <c r="J158" s="33">
        <f t="shared" si="2"/>
        <v>344834.375</v>
      </c>
    </row>
    <row r="159" spans="1:10" x14ac:dyDescent="0.25">
      <c r="A159" t="s">
        <v>5349</v>
      </c>
      <c r="B159" s="56">
        <v>42947</v>
      </c>
      <c r="C159" t="s">
        <v>6593</v>
      </c>
      <c r="D159">
        <v>1</v>
      </c>
      <c r="E159" t="s">
        <v>6594</v>
      </c>
      <c r="F159" t="s">
        <v>1405</v>
      </c>
      <c r="G159" s="39" t="s">
        <v>1463</v>
      </c>
      <c r="H159" s="55" t="s">
        <v>2949</v>
      </c>
      <c r="I159" s="54">
        <v>26641.29</v>
      </c>
      <c r="J159" s="33">
        <f t="shared" si="2"/>
        <v>166508.0625</v>
      </c>
    </row>
    <row r="160" spans="1:10" x14ac:dyDescent="0.25">
      <c r="A160" t="s">
        <v>6595</v>
      </c>
      <c r="B160" s="56">
        <v>42947</v>
      </c>
      <c r="C160" t="s">
        <v>6596</v>
      </c>
      <c r="D160">
        <v>1</v>
      </c>
      <c r="E160" t="s">
        <v>6597</v>
      </c>
      <c r="F160" t="s">
        <v>1405</v>
      </c>
      <c r="G160" s="39" t="s">
        <v>1463</v>
      </c>
      <c r="H160" s="55" t="s">
        <v>2949</v>
      </c>
      <c r="I160" s="54">
        <v>29288.36</v>
      </c>
      <c r="J160" s="33">
        <f t="shared" si="2"/>
        <v>183052.25</v>
      </c>
    </row>
    <row r="161" spans="1:10" x14ac:dyDescent="0.25">
      <c r="A161" t="s">
        <v>6598</v>
      </c>
      <c r="B161" s="56">
        <v>42947</v>
      </c>
      <c r="C161" t="s">
        <v>6599</v>
      </c>
      <c r="D161">
        <v>1</v>
      </c>
      <c r="E161" t="s">
        <v>6600</v>
      </c>
      <c r="F161" t="s">
        <v>1405</v>
      </c>
      <c r="G161" s="39" t="s">
        <v>1463</v>
      </c>
      <c r="H161" s="55" t="s">
        <v>2949</v>
      </c>
      <c r="I161" s="54">
        <v>29288.36</v>
      </c>
      <c r="J161" s="33">
        <f t="shared" si="2"/>
        <v>183052.25</v>
      </c>
    </row>
    <row r="162" spans="1:10" x14ac:dyDescent="0.25">
      <c r="A162" t="s">
        <v>3295</v>
      </c>
      <c r="B162" s="56">
        <v>42947</v>
      </c>
      <c r="C162" t="s">
        <v>6599</v>
      </c>
      <c r="D162">
        <v>1</v>
      </c>
      <c r="E162" t="s">
        <v>6604</v>
      </c>
      <c r="F162" t="s">
        <v>1560</v>
      </c>
      <c r="G162" s="39" t="s">
        <v>1463</v>
      </c>
      <c r="H162" s="55" t="s">
        <v>2949</v>
      </c>
      <c r="I162" s="54">
        <v>-29288.36</v>
      </c>
      <c r="J162" s="33">
        <f t="shared" si="2"/>
        <v>-183052.25</v>
      </c>
    </row>
    <row r="163" spans="1:10" x14ac:dyDescent="0.25">
      <c r="A163" t="s">
        <v>3299</v>
      </c>
      <c r="B163" s="56">
        <v>42947</v>
      </c>
      <c r="C163" t="s">
        <v>6599</v>
      </c>
      <c r="D163">
        <v>1</v>
      </c>
      <c r="E163" t="s">
        <v>6605</v>
      </c>
      <c r="F163" t="s">
        <v>1405</v>
      </c>
      <c r="G163" s="39" t="s">
        <v>1463</v>
      </c>
      <c r="H163" s="55" t="s">
        <v>2949</v>
      </c>
      <c r="I163" s="54">
        <v>29288.36</v>
      </c>
      <c r="J163" s="33">
        <f t="shared" si="2"/>
        <v>183052.25</v>
      </c>
    </row>
    <row r="164" spans="1:10" x14ac:dyDescent="0.25">
      <c r="A164" t="s">
        <v>3351</v>
      </c>
      <c r="B164" s="56">
        <v>42947</v>
      </c>
      <c r="C164" t="s">
        <v>723</v>
      </c>
      <c r="D164">
        <v>1</v>
      </c>
      <c r="E164" t="s">
        <v>6612</v>
      </c>
      <c r="F164" t="s">
        <v>1406</v>
      </c>
      <c r="G164" s="39" t="s">
        <v>2926</v>
      </c>
      <c r="H164" s="39" t="s">
        <v>2927</v>
      </c>
      <c r="I164" s="54">
        <v>4336.6099999999997</v>
      </c>
      <c r="J164" s="33">
        <f t="shared" si="2"/>
        <v>27103.812499999996</v>
      </c>
    </row>
    <row r="165" spans="1:10" x14ac:dyDescent="0.25">
      <c r="A165" t="s">
        <v>3360</v>
      </c>
      <c r="B165" s="56">
        <v>42947</v>
      </c>
      <c r="C165" t="s">
        <v>723</v>
      </c>
      <c r="D165">
        <v>1</v>
      </c>
      <c r="E165" t="s">
        <v>6613</v>
      </c>
      <c r="F165" t="s">
        <v>1406</v>
      </c>
      <c r="G165" s="39" t="s">
        <v>1508</v>
      </c>
      <c r="H165" s="39" t="s">
        <v>1509</v>
      </c>
      <c r="I165" s="54">
        <v>1272.83</v>
      </c>
      <c r="J165" s="33">
        <f t="shared" si="2"/>
        <v>7955.1874999999991</v>
      </c>
    </row>
    <row r="166" spans="1:10" x14ac:dyDescent="0.25">
      <c r="A166" t="s">
        <v>5353</v>
      </c>
      <c r="B166" s="56">
        <v>42947</v>
      </c>
      <c r="C166" t="s">
        <v>723</v>
      </c>
      <c r="D166">
        <v>1</v>
      </c>
      <c r="E166" t="s">
        <v>6614</v>
      </c>
      <c r="F166" t="s">
        <v>1406</v>
      </c>
      <c r="G166" s="17" t="s">
        <v>1539</v>
      </c>
      <c r="H166" s="18" t="s">
        <v>1540</v>
      </c>
      <c r="I166">
        <v>44.96</v>
      </c>
      <c r="J166" s="33">
        <f t="shared" si="2"/>
        <v>281</v>
      </c>
    </row>
    <row r="167" spans="1:10" x14ac:dyDescent="0.25">
      <c r="A167" t="s">
        <v>5444</v>
      </c>
      <c r="B167" s="56">
        <v>42947</v>
      </c>
      <c r="C167" t="s">
        <v>3286</v>
      </c>
      <c r="D167">
        <v>1</v>
      </c>
      <c r="E167" t="s">
        <v>6616</v>
      </c>
      <c r="F167" t="s">
        <v>1406</v>
      </c>
      <c r="G167" s="7" t="s">
        <v>1506</v>
      </c>
      <c r="H167" s="7" t="s">
        <v>1507</v>
      </c>
      <c r="I167">
        <v>319.06</v>
      </c>
      <c r="J167" s="33">
        <f t="shared" si="2"/>
        <v>1994.125</v>
      </c>
    </row>
    <row r="168" spans="1:10" x14ac:dyDescent="0.25">
      <c r="A168" t="s">
        <v>6001</v>
      </c>
      <c r="B168" s="56">
        <v>42947</v>
      </c>
      <c r="C168" t="s">
        <v>6617</v>
      </c>
      <c r="D168">
        <v>1</v>
      </c>
      <c r="E168" t="s">
        <v>6618</v>
      </c>
      <c r="F168" t="s">
        <v>1406</v>
      </c>
      <c r="G168" s="55" t="str">
        <f t="shared" ref="G168:G178" si="3">+H168</f>
        <v>OIRC931219TB8</v>
      </c>
      <c r="H168" t="s">
        <v>6619</v>
      </c>
      <c r="I168">
        <v>30.35</v>
      </c>
      <c r="J168" s="33">
        <f t="shared" si="2"/>
        <v>189.6875</v>
      </c>
    </row>
    <row r="169" spans="1:10" x14ac:dyDescent="0.25">
      <c r="A169" t="s">
        <v>650</v>
      </c>
      <c r="B169" s="56">
        <v>42947</v>
      </c>
      <c r="C169" t="s">
        <v>6620</v>
      </c>
      <c r="D169">
        <v>1</v>
      </c>
      <c r="E169" t="s">
        <v>6621</v>
      </c>
      <c r="F169" t="s">
        <v>1406</v>
      </c>
      <c r="G169" s="55" t="str">
        <f t="shared" si="3"/>
        <v>OFI920113KZ8</v>
      </c>
      <c r="H169" t="s">
        <v>6622</v>
      </c>
      <c r="I169">
        <v>57.87</v>
      </c>
      <c r="J169" s="33">
        <f t="shared" si="2"/>
        <v>361.6875</v>
      </c>
    </row>
    <row r="170" spans="1:10" x14ac:dyDescent="0.25">
      <c r="A170" t="s">
        <v>653</v>
      </c>
      <c r="B170" s="56">
        <v>42947</v>
      </c>
      <c r="C170" t="s">
        <v>6623</v>
      </c>
      <c r="D170">
        <v>1</v>
      </c>
      <c r="E170" t="s">
        <v>6624</v>
      </c>
      <c r="F170" t="s">
        <v>1406</v>
      </c>
      <c r="G170" s="55" t="str">
        <f t="shared" si="3"/>
        <v>FAAG951201ES7</v>
      </c>
      <c r="H170" t="s">
        <v>5358</v>
      </c>
      <c r="I170">
        <v>17.100000000000001</v>
      </c>
      <c r="J170" s="33">
        <f t="shared" si="2"/>
        <v>106.875</v>
      </c>
    </row>
    <row r="171" spans="1:10" x14ac:dyDescent="0.25">
      <c r="A171" t="s">
        <v>656</v>
      </c>
      <c r="B171" s="56">
        <v>42947</v>
      </c>
      <c r="C171" t="s">
        <v>6625</v>
      </c>
      <c r="D171">
        <v>1</v>
      </c>
      <c r="E171" t="s">
        <v>6626</v>
      </c>
      <c r="F171" t="s">
        <v>1406</v>
      </c>
      <c r="G171" s="55" t="str">
        <f t="shared" si="3"/>
        <v>TTI961202IM1</v>
      </c>
      <c r="H171" t="s">
        <v>426</v>
      </c>
      <c r="I171">
        <v>113.5</v>
      </c>
      <c r="J171" s="33">
        <f t="shared" si="2"/>
        <v>709.375</v>
      </c>
    </row>
    <row r="172" spans="1:10" x14ac:dyDescent="0.25">
      <c r="A172" t="s">
        <v>659</v>
      </c>
      <c r="B172" s="56">
        <v>42947</v>
      </c>
      <c r="C172" t="s">
        <v>6627</v>
      </c>
      <c r="D172">
        <v>1</v>
      </c>
      <c r="E172" t="s">
        <v>6628</v>
      </c>
      <c r="F172" t="s">
        <v>1406</v>
      </c>
      <c r="G172" s="55" t="str">
        <f t="shared" si="3"/>
        <v>MCO011130AP9</v>
      </c>
      <c r="H172" s="55" t="s">
        <v>7334</v>
      </c>
      <c r="I172">
        <v>40.380000000000003</v>
      </c>
      <c r="J172" s="33">
        <f t="shared" si="2"/>
        <v>252.375</v>
      </c>
    </row>
    <row r="173" spans="1:10" x14ac:dyDescent="0.25">
      <c r="A173" t="s">
        <v>662</v>
      </c>
      <c r="B173" s="56">
        <v>42947</v>
      </c>
      <c r="C173" t="s">
        <v>6629</v>
      </c>
      <c r="D173">
        <v>1</v>
      </c>
      <c r="E173" t="s">
        <v>6630</v>
      </c>
      <c r="F173" t="s">
        <v>1406</v>
      </c>
      <c r="G173" s="55" t="str">
        <f t="shared" si="3"/>
        <v>API6609273E0</v>
      </c>
      <c r="H173" t="s">
        <v>444</v>
      </c>
      <c r="I173">
        <v>55.86</v>
      </c>
      <c r="J173" s="33">
        <f t="shared" si="2"/>
        <v>349.125</v>
      </c>
    </row>
    <row r="174" spans="1:10" x14ac:dyDescent="0.25">
      <c r="A174" t="s">
        <v>662</v>
      </c>
      <c r="B174" s="56">
        <v>42947</v>
      </c>
      <c r="C174" t="s">
        <v>6629</v>
      </c>
      <c r="D174">
        <v>1</v>
      </c>
      <c r="E174" t="s">
        <v>6630</v>
      </c>
      <c r="F174" t="s">
        <v>1406</v>
      </c>
      <c r="G174" s="55" t="str">
        <f t="shared" si="3"/>
        <v>API6609273E0</v>
      </c>
      <c r="H174" t="s">
        <v>444</v>
      </c>
      <c r="I174">
        <v>55.86</v>
      </c>
      <c r="J174" s="33">
        <f t="shared" si="2"/>
        <v>349.125</v>
      </c>
    </row>
    <row r="175" spans="1:10" x14ac:dyDescent="0.25">
      <c r="A175" t="s">
        <v>662</v>
      </c>
      <c r="B175" s="56">
        <v>42947</v>
      </c>
      <c r="C175" t="s">
        <v>6629</v>
      </c>
      <c r="D175">
        <v>1</v>
      </c>
      <c r="E175" t="s">
        <v>6630</v>
      </c>
      <c r="F175" t="s">
        <v>1406</v>
      </c>
      <c r="G175" s="55" t="str">
        <f t="shared" si="3"/>
        <v>ECP1111049Y4</v>
      </c>
      <c r="H175" t="s">
        <v>1819</v>
      </c>
      <c r="I175">
        <v>67.319999999999993</v>
      </c>
      <c r="J175" s="33">
        <f t="shared" si="2"/>
        <v>420.74999999999994</v>
      </c>
    </row>
    <row r="176" spans="1:10" x14ac:dyDescent="0.25">
      <c r="A176" t="s">
        <v>662</v>
      </c>
      <c r="B176" s="56">
        <v>42947</v>
      </c>
      <c r="C176" t="s">
        <v>6629</v>
      </c>
      <c r="D176">
        <v>1</v>
      </c>
      <c r="E176" t="s">
        <v>6630</v>
      </c>
      <c r="F176" t="s">
        <v>1406</v>
      </c>
      <c r="G176" s="55" t="str">
        <f t="shared" si="3"/>
        <v>FNI970829JR9</v>
      </c>
      <c r="H176" t="s">
        <v>794</v>
      </c>
      <c r="I176">
        <v>10.210000000000001</v>
      </c>
      <c r="J176" s="33">
        <f t="shared" si="2"/>
        <v>63.812500000000007</v>
      </c>
    </row>
    <row r="177" spans="1:10" x14ac:dyDescent="0.25">
      <c r="A177" t="s">
        <v>665</v>
      </c>
      <c r="B177" s="56">
        <v>42947</v>
      </c>
      <c r="C177" t="s">
        <v>6631</v>
      </c>
      <c r="D177">
        <v>1</v>
      </c>
      <c r="E177" t="s">
        <v>6632</v>
      </c>
      <c r="F177" t="s">
        <v>1406</v>
      </c>
      <c r="G177" s="55" t="str">
        <f t="shared" si="3"/>
        <v>API6609273E0</v>
      </c>
      <c r="H177" s="55" t="s">
        <v>444</v>
      </c>
      <c r="I177">
        <v>55.86</v>
      </c>
      <c r="J177" s="33">
        <f t="shared" si="2"/>
        <v>349.125</v>
      </c>
    </row>
    <row r="178" spans="1:10" x14ac:dyDescent="0.25">
      <c r="A178" t="s">
        <v>665</v>
      </c>
      <c r="B178" s="56">
        <v>42947</v>
      </c>
      <c r="C178" t="s">
        <v>6631</v>
      </c>
      <c r="D178">
        <v>1</v>
      </c>
      <c r="E178" t="s">
        <v>6632</v>
      </c>
      <c r="F178" t="s">
        <v>1406</v>
      </c>
      <c r="G178" s="55" t="str">
        <f t="shared" si="3"/>
        <v>API6609273E0</v>
      </c>
      <c r="H178" s="55" t="s">
        <v>444</v>
      </c>
      <c r="I178">
        <v>55.86</v>
      </c>
      <c r="J178" s="33">
        <f t="shared" si="2"/>
        <v>349.125</v>
      </c>
    </row>
    <row r="179" spans="1:10" x14ac:dyDescent="0.25">
      <c r="A179" t="s">
        <v>6601</v>
      </c>
      <c r="B179" s="56">
        <v>42947</v>
      </c>
      <c r="C179" t="s">
        <v>6602</v>
      </c>
      <c r="D179">
        <v>1</v>
      </c>
      <c r="E179" t="s">
        <v>6603</v>
      </c>
      <c r="F179" t="s">
        <v>1405</v>
      </c>
      <c r="G179" s="39" t="s">
        <v>1463</v>
      </c>
      <c r="H179" s="55" t="s">
        <v>2949</v>
      </c>
      <c r="I179" s="54">
        <v>29288.36</v>
      </c>
      <c r="J179" s="33">
        <f t="shared" si="2"/>
        <v>183052.25</v>
      </c>
    </row>
    <row r="180" spans="1:10" x14ac:dyDescent="0.25">
      <c r="A180" t="s">
        <v>671</v>
      </c>
      <c r="B180" s="56">
        <v>42947</v>
      </c>
      <c r="C180" t="s">
        <v>6634</v>
      </c>
      <c r="D180">
        <v>1</v>
      </c>
      <c r="E180" t="s">
        <v>6635</v>
      </c>
      <c r="F180" t="s">
        <v>1406</v>
      </c>
      <c r="G180" s="55" t="str">
        <f>+H180</f>
        <v>JMA840106356</v>
      </c>
      <c r="H180" t="s">
        <v>2898</v>
      </c>
      <c r="I180">
        <v>21.2</v>
      </c>
      <c r="J180" s="33">
        <f t="shared" si="2"/>
        <v>132.5</v>
      </c>
    </row>
    <row r="181" spans="1:10" x14ac:dyDescent="0.25">
      <c r="A181" t="s">
        <v>3309</v>
      </c>
      <c r="B181" s="56">
        <v>42947</v>
      </c>
      <c r="C181" t="s">
        <v>6606</v>
      </c>
      <c r="D181">
        <v>1</v>
      </c>
      <c r="E181" t="s">
        <v>6607</v>
      </c>
      <c r="F181" t="s">
        <v>1405</v>
      </c>
      <c r="G181" s="39" t="s">
        <v>1463</v>
      </c>
      <c r="H181" s="55" t="s">
        <v>2949</v>
      </c>
      <c r="I181" s="54">
        <v>32211.52</v>
      </c>
      <c r="J181" s="33">
        <f t="shared" si="2"/>
        <v>201322</v>
      </c>
    </row>
    <row r="182" spans="1:10" x14ac:dyDescent="0.25">
      <c r="A182" t="s">
        <v>695</v>
      </c>
      <c r="B182" s="56">
        <v>42947</v>
      </c>
      <c r="C182" t="s">
        <v>6638</v>
      </c>
      <c r="D182">
        <v>1</v>
      </c>
      <c r="E182" t="s">
        <v>6639</v>
      </c>
      <c r="F182" t="s">
        <v>1406</v>
      </c>
      <c r="G182" s="55" t="s">
        <v>305</v>
      </c>
      <c r="H182" t="s">
        <v>305</v>
      </c>
      <c r="I182">
        <v>110.35</v>
      </c>
      <c r="J182" s="33">
        <f t="shared" si="2"/>
        <v>689.6875</v>
      </c>
    </row>
    <row r="183" spans="1:10" x14ac:dyDescent="0.25">
      <c r="A183" t="s">
        <v>698</v>
      </c>
      <c r="B183" s="56">
        <v>42947</v>
      </c>
      <c r="C183" t="s">
        <v>6640</v>
      </c>
      <c r="D183">
        <v>1</v>
      </c>
      <c r="E183" t="s">
        <v>6641</v>
      </c>
      <c r="F183" t="s">
        <v>1406</v>
      </c>
      <c r="G183" s="55" t="str">
        <f t="shared" ref="G183:G198" si="4">+H183</f>
        <v>DEAM830915G44</v>
      </c>
      <c r="H183" t="s">
        <v>6642</v>
      </c>
      <c r="I183">
        <v>11.45</v>
      </c>
      <c r="J183" s="33">
        <f t="shared" si="2"/>
        <v>71.5625</v>
      </c>
    </row>
    <row r="184" spans="1:10" x14ac:dyDescent="0.25">
      <c r="A184" t="s">
        <v>701</v>
      </c>
      <c r="B184" s="56">
        <v>42947</v>
      </c>
      <c r="C184" t="s">
        <v>6643</v>
      </c>
      <c r="D184">
        <v>1</v>
      </c>
      <c r="E184" t="s">
        <v>6644</v>
      </c>
      <c r="F184" t="s">
        <v>1406</v>
      </c>
      <c r="G184" s="55" t="str">
        <f t="shared" si="4"/>
        <v>DEAM830915G44</v>
      </c>
      <c r="H184" t="s">
        <v>6642</v>
      </c>
      <c r="I184">
        <v>15.93</v>
      </c>
      <c r="J184" s="33">
        <f t="shared" si="2"/>
        <v>99.5625</v>
      </c>
    </row>
    <row r="185" spans="1:10" x14ac:dyDescent="0.25">
      <c r="A185" t="s">
        <v>704</v>
      </c>
      <c r="B185" s="56">
        <v>42947</v>
      </c>
      <c r="C185" t="s">
        <v>6645</v>
      </c>
      <c r="D185">
        <v>1</v>
      </c>
      <c r="E185" t="s">
        <v>6646</v>
      </c>
      <c r="F185" t="s">
        <v>1406</v>
      </c>
      <c r="G185" s="55" t="str">
        <f t="shared" si="4"/>
        <v>HNC040824TJ6</v>
      </c>
      <c r="H185" t="s">
        <v>6647</v>
      </c>
      <c r="I185">
        <v>12.01</v>
      </c>
      <c r="J185" s="33">
        <f t="shared" si="2"/>
        <v>75.0625</v>
      </c>
    </row>
    <row r="186" spans="1:10" x14ac:dyDescent="0.25">
      <c r="A186" t="s">
        <v>707</v>
      </c>
      <c r="B186" s="56">
        <v>42947</v>
      </c>
      <c r="C186" t="s">
        <v>6648</v>
      </c>
      <c r="D186">
        <v>1</v>
      </c>
      <c r="E186" t="s">
        <v>6649</v>
      </c>
      <c r="F186" t="s">
        <v>1406</v>
      </c>
      <c r="G186" s="55" t="str">
        <f t="shared" si="4"/>
        <v>CAMM880825PU8</v>
      </c>
      <c r="H186" t="s">
        <v>321</v>
      </c>
      <c r="I186">
        <v>24.83</v>
      </c>
      <c r="J186" s="33">
        <f t="shared" si="2"/>
        <v>155.1875</v>
      </c>
    </row>
    <row r="187" spans="1:10" x14ac:dyDescent="0.25">
      <c r="A187" t="s">
        <v>710</v>
      </c>
      <c r="B187" s="56">
        <v>42947</v>
      </c>
      <c r="C187" t="s">
        <v>6650</v>
      </c>
      <c r="D187">
        <v>1</v>
      </c>
      <c r="E187" t="s">
        <v>6651</v>
      </c>
      <c r="F187" t="s">
        <v>1406</v>
      </c>
      <c r="G187" s="55" t="str">
        <f t="shared" si="4"/>
        <v>FAAG951201ES7</v>
      </c>
      <c r="H187" t="s">
        <v>5358</v>
      </c>
      <c r="I187">
        <v>6.62</v>
      </c>
      <c r="J187" s="33">
        <f t="shared" si="2"/>
        <v>41.375</v>
      </c>
    </row>
    <row r="188" spans="1:10" x14ac:dyDescent="0.25">
      <c r="A188" t="s">
        <v>713</v>
      </c>
      <c r="B188" s="56">
        <v>42947</v>
      </c>
      <c r="C188" t="s">
        <v>6652</v>
      </c>
      <c r="D188">
        <v>1</v>
      </c>
      <c r="E188" t="s">
        <v>6653</v>
      </c>
      <c r="F188" t="s">
        <v>1406</v>
      </c>
      <c r="G188" s="55" t="str">
        <f t="shared" si="4"/>
        <v>FMB871228QF7</v>
      </c>
      <c r="H188" t="s">
        <v>430</v>
      </c>
      <c r="I188">
        <v>18.239999999999998</v>
      </c>
      <c r="J188" s="33">
        <f t="shared" si="2"/>
        <v>113.99999999999999</v>
      </c>
    </row>
    <row r="189" spans="1:10" x14ac:dyDescent="0.25">
      <c r="A189" t="s">
        <v>716</v>
      </c>
      <c r="B189" s="56">
        <v>42947</v>
      </c>
      <c r="C189" t="s">
        <v>6654</v>
      </c>
      <c r="D189">
        <v>1</v>
      </c>
      <c r="E189" t="s">
        <v>6655</v>
      </c>
      <c r="F189" t="s">
        <v>1406</v>
      </c>
      <c r="G189" s="55" t="str">
        <f t="shared" si="4"/>
        <v>DEAM830915G44</v>
      </c>
      <c r="H189" t="s">
        <v>6642</v>
      </c>
      <c r="I189">
        <v>13.65</v>
      </c>
      <c r="J189" s="33">
        <f t="shared" si="2"/>
        <v>85.3125</v>
      </c>
    </row>
    <row r="190" spans="1:10" x14ac:dyDescent="0.25">
      <c r="A190" t="s">
        <v>6656</v>
      </c>
      <c r="B190" s="56">
        <v>42947</v>
      </c>
      <c r="C190" t="s">
        <v>6657</v>
      </c>
      <c r="D190">
        <v>1</v>
      </c>
      <c r="E190" t="s">
        <v>6658</v>
      </c>
      <c r="F190" t="s">
        <v>1406</v>
      </c>
      <c r="G190" s="55" t="str">
        <f t="shared" si="4"/>
        <v>CFM020827QZ0</v>
      </c>
      <c r="H190" t="s">
        <v>6659</v>
      </c>
      <c r="I190">
        <v>11.03</v>
      </c>
      <c r="J190" s="33">
        <f t="shared" si="2"/>
        <v>68.9375</v>
      </c>
    </row>
    <row r="191" spans="1:10" x14ac:dyDescent="0.25">
      <c r="A191" t="s">
        <v>6660</v>
      </c>
      <c r="B191" s="56">
        <v>42947</v>
      </c>
      <c r="C191" t="s">
        <v>6661</v>
      </c>
      <c r="D191">
        <v>1</v>
      </c>
      <c r="E191" t="s">
        <v>6662</v>
      </c>
      <c r="F191" t="s">
        <v>1406</v>
      </c>
      <c r="G191" s="55" t="str">
        <f t="shared" si="4"/>
        <v>ODM950324V2A</v>
      </c>
      <c r="H191" t="s">
        <v>411</v>
      </c>
      <c r="I191">
        <v>41.12</v>
      </c>
      <c r="J191" s="33">
        <f t="shared" si="2"/>
        <v>257</v>
      </c>
    </row>
    <row r="192" spans="1:10" x14ac:dyDescent="0.25">
      <c r="A192" t="s">
        <v>6663</v>
      </c>
      <c r="B192" s="56">
        <v>42947</v>
      </c>
      <c r="C192" t="s">
        <v>6664</v>
      </c>
      <c r="D192">
        <v>1</v>
      </c>
      <c r="E192" t="s">
        <v>6665</v>
      </c>
      <c r="F192" t="s">
        <v>1406</v>
      </c>
      <c r="G192" s="55" t="str">
        <f t="shared" si="4"/>
        <v>CIB030603CN2</v>
      </c>
      <c r="H192" t="s">
        <v>6666</v>
      </c>
      <c r="I192">
        <v>29.65</v>
      </c>
      <c r="J192" s="33">
        <f t="shared" si="2"/>
        <v>185.3125</v>
      </c>
    </row>
    <row r="193" spans="1:10" x14ac:dyDescent="0.25">
      <c r="A193" t="s">
        <v>6667</v>
      </c>
      <c r="B193" s="56">
        <v>42947</v>
      </c>
      <c r="C193" t="s">
        <v>6668</v>
      </c>
      <c r="D193">
        <v>1</v>
      </c>
      <c r="E193" t="s">
        <v>6669</v>
      </c>
      <c r="F193" t="s">
        <v>1406</v>
      </c>
      <c r="G193" s="55" t="str">
        <f t="shared" si="4"/>
        <v>BRO120910HC1</v>
      </c>
      <c r="H193" t="s">
        <v>370</v>
      </c>
      <c r="I193">
        <v>82.34</v>
      </c>
      <c r="J193" s="33">
        <f t="shared" si="2"/>
        <v>514.625</v>
      </c>
    </row>
    <row r="194" spans="1:10" x14ac:dyDescent="0.25">
      <c r="A194" t="s">
        <v>6670</v>
      </c>
      <c r="B194" s="56">
        <v>42947</v>
      </c>
      <c r="C194" t="s">
        <v>6671</v>
      </c>
      <c r="D194">
        <v>1</v>
      </c>
      <c r="E194" t="s">
        <v>6672</v>
      </c>
      <c r="F194" t="s">
        <v>1406</v>
      </c>
      <c r="G194" s="55" t="str">
        <f t="shared" si="4"/>
        <v>MOHF7011077G9</v>
      </c>
      <c r="H194" t="s">
        <v>6673</v>
      </c>
      <c r="I194">
        <v>132.41</v>
      </c>
      <c r="J194" s="33">
        <f t="shared" si="2"/>
        <v>827.5625</v>
      </c>
    </row>
    <row r="195" spans="1:10" x14ac:dyDescent="0.25">
      <c r="A195" t="s">
        <v>6674</v>
      </c>
      <c r="B195" s="56">
        <v>42947</v>
      </c>
      <c r="C195" t="s">
        <v>6675</v>
      </c>
      <c r="D195">
        <v>1</v>
      </c>
      <c r="E195" t="s">
        <v>6676</v>
      </c>
      <c r="F195" t="s">
        <v>1406</v>
      </c>
      <c r="G195" s="55" t="str">
        <f t="shared" si="4"/>
        <v>FAAG951201ES7</v>
      </c>
      <c r="H195" t="s">
        <v>5358</v>
      </c>
      <c r="I195">
        <v>11.03</v>
      </c>
      <c r="J195" s="33">
        <f t="shared" si="2"/>
        <v>68.9375</v>
      </c>
    </row>
    <row r="196" spans="1:10" x14ac:dyDescent="0.25">
      <c r="A196" t="s">
        <v>6677</v>
      </c>
      <c r="B196" s="56">
        <v>42947</v>
      </c>
      <c r="C196" t="s">
        <v>6678</v>
      </c>
      <c r="D196">
        <v>1</v>
      </c>
      <c r="E196" t="s">
        <v>6679</v>
      </c>
      <c r="F196" t="s">
        <v>1406</v>
      </c>
      <c r="G196" s="55" t="str">
        <f t="shared" si="4"/>
        <v>MERL571216D49</v>
      </c>
      <c r="H196" t="s">
        <v>5328</v>
      </c>
      <c r="I196">
        <v>14.1</v>
      </c>
      <c r="J196" s="33">
        <f t="shared" si="2"/>
        <v>88.125</v>
      </c>
    </row>
    <row r="197" spans="1:10" x14ac:dyDescent="0.25">
      <c r="A197" t="s">
        <v>6680</v>
      </c>
      <c r="B197" s="56">
        <v>42947</v>
      </c>
      <c r="C197" t="s">
        <v>6681</v>
      </c>
      <c r="D197">
        <v>1</v>
      </c>
      <c r="E197" t="s">
        <v>6682</v>
      </c>
      <c r="F197" t="s">
        <v>1406</v>
      </c>
      <c r="G197" s="55" t="str">
        <f t="shared" si="4"/>
        <v>DUGG650808H5A</v>
      </c>
      <c r="H197" t="s">
        <v>2254</v>
      </c>
      <c r="I197">
        <v>18.96</v>
      </c>
      <c r="J197" s="33">
        <f t="shared" si="2"/>
        <v>118.5</v>
      </c>
    </row>
    <row r="198" spans="1:10" x14ac:dyDescent="0.25">
      <c r="A198" t="s">
        <v>6683</v>
      </c>
      <c r="B198" s="56">
        <v>42947</v>
      </c>
      <c r="C198" t="s">
        <v>6684</v>
      </c>
      <c r="D198">
        <v>1</v>
      </c>
      <c r="E198" t="s">
        <v>6685</v>
      </c>
      <c r="F198" t="s">
        <v>1406</v>
      </c>
      <c r="G198" s="55" t="str">
        <f t="shared" si="4"/>
        <v>DUMA580801KN5</v>
      </c>
      <c r="H198" s="55" t="s">
        <v>305</v>
      </c>
      <c r="I198">
        <v>40</v>
      </c>
      <c r="J198" s="33">
        <f t="shared" si="2"/>
        <v>250</v>
      </c>
    </row>
    <row r="199" spans="1:10" x14ac:dyDescent="0.25">
      <c r="A199" t="s">
        <v>5481</v>
      </c>
      <c r="B199" s="56">
        <v>42947</v>
      </c>
      <c r="C199" t="s">
        <v>6686</v>
      </c>
      <c r="D199">
        <v>1</v>
      </c>
      <c r="E199" t="s">
        <v>6687</v>
      </c>
      <c r="F199" t="s">
        <v>1406</v>
      </c>
      <c r="G199" s="55" t="s">
        <v>305</v>
      </c>
      <c r="H199" t="s">
        <v>6688</v>
      </c>
      <c r="I199">
        <v>40</v>
      </c>
      <c r="J199" s="33">
        <f t="shared" si="2"/>
        <v>250</v>
      </c>
    </row>
    <row r="200" spans="1:10" x14ac:dyDescent="0.25">
      <c r="A200" t="s">
        <v>5483</v>
      </c>
      <c r="B200" s="56">
        <v>42947</v>
      </c>
      <c r="C200" t="s">
        <v>6689</v>
      </c>
      <c r="D200">
        <v>1</v>
      </c>
      <c r="E200" t="s">
        <v>6690</v>
      </c>
      <c r="F200" t="s">
        <v>1406</v>
      </c>
      <c r="G200" s="55" t="str">
        <f t="shared" ref="G200:G216" si="5">+H200</f>
        <v>RERM8507088A8</v>
      </c>
      <c r="H200" t="s">
        <v>1426</v>
      </c>
      <c r="I200">
        <v>56</v>
      </c>
      <c r="J200" s="33">
        <f t="shared" ref="J200:J263" si="6">+I200/0.16</f>
        <v>350</v>
      </c>
    </row>
    <row r="201" spans="1:10" x14ac:dyDescent="0.25">
      <c r="A201" t="s">
        <v>5490</v>
      </c>
      <c r="B201" s="56">
        <v>42947</v>
      </c>
      <c r="C201" t="s">
        <v>6691</v>
      </c>
      <c r="D201">
        <v>1</v>
      </c>
      <c r="E201" t="s">
        <v>6692</v>
      </c>
      <c r="F201" t="s">
        <v>1406</v>
      </c>
      <c r="G201" s="55" t="str">
        <f t="shared" si="5"/>
        <v>RERM8507088A8</v>
      </c>
      <c r="H201" t="s">
        <v>1426</v>
      </c>
      <c r="I201">
        <v>56</v>
      </c>
      <c r="J201" s="33">
        <f t="shared" si="6"/>
        <v>350</v>
      </c>
    </row>
    <row r="202" spans="1:10" x14ac:dyDescent="0.25">
      <c r="A202" t="s">
        <v>5492</v>
      </c>
      <c r="B202" s="56">
        <v>42947</v>
      </c>
      <c r="C202" t="s">
        <v>6693</v>
      </c>
      <c r="D202">
        <v>1</v>
      </c>
      <c r="E202" t="s">
        <v>6694</v>
      </c>
      <c r="F202" t="s">
        <v>1406</v>
      </c>
      <c r="G202" s="55" t="str">
        <f t="shared" si="5"/>
        <v>DUMA580801KN5</v>
      </c>
      <c r="H202" t="s">
        <v>305</v>
      </c>
      <c r="I202">
        <v>137.93</v>
      </c>
      <c r="J202" s="33">
        <f t="shared" si="6"/>
        <v>862.0625</v>
      </c>
    </row>
    <row r="203" spans="1:10" x14ac:dyDescent="0.25">
      <c r="A203" t="s">
        <v>5495</v>
      </c>
      <c r="B203" s="56">
        <v>42947</v>
      </c>
      <c r="C203" t="s">
        <v>6695</v>
      </c>
      <c r="D203">
        <v>1</v>
      </c>
      <c r="E203" t="s">
        <v>6696</v>
      </c>
      <c r="F203" t="s">
        <v>1406</v>
      </c>
      <c r="G203" s="55" t="str">
        <f t="shared" si="5"/>
        <v>DUMA580801KN5</v>
      </c>
      <c r="H203" t="s">
        <v>305</v>
      </c>
      <c r="I203">
        <v>40</v>
      </c>
      <c r="J203" s="33">
        <f t="shared" si="6"/>
        <v>250</v>
      </c>
    </row>
    <row r="204" spans="1:10" x14ac:dyDescent="0.25">
      <c r="A204" t="s">
        <v>5500</v>
      </c>
      <c r="B204" s="56">
        <v>42947</v>
      </c>
      <c r="C204" t="s">
        <v>6697</v>
      </c>
      <c r="D204">
        <v>1</v>
      </c>
      <c r="E204" t="s">
        <v>6698</v>
      </c>
      <c r="F204" t="s">
        <v>1406</v>
      </c>
      <c r="G204" s="55" t="str">
        <f t="shared" si="5"/>
        <v>LVB141009VE5</v>
      </c>
      <c r="H204" t="s">
        <v>6699</v>
      </c>
      <c r="I204">
        <v>27.59</v>
      </c>
      <c r="J204" s="33">
        <f t="shared" si="6"/>
        <v>172.4375</v>
      </c>
    </row>
    <row r="205" spans="1:10" x14ac:dyDescent="0.25">
      <c r="A205" t="s">
        <v>5502</v>
      </c>
      <c r="B205" s="56">
        <v>42947</v>
      </c>
      <c r="C205" t="s">
        <v>6700</v>
      </c>
      <c r="D205">
        <v>1</v>
      </c>
      <c r="E205" t="s">
        <v>6701</v>
      </c>
      <c r="F205" t="s">
        <v>1406</v>
      </c>
      <c r="G205" s="55" t="str">
        <f t="shared" si="5"/>
        <v>DUMA580801KN5</v>
      </c>
      <c r="H205" t="s">
        <v>305</v>
      </c>
      <c r="I205">
        <v>40</v>
      </c>
      <c r="J205" s="33">
        <f t="shared" si="6"/>
        <v>250</v>
      </c>
    </row>
    <row r="206" spans="1:10" x14ac:dyDescent="0.25">
      <c r="A206" t="s">
        <v>5504</v>
      </c>
      <c r="B206" s="56">
        <v>42947</v>
      </c>
      <c r="C206" t="s">
        <v>6702</v>
      </c>
      <c r="D206">
        <v>1</v>
      </c>
      <c r="E206" t="s">
        <v>6703</v>
      </c>
      <c r="F206" t="s">
        <v>1406</v>
      </c>
      <c r="G206" s="55" t="str">
        <f t="shared" si="5"/>
        <v>RERM8507088A8</v>
      </c>
      <c r="H206" t="s">
        <v>1426</v>
      </c>
      <c r="I206">
        <v>56</v>
      </c>
      <c r="J206" s="33">
        <f t="shared" si="6"/>
        <v>350</v>
      </c>
    </row>
    <row r="207" spans="1:10" x14ac:dyDescent="0.25">
      <c r="A207" t="s">
        <v>5506</v>
      </c>
      <c r="B207" s="56">
        <v>42947</v>
      </c>
      <c r="C207" t="s">
        <v>6704</v>
      </c>
      <c r="D207">
        <v>1</v>
      </c>
      <c r="E207" t="s">
        <v>6705</v>
      </c>
      <c r="F207" t="s">
        <v>1406</v>
      </c>
      <c r="G207" s="55" t="str">
        <f t="shared" si="5"/>
        <v>LVB141009VE5</v>
      </c>
      <c r="H207" t="s">
        <v>6699</v>
      </c>
      <c r="I207">
        <v>27.59</v>
      </c>
      <c r="J207" s="33">
        <f t="shared" si="6"/>
        <v>172.4375</v>
      </c>
    </row>
    <row r="208" spans="1:10" x14ac:dyDescent="0.25">
      <c r="A208" t="s">
        <v>5508</v>
      </c>
      <c r="B208" s="56">
        <v>42947</v>
      </c>
      <c r="C208" t="s">
        <v>6706</v>
      </c>
      <c r="D208">
        <v>1</v>
      </c>
      <c r="E208" t="s">
        <v>6707</v>
      </c>
      <c r="F208" t="s">
        <v>1406</v>
      </c>
      <c r="G208" s="55" t="str">
        <f t="shared" si="5"/>
        <v>RERM8507088A8</v>
      </c>
      <c r="H208" t="s">
        <v>1426</v>
      </c>
      <c r="I208">
        <v>56</v>
      </c>
      <c r="J208" s="33">
        <f t="shared" si="6"/>
        <v>350</v>
      </c>
    </row>
    <row r="209" spans="1:10" x14ac:dyDescent="0.25">
      <c r="A209" t="s">
        <v>5510</v>
      </c>
      <c r="B209" s="56">
        <v>42947</v>
      </c>
      <c r="C209" t="s">
        <v>6708</v>
      </c>
      <c r="D209">
        <v>1</v>
      </c>
      <c r="E209" t="s">
        <v>6709</v>
      </c>
      <c r="F209" t="s">
        <v>1406</v>
      </c>
      <c r="G209" s="55" t="str">
        <f t="shared" si="5"/>
        <v>DUMA580801KN5</v>
      </c>
      <c r="H209" t="s">
        <v>305</v>
      </c>
      <c r="I209">
        <v>110.35</v>
      </c>
      <c r="J209" s="33">
        <f t="shared" si="6"/>
        <v>689.6875</v>
      </c>
    </row>
    <row r="210" spans="1:10" x14ac:dyDescent="0.25">
      <c r="A210" t="s">
        <v>5512</v>
      </c>
      <c r="B210" s="56">
        <v>42947</v>
      </c>
      <c r="C210" t="s">
        <v>6710</v>
      </c>
      <c r="D210">
        <v>1</v>
      </c>
      <c r="E210" t="s">
        <v>6711</v>
      </c>
      <c r="F210" t="s">
        <v>1406</v>
      </c>
      <c r="G210" s="55" t="str">
        <f t="shared" si="5"/>
        <v>DUMA580801KN5</v>
      </c>
      <c r="H210" t="s">
        <v>305</v>
      </c>
      <c r="I210">
        <v>40</v>
      </c>
      <c r="J210" s="33">
        <f t="shared" si="6"/>
        <v>250</v>
      </c>
    </row>
    <row r="211" spans="1:10" x14ac:dyDescent="0.25">
      <c r="A211" t="s">
        <v>5514</v>
      </c>
      <c r="B211" s="56">
        <v>42947</v>
      </c>
      <c r="C211" t="s">
        <v>6712</v>
      </c>
      <c r="D211">
        <v>1</v>
      </c>
      <c r="E211" t="s">
        <v>6713</v>
      </c>
      <c r="F211" t="s">
        <v>1406</v>
      </c>
      <c r="G211" s="55" t="str">
        <f t="shared" si="5"/>
        <v>DUMA580801KN5</v>
      </c>
      <c r="H211" t="s">
        <v>305</v>
      </c>
      <c r="I211">
        <v>40</v>
      </c>
      <c r="J211" s="33">
        <f t="shared" si="6"/>
        <v>250</v>
      </c>
    </row>
    <row r="212" spans="1:10" x14ac:dyDescent="0.25">
      <c r="A212" t="s">
        <v>5516</v>
      </c>
      <c r="B212" s="56">
        <v>42947</v>
      </c>
      <c r="C212" t="s">
        <v>6714</v>
      </c>
      <c r="D212">
        <v>1</v>
      </c>
      <c r="E212" t="s">
        <v>6715</v>
      </c>
      <c r="F212" t="s">
        <v>1406</v>
      </c>
      <c r="G212" s="55" t="str">
        <f t="shared" si="5"/>
        <v>DUMA580801KN5</v>
      </c>
      <c r="H212" t="s">
        <v>305</v>
      </c>
      <c r="I212">
        <v>40</v>
      </c>
      <c r="J212" s="33">
        <f t="shared" si="6"/>
        <v>250</v>
      </c>
    </row>
    <row r="213" spans="1:10" x14ac:dyDescent="0.25">
      <c r="A213" t="s">
        <v>5519</v>
      </c>
      <c r="B213" s="56">
        <v>42947</v>
      </c>
      <c r="C213" t="s">
        <v>6716</v>
      </c>
      <c r="D213">
        <v>1</v>
      </c>
      <c r="E213" t="s">
        <v>6717</v>
      </c>
      <c r="F213" t="s">
        <v>1406</v>
      </c>
      <c r="G213" s="55" t="str">
        <f t="shared" si="5"/>
        <v>DUMA580801KN5</v>
      </c>
      <c r="H213" t="s">
        <v>305</v>
      </c>
      <c r="I213">
        <v>40</v>
      </c>
      <c r="J213" s="33">
        <f t="shared" si="6"/>
        <v>250</v>
      </c>
    </row>
    <row r="214" spans="1:10" x14ac:dyDescent="0.25">
      <c r="A214" t="s">
        <v>6718</v>
      </c>
      <c r="B214" s="56">
        <v>42947</v>
      </c>
      <c r="C214" t="s">
        <v>6719</v>
      </c>
      <c r="D214">
        <v>1</v>
      </c>
      <c r="E214" t="s">
        <v>6720</v>
      </c>
      <c r="F214" t="s">
        <v>1406</v>
      </c>
      <c r="G214" s="55" t="str">
        <f t="shared" si="5"/>
        <v>CDO0509296I9</v>
      </c>
      <c r="H214" t="s">
        <v>313</v>
      </c>
      <c r="I214">
        <v>34.76</v>
      </c>
      <c r="J214" s="33">
        <f t="shared" si="6"/>
        <v>217.24999999999997</v>
      </c>
    </row>
    <row r="215" spans="1:10" x14ac:dyDescent="0.25">
      <c r="A215" t="s">
        <v>5521</v>
      </c>
      <c r="B215" s="56">
        <v>42947</v>
      </c>
      <c r="C215" t="s">
        <v>6721</v>
      </c>
      <c r="D215">
        <v>1</v>
      </c>
      <c r="E215" t="s">
        <v>6722</v>
      </c>
      <c r="F215" t="s">
        <v>1406</v>
      </c>
      <c r="G215" s="55" t="str">
        <f t="shared" si="5"/>
        <v>DUMA580801KN5</v>
      </c>
      <c r="H215" t="s">
        <v>305</v>
      </c>
      <c r="I215">
        <v>80</v>
      </c>
      <c r="J215" s="33">
        <f t="shared" si="6"/>
        <v>500</v>
      </c>
    </row>
    <row r="216" spans="1:10" x14ac:dyDescent="0.25">
      <c r="A216" t="s">
        <v>6723</v>
      </c>
      <c r="B216" s="56">
        <v>42947</v>
      </c>
      <c r="C216" t="s">
        <v>6724</v>
      </c>
      <c r="D216">
        <v>1</v>
      </c>
      <c r="E216" t="s">
        <v>6725</v>
      </c>
      <c r="F216" t="s">
        <v>1406</v>
      </c>
      <c r="G216" s="55" t="str">
        <f t="shared" si="5"/>
        <v>DUMA580801KN5</v>
      </c>
      <c r="H216" t="s">
        <v>305</v>
      </c>
      <c r="I216">
        <v>40</v>
      </c>
      <c r="J216" s="33">
        <f t="shared" si="6"/>
        <v>250</v>
      </c>
    </row>
    <row r="217" spans="1:10" x14ac:dyDescent="0.25">
      <c r="A217" t="s">
        <v>3312</v>
      </c>
      <c r="B217" s="56">
        <v>42947</v>
      </c>
      <c r="C217" t="s">
        <v>6608</v>
      </c>
      <c r="D217">
        <v>1</v>
      </c>
      <c r="E217" t="s">
        <v>6609</v>
      </c>
      <c r="F217" t="s">
        <v>1405</v>
      </c>
      <c r="G217" s="39" t="s">
        <v>1463</v>
      </c>
      <c r="H217" s="55" t="s">
        <v>2949</v>
      </c>
      <c r="I217" s="54">
        <v>32211.52</v>
      </c>
      <c r="J217" s="33">
        <f t="shared" si="6"/>
        <v>201322</v>
      </c>
    </row>
    <row r="218" spans="1:10" x14ac:dyDescent="0.25">
      <c r="A218" t="s">
        <v>3314</v>
      </c>
      <c r="B218" s="56">
        <v>42947</v>
      </c>
      <c r="C218" t="s">
        <v>6610</v>
      </c>
      <c r="D218">
        <v>1</v>
      </c>
      <c r="E218" t="s">
        <v>6611</v>
      </c>
      <c r="F218" t="s">
        <v>1405</v>
      </c>
      <c r="G218" s="39" t="s">
        <v>1463</v>
      </c>
      <c r="H218" s="55" t="s">
        <v>2949</v>
      </c>
      <c r="I218" s="54">
        <v>41992.15</v>
      </c>
      <c r="J218" s="33">
        <f t="shared" si="6"/>
        <v>262450.9375</v>
      </c>
    </row>
    <row r="219" spans="1:10" x14ac:dyDescent="0.25">
      <c r="A219" t="s">
        <v>5533</v>
      </c>
      <c r="B219" s="56">
        <v>42946</v>
      </c>
      <c r="C219" t="s">
        <v>6732</v>
      </c>
      <c r="D219">
        <v>1</v>
      </c>
      <c r="E219" t="s">
        <v>6733</v>
      </c>
      <c r="F219" t="s">
        <v>1405</v>
      </c>
      <c r="G219" s="39" t="s">
        <v>1463</v>
      </c>
      <c r="H219" s="55" t="s">
        <v>2949</v>
      </c>
      <c r="I219" s="54">
        <v>55173.5</v>
      </c>
      <c r="J219" s="33">
        <f t="shared" si="6"/>
        <v>344834.375</v>
      </c>
    </row>
    <row r="220" spans="1:10" x14ac:dyDescent="0.25">
      <c r="A220" t="s">
        <v>5535</v>
      </c>
      <c r="B220" s="56">
        <v>42946</v>
      </c>
      <c r="C220" t="s">
        <v>6734</v>
      </c>
      <c r="D220">
        <v>1</v>
      </c>
      <c r="E220" t="s">
        <v>6735</v>
      </c>
      <c r="F220" t="s">
        <v>1405</v>
      </c>
      <c r="G220" s="39" t="s">
        <v>1463</v>
      </c>
      <c r="H220" s="55" t="s">
        <v>2949</v>
      </c>
      <c r="I220" s="54">
        <v>55173.5</v>
      </c>
      <c r="J220" s="33">
        <f t="shared" si="6"/>
        <v>344834.375</v>
      </c>
    </row>
    <row r="221" spans="1:10" x14ac:dyDescent="0.25">
      <c r="A221" t="s">
        <v>5531</v>
      </c>
      <c r="B221" s="56">
        <v>42946</v>
      </c>
      <c r="C221" t="s">
        <v>6730</v>
      </c>
      <c r="D221">
        <v>1</v>
      </c>
      <c r="E221" t="s">
        <v>6731</v>
      </c>
      <c r="F221" t="s">
        <v>1405</v>
      </c>
      <c r="G221" s="39" t="s">
        <v>1463</v>
      </c>
      <c r="H221" s="55" t="s">
        <v>2949</v>
      </c>
      <c r="I221" s="54">
        <v>26641.29</v>
      </c>
      <c r="J221" s="33">
        <f t="shared" si="6"/>
        <v>166508.0625</v>
      </c>
    </row>
    <row r="222" spans="1:10" x14ac:dyDescent="0.25">
      <c r="A222" t="s">
        <v>5537</v>
      </c>
      <c r="B222" s="56">
        <v>42947</v>
      </c>
      <c r="C222" t="s">
        <v>6736</v>
      </c>
      <c r="D222">
        <v>1</v>
      </c>
      <c r="E222" t="s">
        <v>6737</v>
      </c>
      <c r="F222" t="s">
        <v>1406</v>
      </c>
      <c r="G222" s="55" t="str">
        <f t="shared" ref="G222:G285" si="7">+H222</f>
        <v>API6609273E0</v>
      </c>
      <c r="H222" s="55" t="s">
        <v>444</v>
      </c>
      <c r="I222">
        <v>9.93</v>
      </c>
      <c r="J222" s="33">
        <f t="shared" si="6"/>
        <v>62.0625</v>
      </c>
    </row>
    <row r="223" spans="1:10" x14ac:dyDescent="0.25">
      <c r="A223" t="s">
        <v>5537</v>
      </c>
      <c r="B223" s="56">
        <v>42947</v>
      </c>
      <c r="C223" t="s">
        <v>6736</v>
      </c>
      <c r="D223">
        <v>1</v>
      </c>
      <c r="E223" t="s">
        <v>6737</v>
      </c>
      <c r="F223" t="s">
        <v>1406</v>
      </c>
      <c r="G223" s="55" t="str">
        <f t="shared" si="7"/>
        <v>FNI970829JR9</v>
      </c>
      <c r="H223" s="55" t="s">
        <v>794</v>
      </c>
      <c r="I223">
        <v>20.420000000000002</v>
      </c>
      <c r="J223" s="33">
        <f t="shared" si="6"/>
        <v>127.62500000000001</v>
      </c>
    </row>
    <row r="224" spans="1:10" x14ac:dyDescent="0.25">
      <c r="A224" t="s">
        <v>5537</v>
      </c>
      <c r="B224" s="56">
        <v>42947</v>
      </c>
      <c r="C224" t="s">
        <v>6736</v>
      </c>
      <c r="D224">
        <v>1</v>
      </c>
      <c r="E224" t="s">
        <v>6737</v>
      </c>
      <c r="F224" t="s">
        <v>1406</v>
      </c>
      <c r="G224" s="55" t="str">
        <f t="shared" si="7"/>
        <v>TSC070907QS5</v>
      </c>
      <c r="H224" s="55" t="s">
        <v>796</v>
      </c>
      <c r="I224">
        <v>15.17</v>
      </c>
      <c r="J224" s="33">
        <f t="shared" si="6"/>
        <v>94.8125</v>
      </c>
    </row>
    <row r="225" spans="1:10" x14ac:dyDescent="0.25">
      <c r="A225" t="s">
        <v>5537</v>
      </c>
      <c r="B225" s="56">
        <v>42947</v>
      </c>
      <c r="C225" t="s">
        <v>6736</v>
      </c>
      <c r="D225">
        <v>1</v>
      </c>
      <c r="E225" t="s">
        <v>6737</v>
      </c>
      <c r="F225" t="s">
        <v>1406</v>
      </c>
      <c r="G225" s="55" t="str">
        <f t="shared" si="7"/>
        <v>VEN930329559</v>
      </c>
      <c r="H225" s="55" t="s">
        <v>7333</v>
      </c>
      <c r="I225">
        <v>94.2</v>
      </c>
      <c r="J225" s="33">
        <f t="shared" si="6"/>
        <v>588.75</v>
      </c>
    </row>
    <row r="226" spans="1:10" x14ac:dyDescent="0.25">
      <c r="A226" t="s">
        <v>6738</v>
      </c>
      <c r="B226" s="56">
        <v>42947</v>
      </c>
      <c r="C226" t="s">
        <v>6739</v>
      </c>
      <c r="D226">
        <v>1</v>
      </c>
      <c r="E226" t="s">
        <v>6740</v>
      </c>
      <c r="F226" t="s">
        <v>1406</v>
      </c>
      <c r="G226" s="55" t="str">
        <f t="shared" si="7"/>
        <v>FNI970829JR9</v>
      </c>
      <c r="H226" t="s">
        <v>794</v>
      </c>
      <c r="I226">
        <v>10.210000000000001</v>
      </c>
      <c r="J226" s="33">
        <f t="shared" si="6"/>
        <v>63.812500000000007</v>
      </c>
    </row>
    <row r="227" spans="1:10" x14ac:dyDescent="0.25">
      <c r="A227" t="s">
        <v>6738</v>
      </c>
      <c r="B227" s="56">
        <v>42947</v>
      </c>
      <c r="C227" t="s">
        <v>6739</v>
      </c>
      <c r="D227">
        <v>1</v>
      </c>
      <c r="E227" t="s">
        <v>6740</v>
      </c>
      <c r="F227" t="s">
        <v>1406</v>
      </c>
      <c r="G227" s="55" t="str">
        <f t="shared" si="7"/>
        <v>API6609273E0</v>
      </c>
      <c r="H227" s="55" t="s">
        <v>444</v>
      </c>
      <c r="I227">
        <v>36.97</v>
      </c>
      <c r="J227" s="33">
        <f t="shared" si="6"/>
        <v>231.0625</v>
      </c>
    </row>
    <row r="228" spans="1:10" x14ac:dyDescent="0.25">
      <c r="A228" t="s">
        <v>6738</v>
      </c>
      <c r="B228" s="56">
        <v>42947</v>
      </c>
      <c r="C228" t="s">
        <v>6739</v>
      </c>
      <c r="D228">
        <v>1</v>
      </c>
      <c r="E228" t="s">
        <v>6740</v>
      </c>
      <c r="F228" t="s">
        <v>1406</v>
      </c>
      <c r="G228" s="55" t="s">
        <v>887</v>
      </c>
      <c r="H228" s="55" t="s">
        <v>7348</v>
      </c>
      <c r="I228">
        <v>67.31</v>
      </c>
      <c r="J228" s="33">
        <f t="shared" si="6"/>
        <v>420.6875</v>
      </c>
    </row>
    <row r="229" spans="1:10" x14ac:dyDescent="0.25">
      <c r="A229" t="s">
        <v>5539</v>
      </c>
      <c r="B229" s="56">
        <v>42947</v>
      </c>
      <c r="C229" t="s">
        <v>6741</v>
      </c>
      <c r="D229">
        <v>1</v>
      </c>
      <c r="E229" t="s">
        <v>6742</v>
      </c>
      <c r="F229" t="s">
        <v>1406</v>
      </c>
      <c r="G229" s="55" t="str">
        <f t="shared" si="7"/>
        <v>API6609273E0</v>
      </c>
      <c r="H229" s="55" t="s">
        <v>444</v>
      </c>
      <c r="I229">
        <v>62.07</v>
      </c>
      <c r="J229" s="33">
        <f t="shared" si="6"/>
        <v>387.9375</v>
      </c>
    </row>
    <row r="230" spans="1:10" x14ac:dyDescent="0.25">
      <c r="A230" t="s">
        <v>5539</v>
      </c>
      <c r="B230" s="56">
        <v>42947</v>
      </c>
      <c r="C230" t="s">
        <v>6741</v>
      </c>
      <c r="D230">
        <v>1</v>
      </c>
      <c r="E230" t="s">
        <v>6742</v>
      </c>
      <c r="F230" t="s">
        <v>1406</v>
      </c>
      <c r="G230" s="55" t="str">
        <f t="shared" si="7"/>
        <v>FNI970829JR9</v>
      </c>
      <c r="H230" s="55" t="s">
        <v>794</v>
      </c>
      <c r="I230">
        <v>10.210000000000001</v>
      </c>
      <c r="J230" s="33">
        <f t="shared" si="6"/>
        <v>63.812500000000007</v>
      </c>
    </row>
    <row r="231" spans="1:10" x14ac:dyDescent="0.25">
      <c r="A231" t="s">
        <v>5539</v>
      </c>
      <c r="B231" s="56">
        <v>42947</v>
      </c>
      <c r="C231" t="s">
        <v>6741</v>
      </c>
      <c r="D231">
        <v>1</v>
      </c>
      <c r="E231" t="s">
        <v>6742</v>
      </c>
      <c r="F231" t="s">
        <v>1406</v>
      </c>
      <c r="G231" s="55" t="str">
        <f t="shared" si="7"/>
        <v>TSC070907QS5</v>
      </c>
      <c r="H231" s="55" t="s">
        <v>796</v>
      </c>
      <c r="I231">
        <v>15.17</v>
      </c>
      <c r="J231" s="33">
        <f t="shared" si="6"/>
        <v>94.8125</v>
      </c>
    </row>
    <row r="232" spans="1:10" x14ac:dyDescent="0.25">
      <c r="A232" t="s">
        <v>5541</v>
      </c>
      <c r="B232" s="56">
        <v>42947</v>
      </c>
      <c r="C232" t="s">
        <v>6743</v>
      </c>
      <c r="D232">
        <v>1</v>
      </c>
      <c r="E232" t="s">
        <v>6744</v>
      </c>
      <c r="F232" t="s">
        <v>1406</v>
      </c>
      <c r="G232" s="55" t="str">
        <f t="shared" si="7"/>
        <v>AAN051220835</v>
      </c>
      <c r="H232" t="s">
        <v>804</v>
      </c>
      <c r="I232">
        <v>45.52</v>
      </c>
      <c r="J232" s="33">
        <f t="shared" si="6"/>
        <v>284.5</v>
      </c>
    </row>
    <row r="233" spans="1:10" x14ac:dyDescent="0.25">
      <c r="A233" t="s">
        <v>5541</v>
      </c>
      <c r="B233" s="56">
        <v>42947</v>
      </c>
      <c r="C233" t="s">
        <v>6743</v>
      </c>
      <c r="D233">
        <v>1</v>
      </c>
      <c r="E233" t="s">
        <v>6744</v>
      </c>
      <c r="F233" t="s">
        <v>1406</v>
      </c>
      <c r="G233" s="55" t="str">
        <f t="shared" si="7"/>
        <v>API6609273E0</v>
      </c>
      <c r="H233" t="s">
        <v>444</v>
      </c>
      <c r="I233">
        <v>113.38</v>
      </c>
      <c r="J233" s="33">
        <f t="shared" si="6"/>
        <v>708.625</v>
      </c>
    </row>
    <row r="234" spans="1:10" x14ac:dyDescent="0.25">
      <c r="A234" t="s">
        <v>5541</v>
      </c>
      <c r="B234" s="56">
        <v>42947</v>
      </c>
      <c r="C234" t="s">
        <v>6743</v>
      </c>
      <c r="D234">
        <v>1</v>
      </c>
      <c r="E234" t="s">
        <v>6744</v>
      </c>
      <c r="F234" t="s">
        <v>1406</v>
      </c>
      <c r="G234" s="55" t="str">
        <f t="shared" si="7"/>
        <v>APU640930KV9</v>
      </c>
      <c r="H234" t="s">
        <v>924</v>
      </c>
      <c r="I234">
        <v>155.31</v>
      </c>
      <c r="J234" s="33">
        <f t="shared" si="6"/>
        <v>970.6875</v>
      </c>
    </row>
    <row r="235" spans="1:10" x14ac:dyDescent="0.25">
      <c r="A235" t="s">
        <v>5541</v>
      </c>
      <c r="B235" s="56">
        <v>42947</v>
      </c>
      <c r="C235" t="s">
        <v>6743</v>
      </c>
      <c r="D235">
        <v>1</v>
      </c>
      <c r="E235" t="s">
        <v>6744</v>
      </c>
      <c r="F235" t="s">
        <v>1406</v>
      </c>
      <c r="G235" s="55" t="str">
        <f t="shared" si="7"/>
        <v>CAPN820703SY9</v>
      </c>
      <c r="H235" t="s">
        <v>5880</v>
      </c>
      <c r="I235">
        <v>22.76</v>
      </c>
      <c r="J235" s="33">
        <f t="shared" si="6"/>
        <v>142.25</v>
      </c>
    </row>
    <row r="236" spans="1:10" x14ac:dyDescent="0.25">
      <c r="A236" t="s">
        <v>5541</v>
      </c>
      <c r="B236" s="56">
        <v>42947</v>
      </c>
      <c r="C236" t="s">
        <v>6743</v>
      </c>
      <c r="D236">
        <v>1</v>
      </c>
      <c r="E236" t="s">
        <v>6744</v>
      </c>
      <c r="F236" t="s">
        <v>1406</v>
      </c>
      <c r="G236" s="55" t="str">
        <f t="shared" si="7"/>
        <v>COCC6701098W7</v>
      </c>
      <c r="H236" t="s">
        <v>6745</v>
      </c>
      <c r="I236">
        <v>18.399999999999999</v>
      </c>
      <c r="J236" s="33">
        <f t="shared" si="6"/>
        <v>114.99999999999999</v>
      </c>
    </row>
    <row r="237" spans="1:10" x14ac:dyDescent="0.25">
      <c r="A237" t="s">
        <v>5541</v>
      </c>
      <c r="B237" s="56">
        <v>42947</v>
      </c>
      <c r="C237" t="s">
        <v>6743</v>
      </c>
      <c r="D237">
        <v>1</v>
      </c>
      <c r="E237" t="s">
        <v>6744</v>
      </c>
      <c r="F237" t="s">
        <v>1406</v>
      </c>
      <c r="G237" s="55" t="str">
        <f t="shared" si="7"/>
        <v>CPF6307036N8</v>
      </c>
      <c r="H237" t="s">
        <v>841</v>
      </c>
      <c r="I237">
        <v>2.62</v>
      </c>
      <c r="J237" s="33">
        <f t="shared" si="6"/>
        <v>16.375</v>
      </c>
    </row>
    <row r="238" spans="1:10" x14ac:dyDescent="0.25">
      <c r="A238" t="s">
        <v>5541</v>
      </c>
      <c r="B238" s="56">
        <v>42947</v>
      </c>
      <c r="C238" t="s">
        <v>6743</v>
      </c>
      <c r="D238">
        <v>1</v>
      </c>
      <c r="E238" t="s">
        <v>6744</v>
      </c>
      <c r="F238" t="s">
        <v>1406</v>
      </c>
      <c r="G238" s="55" t="str">
        <f t="shared" si="7"/>
        <v>CPF6307036N8</v>
      </c>
      <c r="H238" t="s">
        <v>841</v>
      </c>
      <c r="I238">
        <v>6.06</v>
      </c>
      <c r="J238" s="33">
        <f t="shared" si="6"/>
        <v>37.875</v>
      </c>
    </row>
    <row r="239" spans="1:10" x14ac:dyDescent="0.25">
      <c r="A239" t="s">
        <v>5541</v>
      </c>
      <c r="B239" s="56">
        <v>42947</v>
      </c>
      <c r="C239" t="s">
        <v>6743</v>
      </c>
      <c r="D239">
        <v>1</v>
      </c>
      <c r="E239" t="s">
        <v>6744</v>
      </c>
      <c r="F239" t="s">
        <v>1406</v>
      </c>
      <c r="G239" s="55" t="str">
        <f t="shared" si="7"/>
        <v>ESS070306HF4</v>
      </c>
      <c r="H239" t="s">
        <v>6746</v>
      </c>
      <c r="I239">
        <v>127.87</v>
      </c>
      <c r="J239" s="33">
        <f t="shared" si="6"/>
        <v>799.1875</v>
      </c>
    </row>
    <row r="240" spans="1:10" x14ac:dyDescent="0.25">
      <c r="A240" t="s">
        <v>5541</v>
      </c>
      <c r="B240" s="56">
        <v>42947</v>
      </c>
      <c r="C240" t="s">
        <v>6743</v>
      </c>
      <c r="D240">
        <v>1</v>
      </c>
      <c r="E240" t="s">
        <v>6744</v>
      </c>
      <c r="F240" t="s">
        <v>1406</v>
      </c>
      <c r="G240" s="55" t="str">
        <f t="shared" si="7"/>
        <v>FNI970829JR9</v>
      </c>
      <c r="H240" t="s">
        <v>794</v>
      </c>
      <c r="I240">
        <v>52.55</v>
      </c>
      <c r="J240" s="33">
        <f t="shared" si="6"/>
        <v>328.4375</v>
      </c>
    </row>
    <row r="241" spans="1:10" x14ac:dyDescent="0.25">
      <c r="A241" t="s">
        <v>5541</v>
      </c>
      <c r="B241" s="56">
        <v>42947</v>
      </c>
      <c r="C241" t="s">
        <v>6743</v>
      </c>
      <c r="D241">
        <v>1</v>
      </c>
      <c r="E241" t="s">
        <v>6744</v>
      </c>
      <c r="F241" t="s">
        <v>1406</v>
      </c>
      <c r="G241" s="55" t="str">
        <f t="shared" si="7"/>
        <v>FNI970829JR9</v>
      </c>
      <c r="H241" t="s">
        <v>794</v>
      </c>
      <c r="I241">
        <v>64.150000000000006</v>
      </c>
      <c r="J241" s="33">
        <f t="shared" si="6"/>
        <v>400.9375</v>
      </c>
    </row>
    <row r="242" spans="1:10" x14ac:dyDescent="0.25">
      <c r="A242" t="s">
        <v>5541</v>
      </c>
      <c r="B242" s="56">
        <v>42947</v>
      </c>
      <c r="C242" t="s">
        <v>6743</v>
      </c>
      <c r="D242">
        <v>1</v>
      </c>
      <c r="E242" t="s">
        <v>6744</v>
      </c>
      <c r="F242" t="s">
        <v>1406</v>
      </c>
      <c r="G242" s="55" t="str">
        <f t="shared" si="7"/>
        <v>GULC830307PH3</v>
      </c>
      <c r="H242" t="s">
        <v>6747</v>
      </c>
      <c r="I242">
        <v>56</v>
      </c>
      <c r="J242" s="33">
        <f t="shared" si="6"/>
        <v>350</v>
      </c>
    </row>
    <row r="243" spans="1:10" x14ac:dyDescent="0.25">
      <c r="A243" t="s">
        <v>5541</v>
      </c>
      <c r="B243" s="56">
        <v>42947</v>
      </c>
      <c r="C243" t="s">
        <v>6743</v>
      </c>
      <c r="D243">
        <v>1</v>
      </c>
      <c r="E243" t="s">
        <v>6744</v>
      </c>
      <c r="F243" t="s">
        <v>1406</v>
      </c>
      <c r="G243" s="55" t="str">
        <f t="shared" si="7"/>
        <v>POPR680813V88</v>
      </c>
      <c r="H243" t="s">
        <v>6748</v>
      </c>
      <c r="I243">
        <v>10.35</v>
      </c>
      <c r="J243" s="33">
        <f t="shared" si="6"/>
        <v>64.6875</v>
      </c>
    </row>
    <row r="244" spans="1:10" x14ac:dyDescent="0.25">
      <c r="A244" t="s">
        <v>5544</v>
      </c>
      <c r="B244" s="56">
        <v>42947</v>
      </c>
      <c r="C244" t="s">
        <v>6749</v>
      </c>
      <c r="D244">
        <v>1</v>
      </c>
      <c r="E244" t="s">
        <v>6750</v>
      </c>
      <c r="F244" t="s">
        <v>1406</v>
      </c>
      <c r="G244" s="55" t="str">
        <f t="shared" si="7"/>
        <v>API6609273E0</v>
      </c>
      <c r="H244" t="s">
        <v>444</v>
      </c>
      <c r="I244">
        <v>9.93</v>
      </c>
      <c r="J244" s="33">
        <f t="shared" si="6"/>
        <v>62.0625</v>
      </c>
    </row>
    <row r="245" spans="1:10" x14ac:dyDescent="0.25">
      <c r="A245" t="s">
        <v>5544</v>
      </c>
      <c r="B245" s="56">
        <v>42947</v>
      </c>
      <c r="C245" t="s">
        <v>6749</v>
      </c>
      <c r="D245">
        <v>1</v>
      </c>
      <c r="E245" t="s">
        <v>6750</v>
      </c>
      <c r="F245" t="s">
        <v>1406</v>
      </c>
      <c r="G245" s="55" t="str">
        <f t="shared" si="7"/>
        <v>FMN9905248R8</v>
      </c>
      <c r="H245" t="s">
        <v>880</v>
      </c>
      <c r="I245">
        <v>10.48</v>
      </c>
      <c r="J245" s="33">
        <f t="shared" si="6"/>
        <v>65.5</v>
      </c>
    </row>
    <row r="246" spans="1:10" x14ac:dyDescent="0.25">
      <c r="A246" t="s">
        <v>5544</v>
      </c>
      <c r="B246" s="56">
        <v>42947</v>
      </c>
      <c r="C246" t="s">
        <v>6749</v>
      </c>
      <c r="D246">
        <v>1</v>
      </c>
      <c r="E246" t="s">
        <v>6750</v>
      </c>
      <c r="F246" t="s">
        <v>1406</v>
      </c>
      <c r="G246" s="55" t="str">
        <f t="shared" si="7"/>
        <v>FNI970829JR9</v>
      </c>
      <c r="H246" t="s">
        <v>794</v>
      </c>
      <c r="I246">
        <v>9.7899999999999991</v>
      </c>
      <c r="J246" s="33">
        <f t="shared" si="6"/>
        <v>61.187499999999993</v>
      </c>
    </row>
    <row r="247" spans="1:10" x14ac:dyDescent="0.25">
      <c r="A247" t="s">
        <v>5544</v>
      </c>
      <c r="B247" s="56">
        <v>42947</v>
      </c>
      <c r="C247" t="s">
        <v>6749</v>
      </c>
      <c r="D247">
        <v>1</v>
      </c>
      <c r="E247" t="s">
        <v>6750</v>
      </c>
      <c r="F247" t="s">
        <v>1406</v>
      </c>
      <c r="G247" s="55" t="str">
        <f t="shared" si="7"/>
        <v>GHO091124SM3</v>
      </c>
      <c r="H247" t="s">
        <v>886</v>
      </c>
      <c r="I247">
        <v>40.14</v>
      </c>
      <c r="J247" s="33">
        <f t="shared" si="6"/>
        <v>250.875</v>
      </c>
    </row>
    <row r="248" spans="1:10" x14ac:dyDescent="0.25">
      <c r="A248" t="s">
        <v>5544</v>
      </c>
      <c r="B248" s="56">
        <v>42947</v>
      </c>
      <c r="C248" t="s">
        <v>6749</v>
      </c>
      <c r="D248">
        <v>1</v>
      </c>
      <c r="E248" t="s">
        <v>6750</v>
      </c>
      <c r="F248" t="s">
        <v>1406</v>
      </c>
      <c r="G248" s="55" t="str">
        <f t="shared" si="7"/>
        <v>MOPV770820AD5</v>
      </c>
      <c r="H248" t="s">
        <v>6751</v>
      </c>
      <c r="I248">
        <v>18.62</v>
      </c>
      <c r="J248" s="33">
        <f t="shared" si="6"/>
        <v>116.375</v>
      </c>
    </row>
    <row r="249" spans="1:10" x14ac:dyDescent="0.25">
      <c r="A249" t="s">
        <v>5547</v>
      </c>
      <c r="B249" s="56">
        <v>42947</v>
      </c>
      <c r="C249" t="s">
        <v>6752</v>
      </c>
      <c r="D249">
        <v>1</v>
      </c>
      <c r="E249" t="s">
        <v>6753</v>
      </c>
      <c r="F249" t="s">
        <v>1406</v>
      </c>
      <c r="G249" s="55" t="str">
        <f t="shared" si="7"/>
        <v>AAN051220835</v>
      </c>
      <c r="H249" s="55" t="s">
        <v>804</v>
      </c>
      <c r="I249">
        <v>20</v>
      </c>
      <c r="J249" s="33">
        <f t="shared" si="6"/>
        <v>125</v>
      </c>
    </row>
    <row r="250" spans="1:10" x14ac:dyDescent="0.25">
      <c r="A250" t="s">
        <v>5547</v>
      </c>
      <c r="B250" s="56">
        <v>42947</v>
      </c>
      <c r="C250" t="s">
        <v>6752</v>
      </c>
      <c r="D250">
        <v>1</v>
      </c>
      <c r="E250" t="s">
        <v>6753</v>
      </c>
      <c r="F250" t="s">
        <v>1406</v>
      </c>
      <c r="G250" s="55" t="str">
        <f t="shared" si="7"/>
        <v>AEB611030SN7</v>
      </c>
      <c r="H250" s="55" t="s">
        <v>850</v>
      </c>
      <c r="I250">
        <v>48.97</v>
      </c>
      <c r="J250" s="33">
        <f t="shared" si="6"/>
        <v>306.0625</v>
      </c>
    </row>
    <row r="251" spans="1:10" x14ac:dyDescent="0.25">
      <c r="A251" t="s">
        <v>5547</v>
      </c>
      <c r="B251" s="56">
        <v>42947</v>
      </c>
      <c r="C251" t="s">
        <v>6752</v>
      </c>
      <c r="D251">
        <v>1</v>
      </c>
      <c r="E251" t="s">
        <v>6753</v>
      </c>
      <c r="F251" t="s">
        <v>1406</v>
      </c>
      <c r="G251" s="55" t="str">
        <f t="shared" si="7"/>
        <v>API6609273E0</v>
      </c>
      <c r="H251" s="55" t="s">
        <v>444</v>
      </c>
      <c r="I251">
        <v>9.93</v>
      </c>
      <c r="J251" s="33">
        <f t="shared" si="6"/>
        <v>62.0625</v>
      </c>
    </row>
    <row r="252" spans="1:10" x14ac:dyDescent="0.25">
      <c r="A252" t="s">
        <v>5547</v>
      </c>
      <c r="B252" s="56">
        <v>42947</v>
      </c>
      <c r="C252" t="s">
        <v>6752</v>
      </c>
      <c r="D252">
        <v>1</v>
      </c>
      <c r="E252" t="s">
        <v>6753</v>
      </c>
      <c r="F252" t="s">
        <v>1406</v>
      </c>
      <c r="G252" s="55" t="str">
        <f t="shared" si="7"/>
        <v>GOAM8706137H4</v>
      </c>
      <c r="H252" s="55" t="s">
        <v>6754</v>
      </c>
      <c r="I252">
        <v>14.48</v>
      </c>
      <c r="J252" s="33">
        <f t="shared" si="6"/>
        <v>90.5</v>
      </c>
    </row>
    <row r="253" spans="1:10" x14ac:dyDescent="0.25">
      <c r="A253" t="s">
        <v>719</v>
      </c>
      <c r="B253" s="56">
        <v>42947</v>
      </c>
      <c r="C253" t="s">
        <v>6755</v>
      </c>
      <c r="D253">
        <v>1</v>
      </c>
      <c r="E253" t="s">
        <v>6756</v>
      </c>
      <c r="F253" t="s">
        <v>1406</v>
      </c>
      <c r="G253" s="55" t="str">
        <f t="shared" si="7"/>
        <v>CAM061114VE5</v>
      </c>
      <c r="H253" t="s">
        <v>3183</v>
      </c>
      <c r="I253">
        <v>3.31</v>
      </c>
      <c r="J253" s="33">
        <f t="shared" si="6"/>
        <v>20.6875</v>
      </c>
    </row>
    <row r="254" spans="1:10" x14ac:dyDescent="0.25">
      <c r="A254" t="s">
        <v>719</v>
      </c>
      <c r="B254" s="56">
        <v>42947</v>
      </c>
      <c r="C254" t="s">
        <v>6755</v>
      </c>
      <c r="D254">
        <v>1</v>
      </c>
      <c r="E254" t="s">
        <v>6756</v>
      </c>
      <c r="F254" t="s">
        <v>1406</v>
      </c>
      <c r="G254" s="55" t="str">
        <f t="shared" si="7"/>
        <v>CAM061114VE5</v>
      </c>
      <c r="H254" t="s">
        <v>3183</v>
      </c>
      <c r="I254">
        <v>7.72</v>
      </c>
      <c r="J254" s="33">
        <f t="shared" si="6"/>
        <v>48.25</v>
      </c>
    </row>
    <row r="255" spans="1:10" x14ac:dyDescent="0.25">
      <c r="A255" t="s">
        <v>719</v>
      </c>
      <c r="B255" s="56">
        <v>42947</v>
      </c>
      <c r="C255" t="s">
        <v>6755</v>
      </c>
      <c r="D255">
        <v>1</v>
      </c>
      <c r="E255" t="s">
        <v>6756</v>
      </c>
      <c r="F255" t="s">
        <v>1406</v>
      </c>
      <c r="G255" s="55" t="str">
        <f t="shared" si="7"/>
        <v>CAM061114VE5</v>
      </c>
      <c r="H255" t="s">
        <v>3183</v>
      </c>
      <c r="I255">
        <v>21.79</v>
      </c>
      <c r="J255" s="33">
        <f t="shared" si="6"/>
        <v>136.1875</v>
      </c>
    </row>
    <row r="256" spans="1:10" x14ac:dyDescent="0.25">
      <c r="A256" t="s">
        <v>719</v>
      </c>
      <c r="B256" s="56">
        <v>42947</v>
      </c>
      <c r="C256" t="s">
        <v>6755</v>
      </c>
      <c r="D256">
        <v>1</v>
      </c>
      <c r="E256" t="s">
        <v>6756</v>
      </c>
      <c r="F256" t="s">
        <v>1406</v>
      </c>
      <c r="G256" s="55" t="str">
        <f t="shared" si="7"/>
        <v>MTA900528FIA</v>
      </c>
      <c r="H256" t="s">
        <v>919</v>
      </c>
      <c r="I256">
        <v>8.5500000000000007</v>
      </c>
      <c r="J256" s="33">
        <f t="shared" si="6"/>
        <v>53.4375</v>
      </c>
    </row>
    <row r="257" spans="1:10" x14ac:dyDescent="0.25">
      <c r="A257" t="s">
        <v>719</v>
      </c>
      <c r="B257" s="56">
        <v>42947</v>
      </c>
      <c r="C257" t="s">
        <v>6755</v>
      </c>
      <c r="D257">
        <v>1</v>
      </c>
      <c r="E257" t="s">
        <v>6756</v>
      </c>
      <c r="F257" t="s">
        <v>1406</v>
      </c>
      <c r="G257" s="55" t="str">
        <f t="shared" si="7"/>
        <v>OME561118AA8</v>
      </c>
      <c r="H257" t="s">
        <v>907</v>
      </c>
      <c r="I257">
        <v>139.31</v>
      </c>
      <c r="J257" s="33">
        <f t="shared" si="6"/>
        <v>870.6875</v>
      </c>
    </row>
    <row r="258" spans="1:10" x14ac:dyDescent="0.25">
      <c r="A258" t="s">
        <v>6757</v>
      </c>
      <c r="B258" s="56">
        <v>42947</v>
      </c>
      <c r="C258" t="s">
        <v>6758</v>
      </c>
      <c r="D258">
        <v>1</v>
      </c>
      <c r="E258" t="s">
        <v>6759</v>
      </c>
      <c r="F258" t="s">
        <v>1406</v>
      </c>
      <c r="G258" s="55" t="str">
        <f t="shared" si="7"/>
        <v>AAN051220835</v>
      </c>
      <c r="H258" t="s">
        <v>804</v>
      </c>
      <c r="I258">
        <v>45.52</v>
      </c>
      <c r="J258" s="33">
        <f t="shared" si="6"/>
        <v>284.5</v>
      </c>
    </row>
    <row r="259" spans="1:10" x14ac:dyDescent="0.25">
      <c r="A259" t="s">
        <v>6757</v>
      </c>
      <c r="B259" s="56">
        <v>42947</v>
      </c>
      <c r="C259" t="s">
        <v>6758</v>
      </c>
      <c r="D259">
        <v>1</v>
      </c>
      <c r="E259" t="s">
        <v>6759</v>
      </c>
      <c r="F259" t="s">
        <v>1406</v>
      </c>
      <c r="G259" s="55" t="str">
        <f t="shared" si="7"/>
        <v>API6609273E0</v>
      </c>
      <c r="H259" t="s">
        <v>444</v>
      </c>
      <c r="I259">
        <v>56.97</v>
      </c>
      <c r="J259" s="33">
        <f t="shared" si="6"/>
        <v>356.0625</v>
      </c>
    </row>
    <row r="260" spans="1:10" x14ac:dyDescent="0.25">
      <c r="A260" t="s">
        <v>6757</v>
      </c>
      <c r="B260" s="56">
        <v>42947</v>
      </c>
      <c r="C260" t="s">
        <v>6758</v>
      </c>
      <c r="D260">
        <v>1</v>
      </c>
      <c r="E260" t="s">
        <v>6759</v>
      </c>
      <c r="F260" t="s">
        <v>1406</v>
      </c>
      <c r="G260" s="55" t="str">
        <f t="shared" si="7"/>
        <v>APU640930KV9</v>
      </c>
      <c r="H260" t="s">
        <v>924</v>
      </c>
      <c r="I260">
        <v>169.94</v>
      </c>
      <c r="J260" s="33">
        <f t="shared" si="6"/>
        <v>1062.125</v>
      </c>
    </row>
    <row r="261" spans="1:10" x14ac:dyDescent="0.25">
      <c r="A261" t="s">
        <v>6757</v>
      </c>
      <c r="B261" s="56">
        <v>42947</v>
      </c>
      <c r="C261" t="s">
        <v>6758</v>
      </c>
      <c r="D261">
        <v>1</v>
      </c>
      <c r="E261" t="s">
        <v>6759</v>
      </c>
      <c r="F261" t="s">
        <v>1406</v>
      </c>
      <c r="G261" s="55" t="str">
        <f t="shared" si="7"/>
        <v>CAPN820703SY9</v>
      </c>
      <c r="H261" t="s">
        <v>5880</v>
      </c>
      <c r="I261">
        <v>20</v>
      </c>
      <c r="J261" s="33">
        <f t="shared" si="6"/>
        <v>125</v>
      </c>
    </row>
    <row r="262" spans="1:10" x14ac:dyDescent="0.25">
      <c r="A262" t="s">
        <v>6757</v>
      </c>
      <c r="B262" s="56">
        <v>42947</v>
      </c>
      <c r="C262" t="s">
        <v>6758</v>
      </c>
      <c r="D262">
        <v>1</v>
      </c>
      <c r="E262" t="s">
        <v>6759</v>
      </c>
      <c r="F262" t="s">
        <v>1406</v>
      </c>
      <c r="G262" s="55" t="str">
        <f t="shared" si="7"/>
        <v>CPE6307036N8</v>
      </c>
      <c r="H262" t="s">
        <v>6760</v>
      </c>
      <c r="I262">
        <v>2.62</v>
      </c>
      <c r="J262" s="33">
        <f t="shared" si="6"/>
        <v>16.375</v>
      </c>
    </row>
    <row r="263" spans="1:10" x14ac:dyDescent="0.25">
      <c r="A263" t="s">
        <v>6757</v>
      </c>
      <c r="B263" s="56">
        <v>42947</v>
      </c>
      <c r="C263" t="s">
        <v>6758</v>
      </c>
      <c r="D263">
        <v>1</v>
      </c>
      <c r="E263" t="s">
        <v>6759</v>
      </c>
      <c r="F263" t="s">
        <v>1406</v>
      </c>
      <c r="G263" s="55" t="str">
        <f t="shared" si="7"/>
        <v>FNI970829JR9</v>
      </c>
      <c r="H263" t="s">
        <v>794</v>
      </c>
      <c r="I263">
        <v>52.83</v>
      </c>
      <c r="J263" s="33">
        <f t="shared" si="6"/>
        <v>330.1875</v>
      </c>
    </row>
    <row r="264" spans="1:10" x14ac:dyDescent="0.25">
      <c r="A264" t="s">
        <v>6757</v>
      </c>
      <c r="B264" s="56">
        <v>42947</v>
      </c>
      <c r="C264" t="s">
        <v>6758</v>
      </c>
      <c r="D264">
        <v>1</v>
      </c>
      <c r="E264" t="s">
        <v>6759</v>
      </c>
      <c r="F264" t="s">
        <v>1406</v>
      </c>
      <c r="G264" s="55" t="str">
        <f t="shared" si="7"/>
        <v>FNI970829JR9</v>
      </c>
      <c r="H264" t="s">
        <v>794</v>
      </c>
      <c r="I264">
        <v>68.14</v>
      </c>
      <c r="J264" s="33">
        <f t="shared" ref="J264:J327" si="8">+I264/0.16</f>
        <v>425.875</v>
      </c>
    </row>
    <row r="265" spans="1:10" x14ac:dyDescent="0.25">
      <c r="A265" t="s">
        <v>6757</v>
      </c>
      <c r="B265" s="56">
        <v>42947</v>
      </c>
      <c r="C265" t="s">
        <v>6758</v>
      </c>
      <c r="D265">
        <v>1</v>
      </c>
      <c r="E265" t="s">
        <v>6759</v>
      </c>
      <c r="F265" t="s">
        <v>1406</v>
      </c>
      <c r="G265" s="55" t="str">
        <f t="shared" si="7"/>
        <v>LEP1408184R1</v>
      </c>
      <c r="H265" t="s">
        <v>6761</v>
      </c>
      <c r="I265">
        <v>7.59</v>
      </c>
      <c r="J265" s="33">
        <f t="shared" si="8"/>
        <v>47.4375</v>
      </c>
    </row>
    <row r="266" spans="1:10" x14ac:dyDescent="0.25">
      <c r="A266" t="s">
        <v>6757</v>
      </c>
      <c r="B266" s="56">
        <v>42947</v>
      </c>
      <c r="C266" t="s">
        <v>6758</v>
      </c>
      <c r="D266">
        <v>1</v>
      </c>
      <c r="E266" t="s">
        <v>6759</v>
      </c>
      <c r="F266" t="s">
        <v>1406</v>
      </c>
      <c r="G266" s="55" t="str">
        <f t="shared" si="7"/>
        <v>MATG6407264Q9</v>
      </c>
      <c r="H266" t="s">
        <v>5489</v>
      </c>
      <c r="I266">
        <v>20</v>
      </c>
      <c r="J266" s="33">
        <f t="shared" si="8"/>
        <v>125</v>
      </c>
    </row>
    <row r="267" spans="1:10" x14ac:dyDescent="0.25">
      <c r="A267" t="s">
        <v>6762</v>
      </c>
      <c r="B267" s="56">
        <v>42947</v>
      </c>
      <c r="C267" t="s">
        <v>6763</v>
      </c>
      <c r="D267">
        <v>1</v>
      </c>
      <c r="E267" t="s">
        <v>6764</v>
      </c>
      <c r="F267" t="s">
        <v>1406</v>
      </c>
      <c r="G267" s="55" t="str">
        <f t="shared" si="7"/>
        <v>API6609273E0</v>
      </c>
      <c r="H267" t="s">
        <v>444</v>
      </c>
      <c r="I267">
        <v>68.28</v>
      </c>
      <c r="J267" s="33">
        <f t="shared" si="8"/>
        <v>426.75</v>
      </c>
    </row>
    <row r="268" spans="1:10" x14ac:dyDescent="0.25">
      <c r="A268" t="s">
        <v>6762</v>
      </c>
      <c r="B268" s="56">
        <v>42947</v>
      </c>
      <c r="C268" t="s">
        <v>6763</v>
      </c>
      <c r="D268">
        <v>1</v>
      </c>
      <c r="E268" t="s">
        <v>6764</v>
      </c>
      <c r="F268" t="s">
        <v>1406</v>
      </c>
      <c r="G268" s="55" t="str">
        <f t="shared" si="7"/>
        <v>RCO0708136F7</v>
      </c>
      <c r="H268" t="s">
        <v>815</v>
      </c>
      <c r="I268">
        <v>65.930000000000007</v>
      </c>
      <c r="J268" s="33">
        <f t="shared" si="8"/>
        <v>412.06250000000006</v>
      </c>
    </row>
    <row r="269" spans="1:10" x14ac:dyDescent="0.25">
      <c r="A269" t="s">
        <v>6765</v>
      </c>
      <c r="B269" s="56">
        <v>42947</v>
      </c>
      <c r="C269" t="s">
        <v>6766</v>
      </c>
      <c r="D269">
        <v>1</v>
      </c>
      <c r="E269" t="s">
        <v>6767</v>
      </c>
      <c r="F269" t="s">
        <v>1406</v>
      </c>
      <c r="G269" s="55" t="str">
        <f t="shared" si="7"/>
        <v>CPF6307036N8</v>
      </c>
      <c r="H269" t="s">
        <v>841</v>
      </c>
      <c r="I269">
        <v>5.24</v>
      </c>
      <c r="J269" s="33">
        <f t="shared" si="8"/>
        <v>32.75</v>
      </c>
    </row>
    <row r="270" spans="1:10" x14ac:dyDescent="0.25">
      <c r="A270" t="s">
        <v>6765</v>
      </c>
      <c r="B270" s="56">
        <v>42947</v>
      </c>
      <c r="C270" t="s">
        <v>6766</v>
      </c>
      <c r="D270">
        <v>1</v>
      </c>
      <c r="E270" t="s">
        <v>6767</v>
      </c>
      <c r="F270" t="s">
        <v>1406</v>
      </c>
      <c r="G270" s="55" t="str">
        <f t="shared" si="7"/>
        <v>GPR911122D69</v>
      </c>
      <c r="H270" t="s">
        <v>2462</v>
      </c>
      <c r="I270">
        <v>2.76</v>
      </c>
      <c r="J270" s="33">
        <f t="shared" si="8"/>
        <v>17.25</v>
      </c>
    </row>
    <row r="271" spans="1:10" x14ac:dyDescent="0.25">
      <c r="A271" t="s">
        <v>6765</v>
      </c>
      <c r="B271" s="56">
        <v>42947</v>
      </c>
      <c r="C271" t="s">
        <v>6766</v>
      </c>
      <c r="D271">
        <v>1</v>
      </c>
      <c r="E271" t="s">
        <v>6767</v>
      </c>
      <c r="F271" t="s">
        <v>1406</v>
      </c>
      <c r="G271" s="55" t="str">
        <f t="shared" si="7"/>
        <v>GPR911122D69</v>
      </c>
      <c r="H271" t="s">
        <v>2462</v>
      </c>
      <c r="I271">
        <v>4.83</v>
      </c>
      <c r="J271" s="33">
        <f t="shared" si="8"/>
        <v>30.1875</v>
      </c>
    </row>
    <row r="272" spans="1:10" x14ac:dyDescent="0.25">
      <c r="A272" t="s">
        <v>6765</v>
      </c>
      <c r="B272" s="56">
        <v>42947</v>
      </c>
      <c r="C272" t="s">
        <v>6766</v>
      </c>
      <c r="D272">
        <v>1</v>
      </c>
      <c r="E272" t="s">
        <v>6767</v>
      </c>
      <c r="F272" t="s">
        <v>1406</v>
      </c>
      <c r="G272" s="55" t="str">
        <f t="shared" si="7"/>
        <v>GPR911122D69</v>
      </c>
      <c r="H272" t="s">
        <v>2462</v>
      </c>
      <c r="I272">
        <v>5.93</v>
      </c>
      <c r="J272" s="33">
        <f t="shared" si="8"/>
        <v>37.0625</v>
      </c>
    </row>
    <row r="273" spans="1:10" x14ac:dyDescent="0.25">
      <c r="A273" t="s">
        <v>6765</v>
      </c>
      <c r="B273" s="56">
        <v>42947</v>
      </c>
      <c r="C273" t="s">
        <v>6766</v>
      </c>
      <c r="D273">
        <v>1</v>
      </c>
      <c r="E273" t="s">
        <v>6767</v>
      </c>
      <c r="F273" t="s">
        <v>1406</v>
      </c>
      <c r="G273" s="55" t="str">
        <f t="shared" si="7"/>
        <v>OME561118AA8</v>
      </c>
      <c r="H273" t="s">
        <v>907</v>
      </c>
      <c r="I273">
        <v>126.62</v>
      </c>
      <c r="J273" s="33">
        <f t="shared" si="8"/>
        <v>791.375</v>
      </c>
    </row>
    <row r="274" spans="1:10" x14ac:dyDescent="0.25">
      <c r="A274" t="s">
        <v>6765</v>
      </c>
      <c r="B274" s="56">
        <v>42947</v>
      </c>
      <c r="C274" t="s">
        <v>6766</v>
      </c>
      <c r="D274">
        <v>1</v>
      </c>
      <c r="E274" t="s">
        <v>6767</v>
      </c>
      <c r="F274" t="s">
        <v>1406</v>
      </c>
      <c r="G274" s="55" t="str">
        <f t="shared" si="7"/>
        <v>RCO0708136F7</v>
      </c>
      <c r="H274" t="s">
        <v>815</v>
      </c>
      <c r="I274">
        <v>36.82</v>
      </c>
      <c r="J274" s="33">
        <f t="shared" si="8"/>
        <v>230.125</v>
      </c>
    </row>
    <row r="275" spans="1:10" x14ac:dyDescent="0.25">
      <c r="A275" t="s">
        <v>6768</v>
      </c>
      <c r="B275" s="56">
        <v>42947</v>
      </c>
      <c r="C275" t="s">
        <v>6769</v>
      </c>
      <c r="D275">
        <v>1</v>
      </c>
      <c r="E275" t="s">
        <v>6770</v>
      </c>
      <c r="F275" t="s">
        <v>1406</v>
      </c>
      <c r="G275" s="55" t="str">
        <f t="shared" si="7"/>
        <v>AAN051220835</v>
      </c>
      <c r="H275" t="s">
        <v>804</v>
      </c>
      <c r="I275">
        <v>45.52</v>
      </c>
      <c r="J275" s="33">
        <f t="shared" si="8"/>
        <v>284.5</v>
      </c>
    </row>
    <row r="276" spans="1:10" x14ac:dyDescent="0.25">
      <c r="A276" t="s">
        <v>6768</v>
      </c>
      <c r="B276" s="56">
        <v>42947</v>
      </c>
      <c r="C276" t="s">
        <v>6769</v>
      </c>
      <c r="D276">
        <v>1</v>
      </c>
      <c r="E276" t="s">
        <v>6770</v>
      </c>
      <c r="F276" t="s">
        <v>1406</v>
      </c>
      <c r="G276" s="55" t="str">
        <f t="shared" si="7"/>
        <v>AEB611030SN7</v>
      </c>
      <c r="H276" t="s">
        <v>850</v>
      </c>
      <c r="I276">
        <v>100.83</v>
      </c>
      <c r="J276" s="33">
        <f t="shared" si="8"/>
        <v>630.1875</v>
      </c>
    </row>
    <row r="277" spans="1:10" x14ac:dyDescent="0.25">
      <c r="A277" t="s">
        <v>6768</v>
      </c>
      <c r="B277" s="56">
        <v>42947</v>
      </c>
      <c r="C277" t="s">
        <v>6769</v>
      </c>
      <c r="D277">
        <v>1</v>
      </c>
      <c r="E277" t="s">
        <v>6770</v>
      </c>
      <c r="F277" t="s">
        <v>1406</v>
      </c>
      <c r="G277" s="55" t="str">
        <f t="shared" si="7"/>
        <v>APU640930KV9</v>
      </c>
      <c r="H277" t="s">
        <v>924</v>
      </c>
      <c r="I277">
        <v>39.450000000000003</v>
      </c>
      <c r="J277" s="33">
        <f t="shared" si="8"/>
        <v>246.5625</v>
      </c>
    </row>
    <row r="278" spans="1:10" x14ac:dyDescent="0.25">
      <c r="A278" t="s">
        <v>6768</v>
      </c>
      <c r="B278" s="56">
        <v>42947</v>
      </c>
      <c r="C278" t="s">
        <v>6769</v>
      </c>
      <c r="D278">
        <v>1</v>
      </c>
      <c r="E278" t="s">
        <v>6770</v>
      </c>
      <c r="F278" t="s">
        <v>1406</v>
      </c>
      <c r="G278" s="55" t="str">
        <f t="shared" si="7"/>
        <v>FNI970829JR9</v>
      </c>
      <c r="H278" t="s">
        <v>794</v>
      </c>
      <c r="I278">
        <v>25.1</v>
      </c>
      <c r="J278" s="33">
        <f t="shared" si="8"/>
        <v>156.875</v>
      </c>
    </row>
    <row r="279" spans="1:10" x14ac:dyDescent="0.25">
      <c r="A279" t="s">
        <v>6768</v>
      </c>
      <c r="B279" s="56">
        <v>42947</v>
      </c>
      <c r="C279" t="s">
        <v>6769</v>
      </c>
      <c r="D279">
        <v>1</v>
      </c>
      <c r="E279" t="s">
        <v>6770</v>
      </c>
      <c r="F279" t="s">
        <v>1406</v>
      </c>
      <c r="G279" s="55" t="str">
        <f t="shared" si="7"/>
        <v>GAN030926UU7</v>
      </c>
      <c r="H279" t="s">
        <v>6771</v>
      </c>
      <c r="I279">
        <v>31.86</v>
      </c>
      <c r="J279" s="33">
        <f t="shared" si="8"/>
        <v>199.125</v>
      </c>
    </row>
    <row r="280" spans="1:10" x14ac:dyDescent="0.25">
      <c r="A280" t="s">
        <v>6768</v>
      </c>
      <c r="B280" s="56">
        <v>42947</v>
      </c>
      <c r="C280" t="s">
        <v>6769</v>
      </c>
      <c r="D280">
        <v>1</v>
      </c>
      <c r="E280" t="s">
        <v>6770</v>
      </c>
      <c r="F280" t="s">
        <v>1406</v>
      </c>
      <c r="G280" s="55" t="str">
        <f t="shared" si="7"/>
        <v>TPA090903JF0</v>
      </c>
      <c r="H280" t="s">
        <v>6772</v>
      </c>
      <c r="I280">
        <v>18.8</v>
      </c>
      <c r="J280" s="33">
        <f t="shared" si="8"/>
        <v>117.5</v>
      </c>
    </row>
    <row r="281" spans="1:10" x14ac:dyDescent="0.25">
      <c r="A281" t="s">
        <v>6773</v>
      </c>
      <c r="B281" s="56">
        <v>42947</v>
      </c>
      <c r="C281" t="s">
        <v>6774</v>
      </c>
      <c r="D281">
        <v>1</v>
      </c>
      <c r="E281" t="s">
        <v>6775</v>
      </c>
      <c r="F281" t="s">
        <v>1406</v>
      </c>
      <c r="G281" s="55" t="str">
        <f t="shared" si="7"/>
        <v>AAN051220835</v>
      </c>
      <c r="H281" t="s">
        <v>804</v>
      </c>
      <c r="I281">
        <v>45.52</v>
      </c>
      <c r="J281" s="33">
        <f t="shared" si="8"/>
        <v>284.5</v>
      </c>
    </row>
    <row r="282" spans="1:10" x14ac:dyDescent="0.25">
      <c r="A282" t="s">
        <v>6773</v>
      </c>
      <c r="B282" s="56">
        <v>42947</v>
      </c>
      <c r="C282" t="s">
        <v>6774</v>
      </c>
      <c r="D282">
        <v>1</v>
      </c>
      <c r="E282" t="s">
        <v>6775</v>
      </c>
      <c r="F282" t="s">
        <v>1406</v>
      </c>
      <c r="G282" s="55" t="str">
        <f t="shared" si="7"/>
        <v>AEB611030SN7</v>
      </c>
      <c r="H282" t="s">
        <v>850</v>
      </c>
      <c r="I282">
        <v>100.83</v>
      </c>
      <c r="J282" s="33">
        <f t="shared" si="8"/>
        <v>630.1875</v>
      </c>
    </row>
    <row r="283" spans="1:10" x14ac:dyDescent="0.25">
      <c r="A283" t="s">
        <v>6773</v>
      </c>
      <c r="B283" s="56">
        <v>42947</v>
      </c>
      <c r="C283" t="s">
        <v>6774</v>
      </c>
      <c r="D283">
        <v>1</v>
      </c>
      <c r="E283" t="s">
        <v>6775</v>
      </c>
      <c r="F283" t="s">
        <v>1406</v>
      </c>
      <c r="G283" s="55" t="str">
        <f t="shared" si="7"/>
        <v>APU640930KV9</v>
      </c>
      <c r="H283" t="s">
        <v>924</v>
      </c>
      <c r="I283">
        <v>39.450000000000003</v>
      </c>
      <c r="J283" s="33">
        <f t="shared" si="8"/>
        <v>246.5625</v>
      </c>
    </row>
    <row r="284" spans="1:10" x14ac:dyDescent="0.25">
      <c r="A284" t="s">
        <v>6773</v>
      </c>
      <c r="B284" s="56">
        <v>42947</v>
      </c>
      <c r="C284" t="s">
        <v>6774</v>
      </c>
      <c r="D284">
        <v>1</v>
      </c>
      <c r="E284" t="s">
        <v>6775</v>
      </c>
      <c r="F284" t="s">
        <v>1406</v>
      </c>
      <c r="G284" s="55" t="str">
        <f t="shared" si="7"/>
        <v>FNI970829JR9</v>
      </c>
      <c r="H284" t="s">
        <v>794</v>
      </c>
      <c r="I284">
        <v>4.6900000000000004</v>
      </c>
      <c r="J284" s="33">
        <f t="shared" si="8"/>
        <v>29.312500000000004</v>
      </c>
    </row>
    <row r="285" spans="1:10" x14ac:dyDescent="0.25">
      <c r="A285" t="s">
        <v>6773</v>
      </c>
      <c r="B285" s="56">
        <v>42947</v>
      </c>
      <c r="C285" t="s">
        <v>6774</v>
      </c>
      <c r="D285">
        <v>1</v>
      </c>
      <c r="E285" t="s">
        <v>6775</v>
      </c>
      <c r="F285" t="s">
        <v>1406</v>
      </c>
      <c r="G285" s="55" t="str">
        <f t="shared" si="7"/>
        <v>GAN030926UU7</v>
      </c>
      <c r="H285" t="s">
        <v>6771</v>
      </c>
      <c r="I285">
        <v>31.86</v>
      </c>
      <c r="J285" s="33">
        <f t="shared" si="8"/>
        <v>199.125</v>
      </c>
    </row>
    <row r="286" spans="1:10" x14ac:dyDescent="0.25">
      <c r="A286" t="s">
        <v>6776</v>
      </c>
      <c r="B286" s="56">
        <v>42947</v>
      </c>
      <c r="C286" t="s">
        <v>6777</v>
      </c>
      <c r="D286">
        <v>1</v>
      </c>
      <c r="E286" t="s">
        <v>6778</v>
      </c>
      <c r="F286" t="s">
        <v>1406</v>
      </c>
      <c r="G286" s="55" t="str">
        <f t="shared" ref="G286:G349" si="9">+H286</f>
        <v>AAN051220835</v>
      </c>
      <c r="H286" t="s">
        <v>804</v>
      </c>
      <c r="I286">
        <v>45.52</v>
      </c>
      <c r="J286" s="33">
        <f t="shared" si="8"/>
        <v>284.5</v>
      </c>
    </row>
    <row r="287" spans="1:10" x14ac:dyDescent="0.25">
      <c r="A287" t="s">
        <v>6776</v>
      </c>
      <c r="B287" s="56">
        <v>42947</v>
      </c>
      <c r="C287" t="s">
        <v>6777</v>
      </c>
      <c r="D287">
        <v>1</v>
      </c>
      <c r="E287" t="s">
        <v>6778</v>
      </c>
      <c r="F287" t="s">
        <v>1406</v>
      </c>
      <c r="G287" s="55" t="str">
        <f t="shared" si="9"/>
        <v>CAPN820703SY9</v>
      </c>
      <c r="H287" t="s">
        <v>5880</v>
      </c>
      <c r="I287">
        <v>20.14</v>
      </c>
      <c r="J287" s="33">
        <f t="shared" si="8"/>
        <v>125.875</v>
      </c>
    </row>
    <row r="288" spans="1:10" x14ac:dyDescent="0.25">
      <c r="A288" t="s">
        <v>6776</v>
      </c>
      <c r="B288" s="56">
        <v>42947</v>
      </c>
      <c r="C288" t="s">
        <v>6777</v>
      </c>
      <c r="D288">
        <v>1</v>
      </c>
      <c r="E288" t="s">
        <v>6778</v>
      </c>
      <c r="F288" t="s">
        <v>1406</v>
      </c>
      <c r="G288" s="55" t="str">
        <f t="shared" si="9"/>
        <v>CPF6307036N8</v>
      </c>
      <c r="H288" t="s">
        <v>841</v>
      </c>
      <c r="I288">
        <v>2.62</v>
      </c>
      <c r="J288" s="33">
        <f t="shared" si="8"/>
        <v>16.375</v>
      </c>
    </row>
    <row r="289" spans="1:10" x14ac:dyDescent="0.25">
      <c r="A289" t="s">
        <v>6776</v>
      </c>
      <c r="B289" s="56">
        <v>42947</v>
      </c>
      <c r="C289" t="s">
        <v>6777</v>
      </c>
      <c r="D289">
        <v>1</v>
      </c>
      <c r="E289" t="s">
        <v>6778</v>
      </c>
      <c r="F289" t="s">
        <v>1406</v>
      </c>
      <c r="G289" s="55" t="str">
        <f t="shared" si="9"/>
        <v>FNI970829JR9</v>
      </c>
      <c r="H289" t="s">
        <v>794</v>
      </c>
      <c r="I289">
        <v>33.380000000000003</v>
      </c>
      <c r="J289" s="33">
        <f t="shared" si="8"/>
        <v>208.625</v>
      </c>
    </row>
    <row r="290" spans="1:10" x14ac:dyDescent="0.25">
      <c r="A290" t="s">
        <v>6776</v>
      </c>
      <c r="B290" s="56">
        <v>42947</v>
      </c>
      <c r="C290" t="s">
        <v>6777</v>
      </c>
      <c r="D290">
        <v>1</v>
      </c>
      <c r="E290" t="s">
        <v>6778</v>
      </c>
      <c r="F290" t="s">
        <v>1406</v>
      </c>
      <c r="G290" s="55" t="str">
        <f t="shared" si="9"/>
        <v>FNI970829JR9</v>
      </c>
      <c r="H290" t="s">
        <v>794</v>
      </c>
      <c r="I290">
        <v>112.69</v>
      </c>
      <c r="J290" s="33">
        <f t="shared" si="8"/>
        <v>704.3125</v>
      </c>
    </row>
    <row r="291" spans="1:10" x14ac:dyDescent="0.25">
      <c r="A291" t="s">
        <v>6779</v>
      </c>
      <c r="B291" s="56">
        <v>42947</v>
      </c>
      <c r="C291" t="s">
        <v>6780</v>
      </c>
      <c r="D291">
        <v>1</v>
      </c>
      <c r="E291" t="s">
        <v>6781</v>
      </c>
      <c r="F291" t="s">
        <v>1406</v>
      </c>
      <c r="G291" s="55" t="str">
        <f t="shared" si="9"/>
        <v>AMS050630CN3</v>
      </c>
      <c r="H291" t="s">
        <v>5877</v>
      </c>
      <c r="I291">
        <v>25.66</v>
      </c>
      <c r="J291" s="33">
        <f t="shared" si="8"/>
        <v>160.375</v>
      </c>
    </row>
    <row r="292" spans="1:10" x14ac:dyDescent="0.25">
      <c r="A292" t="s">
        <v>6779</v>
      </c>
      <c r="B292" s="56">
        <v>42947</v>
      </c>
      <c r="C292" t="s">
        <v>6780</v>
      </c>
      <c r="D292">
        <v>1</v>
      </c>
      <c r="E292" t="s">
        <v>6781</v>
      </c>
      <c r="F292" t="s">
        <v>1406</v>
      </c>
      <c r="G292" s="55" t="str">
        <f t="shared" si="9"/>
        <v>API6609273E0</v>
      </c>
      <c r="H292" t="s">
        <v>444</v>
      </c>
      <c r="I292">
        <v>27.45</v>
      </c>
      <c r="J292" s="33">
        <f t="shared" si="8"/>
        <v>171.5625</v>
      </c>
    </row>
    <row r="293" spans="1:10" x14ac:dyDescent="0.25">
      <c r="A293" t="s">
        <v>6779</v>
      </c>
      <c r="B293" s="56">
        <v>42947</v>
      </c>
      <c r="C293" t="s">
        <v>6780</v>
      </c>
      <c r="D293">
        <v>1</v>
      </c>
      <c r="E293" t="s">
        <v>6781</v>
      </c>
      <c r="F293" t="s">
        <v>1406</v>
      </c>
      <c r="G293" s="55" t="str">
        <f t="shared" si="9"/>
        <v>FNI970829JR9</v>
      </c>
      <c r="H293" t="s">
        <v>794</v>
      </c>
      <c r="I293">
        <v>5.38</v>
      </c>
      <c r="J293" s="33">
        <f t="shared" si="8"/>
        <v>33.625</v>
      </c>
    </row>
    <row r="294" spans="1:10" x14ac:dyDescent="0.25">
      <c r="A294" t="s">
        <v>6779</v>
      </c>
      <c r="B294" s="56">
        <v>42947</v>
      </c>
      <c r="C294" t="s">
        <v>6780</v>
      </c>
      <c r="D294">
        <v>1</v>
      </c>
      <c r="E294" t="s">
        <v>6781</v>
      </c>
      <c r="F294" t="s">
        <v>1406</v>
      </c>
      <c r="G294" s="55" t="str">
        <f t="shared" si="9"/>
        <v>GOC9303301F4</v>
      </c>
      <c r="H294" t="s">
        <v>5878</v>
      </c>
      <c r="I294">
        <v>53.85</v>
      </c>
      <c r="J294" s="33">
        <f t="shared" si="8"/>
        <v>336.5625</v>
      </c>
    </row>
    <row r="295" spans="1:10" x14ac:dyDescent="0.25">
      <c r="A295" t="s">
        <v>6782</v>
      </c>
      <c r="B295" s="56">
        <v>42947</v>
      </c>
      <c r="C295" t="s">
        <v>6783</v>
      </c>
      <c r="D295">
        <v>1</v>
      </c>
      <c r="E295" t="s">
        <v>6784</v>
      </c>
      <c r="F295" t="s">
        <v>1406</v>
      </c>
      <c r="G295" s="55" t="str">
        <f t="shared" si="9"/>
        <v>AAN051220835</v>
      </c>
      <c r="H295" t="s">
        <v>804</v>
      </c>
      <c r="I295">
        <v>20</v>
      </c>
      <c r="J295" s="33">
        <f t="shared" si="8"/>
        <v>125</v>
      </c>
    </row>
    <row r="296" spans="1:10" x14ac:dyDescent="0.25">
      <c r="A296" t="s">
        <v>6782</v>
      </c>
      <c r="B296" s="56">
        <v>42947</v>
      </c>
      <c r="C296" t="s">
        <v>6783</v>
      </c>
      <c r="D296">
        <v>1</v>
      </c>
      <c r="E296" t="s">
        <v>6784</v>
      </c>
      <c r="F296" t="s">
        <v>1406</v>
      </c>
      <c r="G296" s="55" t="str">
        <f t="shared" si="9"/>
        <v>AEB611030SN7</v>
      </c>
      <c r="H296" t="s">
        <v>850</v>
      </c>
      <c r="I296">
        <v>48.97</v>
      </c>
      <c r="J296" s="33">
        <f t="shared" si="8"/>
        <v>306.0625</v>
      </c>
    </row>
    <row r="297" spans="1:10" x14ac:dyDescent="0.25">
      <c r="A297" t="s">
        <v>6782</v>
      </c>
      <c r="B297" s="56">
        <v>42947</v>
      </c>
      <c r="C297" t="s">
        <v>6783</v>
      </c>
      <c r="D297">
        <v>1</v>
      </c>
      <c r="E297" t="s">
        <v>6784</v>
      </c>
      <c r="F297" t="s">
        <v>1406</v>
      </c>
      <c r="G297" s="55" t="str">
        <f t="shared" si="9"/>
        <v>API6609273E0</v>
      </c>
      <c r="H297" t="s">
        <v>444</v>
      </c>
      <c r="I297">
        <v>10.07</v>
      </c>
      <c r="J297" s="33">
        <f t="shared" si="8"/>
        <v>62.9375</v>
      </c>
    </row>
    <row r="298" spans="1:10" x14ac:dyDescent="0.25">
      <c r="A298" t="s">
        <v>6782</v>
      </c>
      <c r="B298" s="56">
        <v>42947</v>
      </c>
      <c r="C298" t="s">
        <v>6783</v>
      </c>
      <c r="D298">
        <v>1</v>
      </c>
      <c r="E298" t="s">
        <v>6784</v>
      </c>
      <c r="F298" t="s">
        <v>1406</v>
      </c>
      <c r="G298" s="55" t="str">
        <f t="shared" si="9"/>
        <v>TSC070907QS5</v>
      </c>
      <c r="H298" t="s">
        <v>796</v>
      </c>
      <c r="I298">
        <v>15.17</v>
      </c>
      <c r="J298" s="33">
        <f t="shared" si="8"/>
        <v>94.8125</v>
      </c>
    </row>
    <row r="299" spans="1:10" x14ac:dyDescent="0.25">
      <c r="A299" t="s">
        <v>6785</v>
      </c>
      <c r="B299" s="56">
        <v>42947</v>
      </c>
      <c r="C299" t="s">
        <v>6786</v>
      </c>
      <c r="D299">
        <v>1</v>
      </c>
      <c r="E299" t="s">
        <v>6787</v>
      </c>
      <c r="F299" t="s">
        <v>1406</v>
      </c>
      <c r="G299" s="55" t="str">
        <f t="shared" si="9"/>
        <v>API6609273E0</v>
      </c>
      <c r="H299" t="s">
        <v>444</v>
      </c>
      <c r="I299">
        <v>31.72</v>
      </c>
      <c r="J299" s="33">
        <f t="shared" si="8"/>
        <v>198.25</v>
      </c>
    </row>
    <row r="300" spans="1:10" x14ac:dyDescent="0.25">
      <c r="A300" t="s">
        <v>6785</v>
      </c>
      <c r="B300" s="56">
        <v>42947</v>
      </c>
      <c r="C300" t="s">
        <v>6786</v>
      </c>
      <c r="D300">
        <v>1</v>
      </c>
      <c r="E300" t="s">
        <v>6787</v>
      </c>
      <c r="F300" t="s">
        <v>1406</v>
      </c>
      <c r="G300" s="55" t="str">
        <f t="shared" si="9"/>
        <v>API6609273E0</v>
      </c>
      <c r="H300" t="s">
        <v>444</v>
      </c>
      <c r="I300">
        <v>68.28</v>
      </c>
      <c r="J300" s="33">
        <f t="shared" si="8"/>
        <v>426.75</v>
      </c>
    </row>
    <row r="301" spans="1:10" x14ac:dyDescent="0.25">
      <c r="A301" t="s">
        <v>6785</v>
      </c>
      <c r="B301" s="56">
        <v>42947</v>
      </c>
      <c r="C301" t="s">
        <v>6786</v>
      </c>
      <c r="D301">
        <v>1</v>
      </c>
      <c r="E301" t="s">
        <v>6787</v>
      </c>
      <c r="F301" t="s">
        <v>1406</v>
      </c>
      <c r="G301" s="55" t="str">
        <f t="shared" si="9"/>
        <v>FNI970829JR9</v>
      </c>
      <c r="H301" t="s">
        <v>794</v>
      </c>
      <c r="I301">
        <v>10.210000000000001</v>
      </c>
      <c r="J301" s="33">
        <f t="shared" si="8"/>
        <v>63.812500000000007</v>
      </c>
    </row>
    <row r="302" spans="1:10" x14ac:dyDescent="0.25">
      <c r="A302" t="s">
        <v>6785</v>
      </c>
      <c r="B302" s="56">
        <v>42947</v>
      </c>
      <c r="C302" t="s">
        <v>6786</v>
      </c>
      <c r="D302">
        <v>1</v>
      </c>
      <c r="E302" t="s">
        <v>6787</v>
      </c>
      <c r="F302" t="s">
        <v>1406</v>
      </c>
      <c r="G302" s="55" t="str">
        <f t="shared" si="9"/>
        <v>RCO0708136F7</v>
      </c>
      <c r="H302" t="s">
        <v>815</v>
      </c>
      <c r="I302">
        <v>65.930000000000007</v>
      </c>
      <c r="J302" s="33">
        <f t="shared" si="8"/>
        <v>412.06250000000006</v>
      </c>
    </row>
    <row r="303" spans="1:10" x14ac:dyDescent="0.25">
      <c r="A303" t="s">
        <v>6785</v>
      </c>
      <c r="B303" s="56">
        <v>42947</v>
      </c>
      <c r="C303" t="s">
        <v>6786</v>
      </c>
      <c r="D303">
        <v>1</v>
      </c>
      <c r="E303" t="s">
        <v>6787</v>
      </c>
      <c r="F303" t="s">
        <v>1406</v>
      </c>
      <c r="G303" s="55" t="str">
        <f t="shared" si="9"/>
        <v>TCG870817Q74</v>
      </c>
      <c r="H303" t="s">
        <v>2343</v>
      </c>
      <c r="I303">
        <v>37.51</v>
      </c>
      <c r="J303" s="33">
        <f t="shared" si="8"/>
        <v>234.43749999999997</v>
      </c>
    </row>
    <row r="304" spans="1:10" x14ac:dyDescent="0.25">
      <c r="A304" t="s">
        <v>6788</v>
      </c>
      <c r="B304" s="56">
        <v>42947</v>
      </c>
      <c r="C304" t="s">
        <v>6789</v>
      </c>
      <c r="D304">
        <v>1</v>
      </c>
      <c r="E304" t="s">
        <v>6790</v>
      </c>
      <c r="F304" t="s">
        <v>1406</v>
      </c>
      <c r="G304" s="55" t="str">
        <f t="shared" si="9"/>
        <v>AMS050630CN3</v>
      </c>
      <c r="H304" t="s">
        <v>5877</v>
      </c>
      <c r="I304">
        <v>25.66</v>
      </c>
      <c r="J304" s="33">
        <f t="shared" si="8"/>
        <v>160.375</v>
      </c>
    </row>
    <row r="305" spans="1:10" x14ac:dyDescent="0.25">
      <c r="A305" t="s">
        <v>6788</v>
      </c>
      <c r="B305" s="56">
        <v>42947</v>
      </c>
      <c r="C305" t="s">
        <v>6789</v>
      </c>
      <c r="D305">
        <v>1</v>
      </c>
      <c r="E305" t="s">
        <v>6790</v>
      </c>
      <c r="F305" t="s">
        <v>1406</v>
      </c>
      <c r="G305" s="55" t="str">
        <f t="shared" si="9"/>
        <v>API6609273E0</v>
      </c>
      <c r="H305" t="s">
        <v>444</v>
      </c>
      <c r="I305">
        <v>27.45</v>
      </c>
      <c r="J305" s="33">
        <f t="shared" si="8"/>
        <v>171.5625</v>
      </c>
    </row>
    <row r="306" spans="1:10" x14ac:dyDescent="0.25">
      <c r="A306" t="s">
        <v>6788</v>
      </c>
      <c r="B306" s="56">
        <v>42947</v>
      </c>
      <c r="C306" t="s">
        <v>6789</v>
      </c>
      <c r="D306">
        <v>1</v>
      </c>
      <c r="E306" t="s">
        <v>6790</v>
      </c>
      <c r="F306" t="s">
        <v>1406</v>
      </c>
      <c r="G306" s="55" t="str">
        <f t="shared" si="9"/>
        <v>FNI970829JR9</v>
      </c>
      <c r="H306" t="s">
        <v>794</v>
      </c>
      <c r="I306">
        <v>5.38</v>
      </c>
      <c r="J306" s="33">
        <f t="shared" si="8"/>
        <v>33.625</v>
      </c>
    </row>
    <row r="307" spans="1:10" x14ac:dyDescent="0.25">
      <c r="A307" t="s">
        <v>6788</v>
      </c>
      <c r="B307" s="56">
        <v>42947</v>
      </c>
      <c r="C307" t="s">
        <v>6789</v>
      </c>
      <c r="D307">
        <v>1</v>
      </c>
      <c r="E307" t="s">
        <v>6790</v>
      </c>
      <c r="F307" t="s">
        <v>1406</v>
      </c>
      <c r="G307" s="55" t="str">
        <f t="shared" si="9"/>
        <v>GOC9303301F4</v>
      </c>
      <c r="H307" t="s">
        <v>5878</v>
      </c>
      <c r="I307">
        <v>67.31</v>
      </c>
      <c r="J307" s="33">
        <f t="shared" si="8"/>
        <v>420.6875</v>
      </c>
    </row>
    <row r="308" spans="1:10" x14ac:dyDescent="0.25">
      <c r="A308" t="s">
        <v>6788</v>
      </c>
      <c r="B308" s="56">
        <v>42947</v>
      </c>
      <c r="C308" t="s">
        <v>6789</v>
      </c>
      <c r="D308">
        <v>1</v>
      </c>
      <c r="E308" t="s">
        <v>6790</v>
      </c>
      <c r="F308" t="s">
        <v>1406</v>
      </c>
      <c r="G308" s="55" t="str">
        <f t="shared" si="9"/>
        <v>ZAIF660128A49</v>
      </c>
      <c r="H308" t="s">
        <v>6791</v>
      </c>
      <c r="I308">
        <v>15.17</v>
      </c>
      <c r="J308" s="33">
        <f t="shared" si="8"/>
        <v>94.8125</v>
      </c>
    </row>
    <row r="309" spans="1:10" x14ac:dyDescent="0.25">
      <c r="A309" t="s">
        <v>6792</v>
      </c>
      <c r="B309" s="56">
        <v>42947</v>
      </c>
      <c r="C309" t="s">
        <v>6793</v>
      </c>
      <c r="D309">
        <v>1</v>
      </c>
      <c r="E309" t="s">
        <v>6794</v>
      </c>
      <c r="F309" t="s">
        <v>1406</v>
      </c>
      <c r="G309" s="55" t="str">
        <f t="shared" si="9"/>
        <v>CPF6307036N8</v>
      </c>
      <c r="H309" t="s">
        <v>841</v>
      </c>
      <c r="I309">
        <v>5.24</v>
      </c>
      <c r="J309" s="33">
        <f t="shared" si="8"/>
        <v>32.75</v>
      </c>
    </row>
    <row r="310" spans="1:10" x14ac:dyDescent="0.25">
      <c r="A310" t="s">
        <v>6792</v>
      </c>
      <c r="B310" s="56">
        <v>42947</v>
      </c>
      <c r="C310" t="s">
        <v>6793</v>
      </c>
      <c r="D310">
        <v>1</v>
      </c>
      <c r="E310" t="s">
        <v>6794</v>
      </c>
      <c r="F310" t="s">
        <v>1406</v>
      </c>
      <c r="G310" s="55" t="str">
        <f t="shared" si="9"/>
        <v>GPR911122D69</v>
      </c>
      <c r="H310" t="s">
        <v>2462</v>
      </c>
      <c r="I310">
        <v>2.76</v>
      </c>
      <c r="J310" s="33">
        <f t="shared" si="8"/>
        <v>17.25</v>
      </c>
    </row>
    <row r="311" spans="1:10" x14ac:dyDescent="0.25">
      <c r="A311" t="s">
        <v>6792</v>
      </c>
      <c r="B311" s="56">
        <v>42947</v>
      </c>
      <c r="C311" t="s">
        <v>6793</v>
      </c>
      <c r="D311">
        <v>1</v>
      </c>
      <c r="E311" t="s">
        <v>6794</v>
      </c>
      <c r="F311" t="s">
        <v>1406</v>
      </c>
      <c r="G311" s="55" t="str">
        <f t="shared" si="9"/>
        <v>GPR911122D69</v>
      </c>
      <c r="H311" t="s">
        <v>2462</v>
      </c>
      <c r="I311">
        <v>4.83</v>
      </c>
      <c r="J311" s="33">
        <f t="shared" si="8"/>
        <v>30.1875</v>
      </c>
    </row>
    <row r="312" spans="1:10" x14ac:dyDescent="0.25">
      <c r="A312" t="s">
        <v>6792</v>
      </c>
      <c r="B312" s="56">
        <v>42947</v>
      </c>
      <c r="C312" t="s">
        <v>6793</v>
      </c>
      <c r="D312">
        <v>1</v>
      </c>
      <c r="E312" t="s">
        <v>6794</v>
      </c>
      <c r="F312" t="s">
        <v>1406</v>
      </c>
      <c r="G312" s="55" t="str">
        <f t="shared" si="9"/>
        <v>GPR911122D69</v>
      </c>
      <c r="H312" t="s">
        <v>2462</v>
      </c>
      <c r="I312">
        <v>5.93</v>
      </c>
      <c r="J312" s="33">
        <f t="shared" si="8"/>
        <v>37.0625</v>
      </c>
    </row>
    <row r="313" spans="1:10" x14ac:dyDescent="0.25">
      <c r="A313" t="s">
        <v>6792</v>
      </c>
      <c r="B313" s="56">
        <v>42947</v>
      </c>
      <c r="C313" t="s">
        <v>6793</v>
      </c>
      <c r="D313">
        <v>1</v>
      </c>
      <c r="E313" t="s">
        <v>6794</v>
      </c>
      <c r="F313" t="s">
        <v>1406</v>
      </c>
      <c r="G313" s="55" t="str">
        <f t="shared" si="9"/>
        <v>OME561118AA8</v>
      </c>
      <c r="H313" t="s">
        <v>907</v>
      </c>
      <c r="I313">
        <v>126.62</v>
      </c>
      <c r="J313" s="33">
        <f t="shared" si="8"/>
        <v>791.375</v>
      </c>
    </row>
    <row r="314" spans="1:10" x14ac:dyDescent="0.25">
      <c r="A314" t="s">
        <v>6792</v>
      </c>
      <c r="B314" s="56">
        <v>42947</v>
      </c>
      <c r="C314" t="s">
        <v>6793</v>
      </c>
      <c r="D314">
        <v>1</v>
      </c>
      <c r="E314" t="s">
        <v>6794</v>
      </c>
      <c r="F314" t="s">
        <v>1406</v>
      </c>
      <c r="G314" s="55" t="str">
        <f t="shared" si="9"/>
        <v>RCO0708136F7</v>
      </c>
      <c r="H314" t="s">
        <v>815</v>
      </c>
      <c r="I314">
        <v>36.82</v>
      </c>
      <c r="J314" s="33">
        <f t="shared" si="8"/>
        <v>230.125</v>
      </c>
    </row>
    <row r="315" spans="1:10" x14ac:dyDescent="0.25">
      <c r="A315" t="s">
        <v>6795</v>
      </c>
      <c r="B315" s="56">
        <v>42947</v>
      </c>
      <c r="C315" t="s">
        <v>6796</v>
      </c>
      <c r="D315">
        <v>1</v>
      </c>
      <c r="E315" t="s">
        <v>6797</v>
      </c>
      <c r="F315" t="s">
        <v>1406</v>
      </c>
      <c r="G315" s="55" t="str">
        <f t="shared" si="9"/>
        <v>AAN051220835</v>
      </c>
      <c r="H315" t="s">
        <v>804</v>
      </c>
      <c r="I315">
        <v>45.52</v>
      </c>
      <c r="J315" s="33">
        <f t="shared" si="8"/>
        <v>284.5</v>
      </c>
    </row>
    <row r="316" spans="1:10" x14ac:dyDescent="0.25">
      <c r="A316" t="s">
        <v>6795</v>
      </c>
      <c r="B316" s="56">
        <v>42947</v>
      </c>
      <c r="C316" t="s">
        <v>6796</v>
      </c>
      <c r="D316">
        <v>1</v>
      </c>
      <c r="E316" t="s">
        <v>6797</v>
      </c>
      <c r="F316" t="s">
        <v>1406</v>
      </c>
      <c r="G316" s="55" t="str">
        <f t="shared" si="9"/>
        <v>AEB611030SN7</v>
      </c>
      <c r="H316" t="s">
        <v>850</v>
      </c>
      <c r="I316">
        <v>100.83</v>
      </c>
      <c r="J316" s="33">
        <f t="shared" si="8"/>
        <v>630.1875</v>
      </c>
    </row>
    <row r="317" spans="1:10" x14ac:dyDescent="0.25">
      <c r="A317" t="s">
        <v>6795</v>
      </c>
      <c r="B317" s="56">
        <v>42947</v>
      </c>
      <c r="C317" t="s">
        <v>6796</v>
      </c>
      <c r="D317">
        <v>1</v>
      </c>
      <c r="E317" t="s">
        <v>6797</v>
      </c>
      <c r="F317" t="s">
        <v>1406</v>
      </c>
      <c r="G317" s="55" t="str">
        <f t="shared" si="9"/>
        <v>APU640930KV9</v>
      </c>
      <c r="H317" t="s">
        <v>924</v>
      </c>
      <c r="I317">
        <v>39.450000000000003</v>
      </c>
      <c r="J317" s="33">
        <f t="shared" si="8"/>
        <v>246.5625</v>
      </c>
    </row>
    <row r="318" spans="1:10" x14ac:dyDescent="0.25">
      <c r="A318" t="s">
        <v>6795</v>
      </c>
      <c r="B318" s="56">
        <v>42947</v>
      </c>
      <c r="C318" t="s">
        <v>6796</v>
      </c>
      <c r="D318">
        <v>1</v>
      </c>
      <c r="E318" t="s">
        <v>6797</v>
      </c>
      <c r="F318" t="s">
        <v>1406</v>
      </c>
      <c r="G318" s="55" t="str">
        <f t="shared" si="9"/>
        <v>FNI970829JR9</v>
      </c>
      <c r="H318" t="s">
        <v>794</v>
      </c>
      <c r="I318">
        <v>4.6900000000000004</v>
      </c>
      <c r="J318" s="33">
        <f t="shared" si="8"/>
        <v>29.312500000000004</v>
      </c>
    </row>
    <row r="319" spans="1:10" x14ac:dyDescent="0.25">
      <c r="A319" t="s">
        <v>6795</v>
      </c>
      <c r="B319" s="56">
        <v>42947</v>
      </c>
      <c r="C319" t="s">
        <v>6796</v>
      </c>
      <c r="D319">
        <v>1</v>
      </c>
      <c r="E319" t="s">
        <v>6797</v>
      </c>
      <c r="F319" t="s">
        <v>1406</v>
      </c>
      <c r="G319" s="55" t="str">
        <f t="shared" si="9"/>
        <v>GAN030926UU7</v>
      </c>
      <c r="H319" t="s">
        <v>6771</v>
      </c>
      <c r="I319">
        <v>31.86</v>
      </c>
      <c r="J319" s="33">
        <f t="shared" si="8"/>
        <v>199.125</v>
      </c>
    </row>
    <row r="320" spans="1:10" x14ac:dyDescent="0.25">
      <c r="A320" t="s">
        <v>6795</v>
      </c>
      <c r="B320" s="56">
        <v>42947</v>
      </c>
      <c r="C320" t="s">
        <v>6796</v>
      </c>
      <c r="D320">
        <v>1</v>
      </c>
      <c r="E320" t="s">
        <v>6797</v>
      </c>
      <c r="F320" t="s">
        <v>1406</v>
      </c>
      <c r="G320" s="55" t="str">
        <f t="shared" si="9"/>
        <v>TPA090903JF0</v>
      </c>
      <c r="H320" t="s">
        <v>6772</v>
      </c>
      <c r="I320">
        <v>18.8</v>
      </c>
      <c r="J320" s="33">
        <f t="shared" si="8"/>
        <v>117.5</v>
      </c>
    </row>
    <row r="321" spans="1:10" x14ac:dyDescent="0.25">
      <c r="A321" t="s">
        <v>6798</v>
      </c>
      <c r="B321" s="56">
        <v>42947</v>
      </c>
      <c r="C321" t="s">
        <v>6799</v>
      </c>
      <c r="D321">
        <v>1</v>
      </c>
      <c r="E321" t="s">
        <v>6800</v>
      </c>
      <c r="F321" t="s">
        <v>1406</v>
      </c>
      <c r="G321" s="55" t="str">
        <f t="shared" si="9"/>
        <v>AAN051220835</v>
      </c>
      <c r="H321" t="s">
        <v>804</v>
      </c>
      <c r="I321">
        <v>45.52</v>
      </c>
      <c r="J321" s="33">
        <f t="shared" si="8"/>
        <v>284.5</v>
      </c>
    </row>
    <row r="322" spans="1:10" x14ac:dyDescent="0.25">
      <c r="A322" t="s">
        <v>6798</v>
      </c>
      <c r="B322" s="56">
        <v>42947</v>
      </c>
      <c r="C322" t="s">
        <v>6799</v>
      </c>
      <c r="D322">
        <v>1</v>
      </c>
      <c r="E322" t="s">
        <v>6800</v>
      </c>
      <c r="F322" t="s">
        <v>1406</v>
      </c>
      <c r="G322" s="55" t="str">
        <f t="shared" si="9"/>
        <v>AEB611030SN7</v>
      </c>
      <c r="H322" t="s">
        <v>850</v>
      </c>
      <c r="I322">
        <v>81.94</v>
      </c>
      <c r="J322" s="33">
        <f t="shared" si="8"/>
        <v>512.125</v>
      </c>
    </row>
    <row r="323" spans="1:10" x14ac:dyDescent="0.25">
      <c r="A323" t="s">
        <v>6798</v>
      </c>
      <c r="B323" s="56">
        <v>42947</v>
      </c>
      <c r="C323" t="s">
        <v>6799</v>
      </c>
      <c r="D323">
        <v>1</v>
      </c>
      <c r="E323" t="s">
        <v>6800</v>
      </c>
      <c r="F323" t="s">
        <v>1406</v>
      </c>
      <c r="G323" s="55" t="str">
        <f t="shared" si="9"/>
        <v>FNI970829JR9</v>
      </c>
      <c r="H323" t="s">
        <v>794</v>
      </c>
      <c r="I323">
        <v>4.6900000000000004</v>
      </c>
      <c r="J323" s="33">
        <f t="shared" si="8"/>
        <v>29.312500000000004</v>
      </c>
    </row>
    <row r="324" spans="1:10" x14ac:dyDescent="0.25">
      <c r="A324" t="s">
        <v>6798</v>
      </c>
      <c r="B324" s="56">
        <v>42947</v>
      </c>
      <c r="C324" t="s">
        <v>6799</v>
      </c>
      <c r="D324">
        <v>1</v>
      </c>
      <c r="E324" t="s">
        <v>6800</v>
      </c>
      <c r="F324" t="s">
        <v>1406</v>
      </c>
      <c r="G324" s="55" t="str">
        <f t="shared" si="9"/>
        <v>API6609273E0</v>
      </c>
      <c r="H324" s="55" t="s">
        <v>444</v>
      </c>
      <c r="I324">
        <v>10.07</v>
      </c>
      <c r="J324" s="33">
        <f t="shared" si="8"/>
        <v>62.9375</v>
      </c>
    </row>
    <row r="325" spans="1:10" x14ac:dyDescent="0.25">
      <c r="A325" t="s">
        <v>6802</v>
      </c>
      <c r="B325" s="56">
        <v>42947</v>
      </c>
      <c r="C325" t="s">
        <v>6803</v>
      </c>
      <c r="D325">
        <v>1</v>
      </c>
      <c r="E325" t="s">
        <v>6804</v>
      </c>
      <c r="F325" t="s">
        <v>1406</v>
      </c>
      <c r="G325" s="55" t="str">
        <f t="shared" si="9"/>
        <v>API6609273E0</v>
      </c>
      <c r="H325" t="s">
        <v>444</v>
      </c>
      <c r="I325">
        <v>55.86</v>
      </c>
      <c r="J325" s="33">
        <f t="shared" si="8"/>
        <v>349.125</v>
      </c>
    </row>
    <row r="326" spans="1:10" x14ac:dyDescent="0.25">
      <c r="A326" t="s">
        <v>6802</v>
      </c>
      <c r="B326" s="56">
        <v>42947</v>
      </c>
      <c r="C326" t="s">
        <v>6803</v>
      </c>
      <c r="D326">
        <v>1</v>
      </c>
      <c r="E326" t="s">
        <v>6804</v>
      </c>
      <c r="F326" t="s">
        <v>1406</v>
      </c>
      <c r="G326" s="55" t="str">
        <f t="shared" si="9"/>
        <v>CME030219B64</v>
      </c>
      <c r="H326" t="s">
        <v>2907</v>
      </c>
      <c r="I326">
        <v>17.38</v>
      </c>
      <c r="J326" s="33">
        <f t="shared" si="8"/>
        <v>108.62499999999999</v>
      </c>
    </row>
    <row r="327" spans="1:10" x14ac:dyDescent="0.25">
      <c r="A327" t="s">
        <v>6802</v>
      </c>
      <c r="B327" s="56">
        <v>42947</v>
      </c>
      <c r="C327" t="s">
        <v>6803</v>
      </c>
      <c r="D327">
        <v>1</v>
      </c>
      <c r="E327" t="s">
        <v>6804</v>
      </c>
      <c r="F327" t="s">
        <v>1406</v>
      </c>
      <c r="G327" s="55" t="str">
        <f t="shared" si="9"/>
        <v>FNI970829JR9</v>
      </c>
      <c r="H327" t="s">
        <v>794</v>
      </c>
      <c r="I327">
        <v>20.420000000000002</v>
      </c>
      <c r="J327" s="33">
        <f t="shared" si="8"/>
        <v>127.62500000000001</v>
      </c>
    </row>
    <row r="328" spans="1:10" x14ac:dyDescent="0.25">
      <c r="A328" t="s">
        <v>6802</v>
      </c>
      <c r="B328" s="56">
        <v>42947</v>
      </c>
      <c r="C328" t="s">
        <v>6803</v>
      </c>
      <c r="D328">
        <v>1</v>
      </c>
      <c r="E328" t="s">
        <v>6804</v>
      </c>
      <c r="F328" t="s">
        <v>1406</v>
      </c>
      <c r="G328" s="55" t="str">
        <f t="shared" si="9"/>
        <v>HEGS6204255W7</v>
      </c>
      <c r="H328" t="s">
        <v>3174</v>
      </c>
      <c r="I328">
        <v>16.28</v>
      </c>
      <c r="J328" s="33">
        <f t="shared" ref="J328:J391" si="10">+I328/0.16</f>
        <v>101.75</v>
      </c>
    </row>
    <row r="329" spans="1:10" x14ac:dyDescent="0.25">
      <c r="A329" t="s">
        <v>6802</v>
      </c>
      <c r="B329" s="56">
        <v>42947</v>
      </c>
      <c r="C329" t="s">
        <v>6803</v>
      </c>
      <c r="D329">
        <v>1</v>
      </c>
      <c r="E329" t="s">
        <v>6804</v>
      </c>
      <c r="F329" t="s">
        <v>1406</v>
      </c>
      <c r="G329" s="55" t="str">
        <f t="shared" si="9"/>
        <v>SUL601206R87</v>
      </c>
      <c r="H329" t="s">
        <v>820</v>
      </c>
      <c r="I329">
        <v>74.39</v>
      </c>
      <c r="J329" s="33">
        <f t="shared" si="10"/>
        <v>464.9375</v>
      </c>
    </row>
    <row r="330" spans="1:10" x14ac:dyDescent="0.25">
      <c r="A330" t="s">
        <v>6805</v>
      </c>
      <c r="B330" s="56">
        <v>42947</v>
      </c>
      <c r="C330" t="s">
        <v>6806</v>
      </c>
      <c r="D330">
        <v>1</v>
      </c>
      <c r="E330" t="s">
        <v>6807</v>
      </c>
      <c r="F330" t="s">
        <v>1406</v>
      </c>
      <c r="G330" s="55" t="str">
        <f t="shared" si="9"/>
        <v>AAN051220835</v>
      </c>
      <c r="H330" t="s">
        <v>804</v>
      </c>
      <c r="I330">
        <v>45.52</v>
      </c>
      <c r="J330" s="33">
        <f t="shared" si="10"/>
        <v>284.5</v>
      </c>
    </row>
    <row r="331" spans="1:10" x14ac:dyDescent="0.25">
      <c r="A331" t="s">
        <v>6805</v>
      </c>
      <c r="B331" s="56">
        <v>42947</v>
      </c>
      <c r="C331" t="s">
        <v>6806</v>
      </c>
      <c r="D331">
        <v>1</v>
      </c>
      <c r="E331" t="s">
        <v>6807</v>
      </c>
      <c r="F331" t="s">
        <v>1406</v>
      </c>
      <c r="G331" s="55" t="str">
        <f t="shared" si="9"/>
        <v>API6609273E0</v>
      </c>
      <c r="H331" t="s">
        <v>444</v>
      </c>
      <c r="I331">
        <v>55.86</v>
      </c>
      <c r="J331" s="33">
        <f t="shared" si="10"/>
        <v>349.125</v>
      </c>
    </row>
    <row r="332" spans="1:10" x14ac:dyDescent="0.25">
      <c r="A332" t="s">
        <v>6805</v>
      </c>
      <c r="B332" s="56">
        <v>42947</v>
      </c>
      <c r="C332" t="s">
        <v>6806</v>
      </c>
      <c r="D332">
        <v>1</v>
      </c>
      <c r="E332" t="s">
        <v>6807</v>
      </c>
      <c r="F332" t="s">
        <v>1406</v>
      </c>
      <c r="G332" s="55" t="str">
        <f t="shared" si="9"/>
        <v>APU640930KV9</v>
      </c>
      <c r="H332" t="s">
        <v>924</v>
      </c>
      <c r="I332">
        <v>155.31</v>
      </c>
      <c r="J332" s="33">
        <f t="shared" si="10"/>
        <v>970.6875</v>
      </c>
    </row>
    <row r="333" spans="1:10" x14ac:dyDescent="0.25">
      <c r="A333" t="s">
        <v>6805</v>
      </c>
      <c r="B333" s="56">
        <v>42947</v>
      </c>
      <c r="C333" t="s">
        <v>6806</v>
      </c>
      <c r="D333">
        <v>1</v>
      </c>
      <c r="E333" t="s">
        <v>6807</v>
      </c>
      <c r="F333" t="s">
        <v>1406</v>
      </c>
      <c r="G333" s="55" t="str">
        <f t="shared" si="9"/>
        <v>COR940512BM6</v>
      </c>
      <c r="H333" t="s">
        <v>6808</v>
      </c>
      <c r="I333">
        <v>35.25</v>
      </c>
      <c r="J333" s="33">
        <f t="shared" si="10"/>
        <v>220.3125</v>
      </c>
    </row>
    <row r="334" spans="1:10" x14ac:dyDescent="0.25">
      <c r="A334" t="s">
        <v>6805</v>
      </c>
      <c r="B334" s="56">
        <v>42947</v>
      </c>
      <c r="C334" t="s">
        <v>6806</v>
      </c>
      <c r="D334">
        <v>1</v>
      </c>
      <c r="E334" t="s">
        <v>6807</v>
      </c>
      <c r="F334" t="s">
        <v>1406</v>
      </c>
      <c r="G334" s="55" t="str">
        <f t="shared" si="9"/>
        <v>CPF6307036N8</v>
      </c>
      <c r="H334" t="s">
        <v>841</v>
      </c>
      <c r="I334">
        <v>8.68</v>
      </c>
      <c r="J334" s="33">
        <f t="shared" si="10"/>
        <v>54.25</v>
      </c>
    </row>
    <row r="335" spans="1:10" x14ac:dyDescent="0.25">
      <c r="A335" t="s">
        <v>6805</v>
      </c>
      <c r="B335" s="56">
        <v>42947</v>
      </c>
      <c r="C335" t="s">
        <v>6806</v>
      </c>
      <c r="D335">
        <v>1</v>
      </c>
      <c r="E335" t="s">
        <v>6807</v>
      </c>
      <c r="F335" t="s">
        <v>1406</v>
      </c>
      <c r="G335" s="55" t="str">
        <f t="shared" si="9"/>
        <v>FNI970829JR9</v>
      </c>
      <c r="H335" t="s">
        <v>794</v>
      </c>
      <c r="I335">
        <v>3.31</v>
      </c>
      <c r="J335" s="33">
        <f t="shared" si="10"/>
        <v>20.6875</v>
      </c>
    </row>
    <row r="336" spans="1:10" x14ac:dyDescent="0.25">
      <c r="A336" t="s">
        <v>6805</v>
      </c>
      <c r="B336" s="56">
        <v>42947</v>
      </c>
      <c r="C336" t="s">
        <v>6806</v>
      </c>
      <c r="D336">
        <v>1</v>
      </c>
      <c r="E336" t="s">
        <v>6807</v>
      </c>
      <c r="F336" t="s">
        <v>1406</v>
      </c>
      <c r="G336" s="55" t="str">
        <f t="shared" si="9"/>
        <v>FNI970829JR9</v>
      </c>
      <c r="H336" t="s">
        <v>794</v>
      </c>
      <c r="I336">
        <v>4.6900000000000004</v>
      </c>
      <c r="J336" s="33">
        <f t="shared" si="10"/>
        <v>29.312500000000004</v>
      </c>
    </row>
    <row r="337" spans="1:10" x14ac:dyDescent="0.25">
      <c r="A337" t="s">
        <v>6805</v>
      </c>
      <c r="B337" s="56">
        <v>42947</v>
      </c>
      <c r="C337" t="s">
        <v>6806</v>
      </c>
      <c r="D337">
        <v>1</v>
      </c>
      <c r="E337" t="s">
        <v>6807</v>
      </c>
      <c r="F337" t="s">
        <v>1406</v>
      </c>
      <c r="G337" s="55" t="str">
        <f t="shared" si="9"/>
        <v>FNI970829JR9</v>
      </c>
      <c r="H337" t="s">
        <v>794</v>
      </c>
      <c r="I337">
        <v>64.56</v>
      </c>
      <c r="J337" s="33">
        <f t="shared" si="10"/>
        <v>403.5</v>
      </c>
    </row>
    <row r="338" spans="1:10" x14ac:dyDescent="0.25">
      <c r="A338" t="s">
        <v>6805</v>
      </c>
      <c r="B338" s="56">
        <v>42947</v>
      </c>
      <c r="C338" t="s">
        <v>6806</v>
      </c>
      <c r="D338">
        <v>1</v>
      </c>
      <c r="E338" t="s">
        <v>6807</v>
      </c>
      <c r="F338" t="s">
        <v>1406</v>
      </c>
      <c r="G338" s="55" t="str">
        <f t="shared" si="9"/>
        <v>LEP1408184R1</v>
      </c>
      <c r="H338" t="s">
        <v>6761</v>
      </c>
      <c r="I338">
        <v>7.59</v>
      </c>
      <c r="J338" s="33">
        <f t="shared" si="10"/>
        <v>47.4375</v>
      </c>
    </row>
    <row r="339" spans="1:10" x14ac:dyDescent="0.25">
      <c r="A339" t="s">
        <v>6805</v>
      </c>
      <c r="B339" s="56">
        <v>42947</v>
      </c>
      <c r="C339" t="s">
        <v>6806</v>
      </c>
      <c r="D339">
        <v>1</v>
      </c>
      <c r="E339" t="s">
        <v>6807</v>
      </c>
      <c r="F339" t="s">
        <v>1406</v>
      </c>
      <c r="G339" s="55" t="str">
        <f t="shared" si="9"/>
        <v>OES070503PZ1</v>
      </c>
      <c r="H339" t="s">
        <v>6809</v>
      </c>
      <c r="I339">
        <v>49.83</v>
      </c>
      <c r="J339" s="33">
        <f t="shared" si="10"/>
        <v>311.4375</v>
      </c>
    </row>
    <row r="340" spans="1:10" x14ac:dyDescent="0.25">
      <c r="A340" t="s">
        <v>6810</v>
      </c>
      <c r="B340" s="56">
        <v>42947</v>
      </c>
      <c r="C340" t="s">
        <v>6811</v>
      </c>
      <c r="D340">
        <v>1</v>
      </c>
      <c r="E340" t="s">
        <v>6812</v>
      </c>
      <c r="F340" t="s">
        <v>1406</v>
      </c>
      <c r="G340" s="55" t="str">
        <f t="shared" si="9"/>
        <v>DCO0302147T9</v>
      </c>
      <c r="H340" t="s">
        <v>906</v>
      </c>
      <c r="I340">
        <v>3.31</v>
      </c>
      <c r="J340" s="33">
        <f t="shared" si="10"/>
        <v>20.6875</v>
      </c>
    </row>
    <row r="341" spans="1:10" x14ac:dyDescent="0.25">
      <c r="A341" t="s">
        <v>6810</v>
      </c>
      <c r="B341" s="56">
        <v>42947</v>
      </c>
      <c r="C341" t="s">
        <v>6811</v>
      </c>
      <c r="D341">
        <v>1</v>
      </c>
      <c r="E341" t="s">
        <v>6812</v>
      </c>
      <c r="F341" t="s">
        <v>1406</v>
      </c>
      <c r="G341" s="55" t="str">
        <f t="shared" si="9"/>
        <v>FNI970829JR9</v>
      </c>
      <c r="H341" t="s">
        <v>794</v>
      </c>
      <c r="I341">
        <v>13.1</v>
      </c>
      <c r="J341" s="33">
        <f t="shared" si="10"/>
        <v>81.875</v>
      </c>
    </row>
    <row r="342" spans="1:10" x14ac:dyDescent="0.25">
      <c r="A342" t="s">
        <v>6810</v>
      </c>
      <c r="B342" s="56">
        <v>42947</v>
      </c>
      <c r="C342" t="s">
        <v>6811</v>
      </c>
      <c r="D342">
        <v>1</v>
      </c>
      <c r="E342" t="s">
        <v>6812</v>
      </c>
      <c r="F342" t="s">
        <v>1406</v>
      </c>
      <c r="G342" s="55" t="str">
        <f t="shared" si="9"/>
        <v>MTA900528FIA</v>
      </c>
      <c r="H342" t="s">
        <v>919</v>
      </c>
      <c r="I342">
        <v>8.5500000000000007</v>
      </c>
      <c r="J342" s="33">
        <f t="shared" si="10"/>
        <v>53.4375</v>
      </c>
    </row>
    <row r="343" spans="1:10" x14ac:dyDescent="0.25">
      <c r="A343" t="s">
        <v>6810</v>
      </c>
      <c r="B343" s="56">
        <v>42947</v>
      </c>
      <c r="C343" t="s">
        <v>6811</v>
      </c>
      <c r="D343">
        <v>1</v>
      </c>
      <c r="E343" t="s">
        <v>6812</v>
      </c>
      <c r="F343" t="s">
        <v>1406</v>
      </c>
      <c r="G343" s="55" t="str">
        <f t="shared" si="9"/>
        <v>OME561118AA8</v>
      </c>
      <c r="H343" t="s">
        <v>907</v>
      </c>
      <c r="I343">
        <v>125.38</v>
      </c>
      <c r="J343" s="33">
        <f t="shared" si="10"/>
        <v>783.625</v>
      </c>
    </row>
    <row r="344" spans="1:10" x14ac:dyDescent="0.25">
      <c r="A344" t="s">
        <v>6813</v>
      </c>
      <c r="B344" s="56">
        <v>42947</v>
      </c>
      <c r="C344" t="s">
        <v>6814</v>
      </c>
      <c r="D344">
        <v>1</v>
      </c>
      <c r="E344" t="s">
        <v>6815</v>
      </c>
      <c r="F344" t="s">
        <v>1406</v>
      </c>
      <c r="G344" s="55" t="str">
        <f t="shared" si="9"/>
        <v>CAM061114VE5</v>
      </c>
      <c r="H344" t="s">
        <v>3183</v>
      </c>
      <c r="I344">
        <v>4.1399999999999997</v>
      </c>
      <c r="J344" s="33">
        <f t="shared" si="10"/>
        <v>25.874999999999996</v>
      </c>
    </row>
    <row r="345" spans="1:10" x14ac:dyDescent="0.25">
      <c r="A345" t="s">
        <v>6813</v>
      </c>
      <c r="B345" s="56">
        <v>42947</v>
      </c>
      <c r="C345" t="s">
        <v>6814</v>
      </c>
      <c r="D345">
        <v>1</v>
      </c>
      <c r="E345" t="s">
        <v>6815</v>
      </c>
      <c r="F345" t="s">
        <v>1406</v>
      </c>
      <c r="G345" s="55" t="str">
        <f t="shared" si="9"/>
        <v>DCO0302147T9</v>
      </c>
      <c r="H345" t="s">
        <v>906</v>
      </c>
      <c r="I345">
        <v>3.31</v>
      </c>
      <c r="J345" s="33">
        <f t="shared" si="10"/>
        <v>20.6875</v>
      </c>
    </row>
    <row r="346" spans="1:10" x14ac:dyDescent="0.25">
      <c r="A346" t="s">
        <v>6813</v>
      </c>
      <c r="B346" s="56">
        <v>42947</v>
      </c>
      <c r="C346" t="s">
        <v>6814</v>
      </c>
      <c r="D346">
        <v>1</v>
      </c>
      <c r="E346" t="s">
        <v>6815</v>
      </c>
      <c r="F346" t="s">
        <v>1406</v>
      </c>
      <c r="G346" s="55" t="str">
        <f t="shared" si="9"/>
        <v>FNI970829JR9</v>
      </c>
      <c r="H346" t="s">
        <v>794</v>
      </c>
      <c r="I346">
        <v>26.07</v>
      </c>
      <c r="J346" s="33">
        <f t="shared" si="10"/>
        <v>162.9375</v>
      </c>
    </row>
    <row r="347" spans="1:10" x14ac:dyDescent="0.25">
      <c r="A347" t="s">
        <v>6813</v>
      </c>
      <c r="B347" s="56">
        <v>42947</v>
      </c>
      <c r="C347" t="s">
        <v>6814</v>
      </c>
      <c r="D347">
        <v>1</v>
      </c>
      <c r="E347" t="s">
        <v>6815</v>
      </c>
      <c r="F347" t="s">
        <v>1406</v>
      </c>
      <c r="G347" s="55" t="str">
        <f t="shared" si="9"/>
        <v>MTA900527FIA</v>
      </c>
      <c r="H347" t="s">
        <v>6816</v>
      </c>
      <c r="I347">
        <v>8.5500000000000007</v>
      </c>
      <c r="J347" s="33">
        <f t="shared" si="10"/>
        <v>53.4375</v>
      </c>
    </row>
    <row r="348" spans="1:10" x14ac:dyDescent="0.25">
      <c r="A348" t="s">
        <v>6813</v>
      </c>
      <c r="B348" s="56">
        <v>42947</v>
      </c>
      <c r="C348" t="s">
        <v>6814</v>
      </c>
      <c r="D348">
        <v>1</v>
      </c>
      <c r="E348" t="s">
        <v>6815</v>
      </c>
      <c r="F348" t="s">
        <v>1406</v>
      </c>
      <c r="G348" s="55" t="str">
        <f t="shared" si="9"/>
        <v>OME561118AA8</v>
      </c>
      <c r="H348" t="s">
        <v>907</v>
      </c>
      <c r="I348">
        <v>153.1</v>
      </c>
      <c r="J348" s="33">
        <f t="shared" si="10"/>
        <v>956.875</v>
      </c>
    </row>
    <row r="349" spans="1:10" x14ac:dyDescent="0.25">
      <c r="A349" t="s">
        <v>6817</v>
      </c>
      <c r="B349" s="56">
        <v>42947</v>
      </c>
      <c r="C349" t="s">
        <v>6818</v>
      </c>
      <c r="D349">
        <v>1</v>
      </c>
      <c r="E349" t="s">
        <v>6819</v>
      </c>
      <c r="F349" t="s">
        <v>1406</v>
      </c>
      <c r="G349" s="55" t="str">
        <f t="shared" si="9"/>
        <v>AAN051220835</v>
      </c>
      <c r="H349" t="s">
        <v>804</v>
      </c>
      <c r="I349">
        <v>45.52</v>
      </c>
      <c r="J349" s="33">
        <f t="shared" si="10"/>
        <v>284.5</v>
      </c>
    </row>
    <row r="350" spans="1:10" x14ac:dyDescent="0.25">
      <c r="A350" t="s">
        <v>6817</v>
      </c>
      <c r="B350" s="56">
        <v>42947</v>
      </c>
      <c r="C350" t="s">
        <v>6818</v>
      </c>
      <c r="D350">
        <v>1</v>
      </c>
      <c r="E350" t="s">
        <v>6819</v>
      </c>
      <c r="F350" t="s">
        <v>1406</v>
      </c>
      <c r="G350" s="55" t="str">
        <f t="shared" ref="G350:G406" si="11">+H350</f>
        <v>AEB611030SN7</v>
      </c>
      <c r="H350" t="s">
        <v>850</v>
      </c>
      <c r="I350">
        <v>100.83</v>
      </c>
      <c r="J350" s="33">
        <f t="shared" si="10"/>
        <v>630.1875</v>
      </c>
    </row>
    <row r="351" spans="1:10" x14ac:dyDescent="0.25">
      <c r="A351" t="s">
        <v>6817</v>
      </c>
      <c r="B351" s="56">
        <v>42947</v>
      </c>
      <c r="C351" t="s">
        <v>6818</v>
      </c>
      <c r="D351">
        <v>1</v>
      </c>
      <c r="E351" t="s">
        <v>6819</v>
      </c>
      <c r="F351" t="s">
        <v>1406</v>
      </c>
      <c r="G351" s="55" t="str">
        <f t="shared" si="11"/>
        <v>APU640930KV9</v>
      </c>
      <c r="H351" t="s">
        <v>924</v>
      </c>
      <c r="I351">
        <v>31.18</v>
      </c>
      <c r="J351" s="33">
        <f t="shared" si="10"/>
        <v>194.875</v>
      </c>
    </row>
    <row r="352" spans="1:10" x14ac:dyDescent="0.25">
      <c r="A352" t="s">
        <v>6817</v>
      </c>
      <c r="B352" s="56">
        <v>42947</v>
      </c>
      <c r="C352" t="s">
        <v>6818</v>
      </c>
      <c r="D352">
        <v>1</v>
      </c>
      <c r="E352" t="s">
        <v>6819</v>
      </c>
      <c r="F352" t="s">
        <v>1406</v>
      </c>
      <c r="G352" s="55" t="str">
        <f t="shared" si="11"/>
        <v>FNI970829JR9</v>
      </c>
      <c r="H352" t="s">
        <v>794</v>
      </c>
      <c r="I352">
        <v>53.79</v>
      </c>
      <c r="J352" s="33">
        <f t="shared" si="10"/>
        <v>336.1875</v>
      </c>
    </row>
    <row r="353" spans="1:10" x14ac:dyDescent="0.25">
      <c r="A353" t="s">
        <v>6820</v>
      </c>
      <c r="B353" s="56">
        <v>42947</v>
      </c>
      <c r="C353" t="s">
        <v>6821</v>
      </c>
      <c r="D353">
        <v>1</v>
      </c>
      <c r="E353" t="s">
        <v>6822</v>
      </c>
      <c r="F353" t="s">
        <v>1406</v>
      </c>
      <c r="G353" s="55" t="str">
        <f t="shared" si="11"/>
        <v>DCO0302147T9</v>
      </c>
      <c r="H353" t="s">
        <v>906</v>
      </c>
      <c r="I353">
        <v>3.31</v>
      </c>
      <c r="J353" s="33">
        <f t="shared" si="10"/>
        <v>20.6875</v>
      </c>
    </row>
    <row r="354" spans="1:10" x14ac:dyDescent="0.25">
      <c r="A354" t="s">
        <v>6820</v>
      </c>
      <c r="B354" s="56">
        <v>42947</v>
      </c>
      <c r="C354" t="s">
        <v>6821</v>
      </c>
      <c r="D354">
        <v>1</v>
      </c>
      <c r="E354" t="s">
        <v>6822</v>
      </c>
      <c r="F354" t="s">
        <v>1406</v>
      </c>
      <c r="G354" s="55" t="str">
        <f t="shared" si="11"/>
        <v>FNI970829JR9</v>
      </c>
      <c r="H354" t="s">
        <v>794</v>
      </c>
      <c r="I354">
        <v>13.1</v>
      </c>
      <c r="J354" s="33">
        <f t="shared" si="10"/>
        <v>81.875</v>
      </c>
    </row>
    <row r="355" spans="1:10" x14ac:dyDescent="0.25">
      <c r="A355" t="s">
        <v>6820</v>
      </c>
      <c r="B355" s="56">
        <v>42947</v>
      </c>
      <c r="C355" t="s">
        <v>6821</v>
      </c>
      <c r="D355">
        <v>1</v>
      </c>
      <c r="E355" t="s">
        <v>6822</v>
      </c>
      <c r="F355" t="s">
        <v>1406</v>
      </c>
      <c r="G355" s="55" t="str">
        <f t="shared" si="11"/>
        <v>MTA900528FIA</v>
      </c>
      <c r="H355" t="s">
        <v>919</v>
      </c>
      <c r="I355">
        <v>8.5500000000000007</v>
      </c>
      <c r="J355" s="33">
        <f t="shared" si="10"/>
        <v>53.4375</v>
      </c>
    </row>
    <row r="356" spans="1:10" x14ac:dyDescent="0.25">
      <c r="A356" t="s">
        <v>6820</v>
      </c>
      <c r="B356" s="56">
        <v>42947</v>
      </c>
      <c r="C356" t="s">
        <v>6821</v>
      </c>
      <c r="D356">
        <v>1</v>
      </c>
      <c r="E356" t="s">
        <v>6822</v>
      </c>
      <c r="F356" t="s">
        <v>1406</v>
      </c>
      <c r="G356" s="55" t="str">
        <f t="shared" si="11"/>
        <v>OME561118AA8</v>
      </c>
      <c r="H356" t="s">
        <v>907</v>
      </c>
      <c r="I356">
        <v>125.38</v>
      </c>
      <c r="J356" s="33">
        <f t="shared" si="10"/>
        <v>783.625</v>
      </c>
    </row>
    <row r="357" spans="1:10" x14ac:dyDescent="0.25">
      <c r="A357" t="s">
        <v>6823</v>
      </c>
      <c r="B357" s="56">
        <v>42947</v>
      </c>
      <c r="C357" t="s">
        <v>6824</v>
      </c>
      <c r="D357">
        <v>1</v>
      </c>
      <c r="E357" t="s">
        <v>6825</v>
      </c>
      <c r="F357" t="s">
        <v>1406</v>
      </c>
      <c r="G357" s="55" t="str">
        <f t="shared" si="11"/>
        <v>DCO0302147T9</v>
      </c>
      <c r="H357" t="s">
        <v>906</v>
      </c>
      <c r="I357">
        <v>3.31</v>
      </c>
      <c r="J357" s="33">
        <f t="shared" si="10"/>
        <v>20.6875</v>
      </c>
    </row>
    <row r="358" spans="1:10" x14ac:dyDescent="0.25">
      <c r="A358" t="s">
        <v>6823</v>
      </c>
      <c r="B358" s="56">
        <v>42947</v>
      </c>
      <c r="C358" t="s">
        <v>6824</v>
      </c>
      <c r="D358">
        <v>1</v>
      </c>
      <c r="E358" t="s">
        <v>6825</v>
      </c>
      <c r="F358" t="s">
        <v>1406</v>
      </c>
      <c r="G358" s="55" t="str">
        <f t="shared" si="11"/>
        <v>FNI970829JR9</v>
      </c>
      <c r="H358" t="s">
        <v>794</v>
      </c>
      <c r="I358">
        <v>13.1</v>
      </c>
      <c r="J358" s="33">
        <f t="shared" si="10"/>
        <v>81.875</v>
      </c>
    </row>
    <row r="359" spans="1:10" x14ac:dyDescent="0.25">
      <c r="A359" t="s">
        <v>6823</v>
      </c>
      <c r="B359" s="56">
        <v>42947</v>
      </c>
      <c r="C359" t="s">
        <v>6824</v>
      </c>
      <c r="D359">
        <v>1</v>
      </c>
      <c r="E359" t="s">
        <v>6825</v>
      </c>
      <c r="F359" t="s">
        <v>1406</v>
      </c>
      <c r="G359" s="55" t="str">
        <f t="shared" si="11"/>
        <v>MTA900528FIA</v>
      </c>
      <c r="H359" t="s">
        <v>919</v>
      </c>
      <c r="I359">
        <v>8.5500000000000007</v>
      </c>
      <c r="J359" s="33">
        <f t="shared" si="10"/>
        <v>53.4375</v>
      </c>
    </row>
    <row r="360" spans="1:10" x14ac:dyDescent="0.25">
      <c r="A360" t="s">
        <v>6823</v>
      </c>
      <c r="B360" s="56">
        <v>42947</v>
      </c>
      <c r="C360" t="s">
        <v>6824</v>
      </c>
      <c r="D360">
        <v>1</v>
      </c>
      <c r="E360" t="s">
        <v>6825</v>
      </c>
      <c r="F360" t="s">
        <v>1406</v>
      </c>
      <c r="G360" s="55" t="str">
        <f t="shared" si="11"/>
        <v>OME561118AA8</v>
      </c>
      <c r="H360" t="s">
        <v>907</v>
      </c>
      <c r="I360">
        <v>125.38</v>
      </c>
      <c r="J360" s="33">
        <f t="shared" si="10"/>
        <v>783.625</v>
      </c>
    </row>
    <row r="361" spans="1:10" x14ac:dyDescent="0.25">
      <c r="A361" t="s">
        <v>6826</v>
      </c>
      <c r="B361" s="56">
        <v>42947</v>
      </c>
      <c r="C361" t="s">
        <v>6827</v>
      </c>
      <c r="D361">
        <v>1</v>
      </c>
      <c r="E361" t="s">
        <v>6828</v>
      </c>
      <c r="F361" t="s">
        <v>1406</v>
      </c>
      <c r="G361" s="55" t="str">
        <f t="shared" si="11"/>
        <v>DCO0302147T9</v>
      </c>
      <c r="H361" t="s">
        <v>906</v>
      </c>
      <c r="I361">
        <v>3.31</v>
      </c>
      <c r="J361" s="33">
        <f t="shared" si="10"/>
        <v>20.6875</v>
      </c>
    </row>
    <row r="362" spans="1:10" x14ac:dyDescent="0.25">
      <c r="A362" t="s">
        <v>6826</v>
      </c>
      <c r="B362" s="56">
        <v>42947</v>
      </c>
      <c r="C362" t="s">
        <v>6827</v>
      </c>
      <c r="D362">
        <v>1</v>
      </c>
      <c r="E362" t="s">
        <v>6828</v>
      </c>
      <c r="F362" t="s">
        <v>1406</v>
      </c>
      <c r="G362" s="55" t="str">
        <f t="shared" si="11"/>
        <v>FNI970829JR9</v>
      </c>
      <c r="H362" t="s">
        <v>794</v>
      </c>
      <c r="I362">
        <v>13.1</v>
      </c>
      <c r="J362" s="33">
        <f t="shared" si="10"/>
        <v>81.875</v>
      </c>
    </row>
    <row r="363" spans="1:10" x14ac:dyDescent="0.25">
      <c r="A363" t="s">
        <v>6826</v>
      </c>
      <c r="B363" s="56">
        <v>42947</v>
      </c>
      <c r="C363" t="s">
        <v>6827</v>
      </c>
      <c r="D363">
        <v>1</v>
      </c>
      <c r="E363" t="s">
        <v>6828</v>
      </c>
      <c r="F363" t="s">
        <v>1406</v>
      </c>
      <c r="G363" s="55" t="str">
        <f t="shared" si="11"/>
        <v>MTA900528FIA</v>
      </c>
      <c r="H363" t="s">
        <v>919</v>
      </c>
      <c r="I363">
        <v>8.5500000000000007</v>
      </c>
      <c r="J363" s="33">
        <f t="shared" si="10"/>
        <v>53.4375</v>
      </c>
    </row>
    <row r="364" spans="1:10" x14ac:dyDescent="0.25">
      <c r="A364" t="s">
        <v>6826</v>
      </c>
      <c r="B364" s="56">
        <v>42947</v>
      </c>
      <c r="C364" t="s">
        <v>6827</v>
      </c>
      <c r="D364">
        <v>1</v>
      </c>
      <c r="E364" t="s">
        <v>6828</v>
      </c>
      <c r="F364" t="s">
        <v>1406</v>
      </c>
      <c r="G364" s="55" t="str">
        <f t="shared" si="11"/>
        <v>OME561118AA8</v>
      </c>
      <c r="H364" t="s">
        <v>907</v>
      </c>
      <c r="I364">
        <v>125.38</v>
      </c>
      <c r="J364" s="33">
        <f t="shared" si="10"/>
        <v>783.625</v>
      </c>
    </row>
    <row r="365" spans="1:10" x14ac:dyDescent="0.25">
      <c r="A365" t="s">
        <v>6826</v>
      </c>
      <c r="B365" s="56">
        <v>42947</v>
      </c>
      <c r="C365" t="s">
        <v>6827</v>
      </c>
      <c r="D365">
        <v>1</v>
      </c>
      <c r="E365" t="s">
        <v>6828</v>
      </c>
      <c r="F365" t="s">
        <v>1406</v>
      </c>
      <c r="G365" s="55" t="str">
        <f t="shared" si="11"/>
        <v>PET040903DH1</v>
      </c>
      <c r="H365" t="s">
        <v>908</v>
      </c>
      <c r="I365">
        <v>105</v>
      </c>
      <c r="J365" s="33">
        <f t="shared" si="10"/>
        <v>656.25</v>
      </c>
    </row>
    <row r="366" spans="1:10" x14ac:dyDescent="0.25">
      <c r="A366" t="s">
        <v>6826</v>
      </c>
      <c r="B366" s="56">
        <v>42947</v>
      </c>
      <c r="C366" t="s">
        <v>6827</v>
      </c>
      <c r="D366">
        <v>1</v>
      </c>
      <c r="E366" t="s">
        <v>6828</v>
      </c>
      <c r="F366" t="s">
        <v>1406</v>
      </c>
      <c r="G366" s="55" t="str">
        <f t="shared" si="11"/>
        <v>SSR760906L2A</v>
      </c>
      <c r="H366" t="s">
        <v>909</v>
      </c>
      <c r="I366">
        <v>53.79</v>
      </c>
      <c r="J366" s="33">
        <f t="shared" si="10"/>
        <v>336.1875</v>
      </c>
    </row>
    <row r="367" spans="1:10" x14ac:dyDescent="0.25">
      <c r="A367" t="s">
        <v>6829</v>
      </c>
      <c r="B367" s="56">
        <v>42947</v>
      </c>
      <c r="C367" t="s">
        <v>6830</v>
      </c>
      <c r="D367">
        <v>1</v>
      </c>
      <c r="E367" t="s">
        <v>6831</v>
      </c>
      <c r="F367" t="s">
        <v>1406</v>
      </c>
      <c r="G367" s="55" t="str">
        <f t="shared" si="11"/>
        <v>DCO0302147T9</v>
      </c>
      <c r="H367" t="s">
        <v>906</v>
      </c>
      <c r="I367">
        <v>3.31</v>
      </c>
      <c r="J367" s="33">
        <f t="shared" si="10"/>
        <v>20.6875</v>
      </c>
    </row>
    <row r="368" spans="1:10" x14ac:dyDescent="0.25">
      <c r="A368" t="s">
        <v>6829</v>
      </c>
      <c r="B368" s="56">
        <v>42947</v>
      </c>
      <c r="C368" t="s">
        <v>6830</v>
      </c>
      <c r="D368">
        <v>1</v>
      </c>
      <c r="E368" t="s">
        <v>6831</v>
      </c>
      <c r="F368" t="s">
        <v>1406</v>
      </c>
      <c r="G368" s="55" t="str">
        <f t="shared" si="11"/>
        <v>FNI970829JR9</v>
      </c>
      <c r="H368" t="s">
        <v>794</v>
      </c>
      <c r="I368">
        <v>13.1</v>
      </c>
      <c r="J368" s="33">
        <f t="shared" si="10"/>
        <v>81.875</v>
      </c>
    </row>
    <row r="369" spans="1:10" x14ac:dyDescent="0.25">
      <c r="A369" t="s">
        <v>6829</v>
      </c>
      <c r="B369" s="56">
        <v>42947</v>
      </c>
      <c r="C369" t="s">
        <v>6830</v>
      </c>
      <c r="D369">
        <v>1</v>
      </c>
      <c r="E369" t="s">
        <v>6831</v>
      </c>
      <c r="F369" t="s">
        <v>1406</v>
      </c>
      <c r="G369" s="55" t="str">
        <f t="shared" si="11"/>
        <v>MTA900528FIA</v>
      </c>
      <c r="H369" t="s">
        <v>919</v>
      </c>
      <c r="I369">
        <v>8.5500000000000007</v>
      </c>
      <c r="J369" s="33">
        <f t="shared" si="10"/>
        <v>53.4375</v>
      </c>
    </row>
    <row r="370" spans="1:10" x14ac:dyDescent="0.25">
      <c r="A370" t="s">
        <v>6829</v>
      </c>
      <c r="B370" s="56">
        <v>42947</v>
      </c>
      <c r="C370" t="s">
        <v>6830</v>
      </c>
      <c r="D370">
        <v>1</v>
      </c>
      <c r="E370" t="s">
        <v>6831</v>
      </c>
      <c r="F370" t="s">
        <v>1406</v>
      </c>
      <c r="G370" s="55" t="str">
        <f t="shared" si="11"/>
        <v>OME561118AA8</v>
      </c>
      <c r="H370" t="s">
        <v>907</v>
      </c>
      <c r="I370">
        <v>125.38</v>
      </c>
      <c r="J370" s="33">
        <f t="shared" si="10"/>
        <v>783.625</v>
      </c>
    </row>
    <row r="371" spans="1:10" x14ac:dyDescent="0.25">
      <c r="A371" t="s">
        <v>6832</v>
      </c>
      <c r="B371" s="56">
        <v>42947</v>
      </c>
      <c r="C371" t="s">
        <v>6833</v>
      </c>
      <c r="D371">
        <v>1</v>
      </c>
      <c r="E371" t="s">
        <v>6834</v>
      </c>
      <c r="F371" t="s">
        <v>1406</v>
      </c>
      <c r="G371" s="55" t="str">
        <f t="shared" si="11"/>
        <v>TTI961202IM1</v>
      </c>
      <c r="H371" t="s">
        <v>426</v>
      </c>
      <c r="I371">
        <v>77.45</v>
      </c>
      <c r="J371" s="33">
        <f t="shared" si="10"/>
        <v>484.0625</v>
      </c>
    </row>
    <row r="372" spans="1:10" x14ac:dyDescent="0.25">
      <c r="A372" t="s">
        <v>722</v>
      </c>
      <c r="B372" s="56">
        <v>42947</v>
      </c>
      <c r="C372" t="s">
        <v>6835</v>
      </c>
      <c r="D372">
        <v>1</v>
      </c>
      <c r="E372" t="s">
        <v>6836</v>
      </c>
      <c r="F372" t="s">
        <v>1406</v>
      </c>
      <c r="G372" s="55" t="str">
        <f t="shared" si="11"/>
        <v>MERL571216D49</v>
      </c>
      <c r="H372" t="s">
        <v>5328</v>
      </c>
      <c r="I372">
        <v>138.56</v>
      </c>
      <c r="J372" s="33">
        <f t="shared" si="10"/>
        <v>866</v>
      </c>
    </row>
    <row r="373" spans="1:10" x14ac:dyDescent="0.25">
      <c r="A373" t="s">
        <v>6837</v>
      </c>
      <c r="B373" s="56">
        <v>42947</v>
      </c>
      <c r="C373" t="s">
        <v>6838</v>
      </c>
      <c r="D373">
        <v>1</v>
      </c>
      <c r="E373" t="s">
        <v>6839</v>
      </c>
      <c r="F373" t="s">
        <v>1406</v>
      </c>
      <c r="G373" s="55" t="str">
        <f t="shared" si="11"/>
        <v>MERL571216D49</v>
      </c>
      <c r="H373" t="s">
        <v>5328</v>
      </c>
      <c r="I373">
        <v>151.6</v>
      </c>
      <c r="J373" s="33">
        <f t="shared" si="10"/>
        <v>947.5</v>
      </c>
    </row>
    <row r="374" spans="1:10" x14ac:dyDescent="0.25">
      <c r="A374" t="s">
        <v>6840</v>
      </c>
      <c r="B374" s="56">
        <v>42947</v>
      </c>
      <c r="C374" t="s">
        <v>6841</v>
      </c>
      <c r="D374">
        <v>1</v>
      </c>
      <c r="E374" t="s">
        <v>6842</v>
      </c>
      <c r="F374" t="s">
        <v>1406</v>
      </c>
      <c r="G374" s="7" t="s">
        <v>411</v>
      </c>
      <c r="H374" t="s">
        <v>6843</v>
      </c>
      <c r="I374">
        <v>18.760000000000002</v>
      </c>
      <c r="J374" s="33">
        <f t="shared" si="10"/>
        <v>117.25000000000001</v>
      </c>
    </row>
    <row r="375" spans="1:10" x14ac:dyDescent="0.25">
      <c r="A375" t="s">
        <v>6844</v>
      </c>
      <c r="B375" s="56">
        <v>42947</v>
      </c>
      <c r="C375" t="s">
        <v>6845</v>
      </c>
      <c r="D375">
        <v>1</v>
      </c>
      <c r="E375" t="s">
        <v>6846</v>
      </c>
      <c r="F375" t="s">
        <v>1406</v>
      </c>
      <c r="G375" s="55" t="str">
        <f t="shared" si="11"/>
        <v>TTI961202IM1</v>
      </c>
      <c r="H375" t="s">
        <v>426</v>
      </c>
      <c r="I375">
        <v>73.790000000000006</v>
      </c>
      <c r="J375" s="33">
        <f t="shared" si="10"/>
        <v>461.18750000000006</v>
      </c>
    </row>
    <row r="376" spans="1:10" x14ac:dyDescent="0.25">
      <c r="A376" t="s">
        <v>6847</v>
      </c>
      <c r="B376" s="56">
        <v>42947</v>
      </c>
      <c r="C376" t="s">
        <v>6848</v>
      </c>
      <c r="D376">
        <v>1</v>
      </c>
      <c r="E376" t="s">
        <v>6849</v>
      </c>
      <c r="F376" t="s">
        <v>1406</v>
      </c>
      <c r="G376" s="55" t="str">
        <f t="shared" si="11"/>
        <v>TTI961202IM1</v>
      </c>
      <c r="H376" t="s">
        <v>426</v>
      </c>
      <c r="I376">
        <v>56.5</v>
      </c>
      <c r="J376" s="33">
        <f t="shared" si="10"/>
        <v>353.125</v>
      </c>
    </row>
    <row r="377" spans="1:10" x14ac:dyDescent="0.25">
      <c r="A377" t="s">
        <v>6850</v>
      </c>
      <c r="B377" s="56">
        <v>42947</v>
      </c>
      <c r="C377" t="s">
        <v>6851</v>
      </c>
      <c r="D377">
        <v>1</v>
      </c>
      <c r="E377" t="s">
        <v>6852</v>
      </c>
      <c r="F377" t="s">
        <v>1406</v>
      </c>
      <c r="G377" s="55" t="str">
        <f t="shared" si="11"/>
        <v>CME910715UB9</v>
      </c>
      <c r="H377" t="s">
        <v>329</v>
      </c>
      <c r="I377">
        <v>17.79</v>
      </c>
      <c r="J377" s="33">
        <f t="shared" si="10"/>
        <v>111.18749999999999</v>
      </c>
    </row>
    <row r="378" spans="1:10" x14ac:dyDescent="0.25">
      <c r="A378" t="s">
        <v>6853</v>
      </c>
      <c r="B378" s="56">
        <v>42947</v>
      </c>
      <c r="C378" t="s">
        <v>6854</v>
      </c>
      <c r="D378">
        <v>1</v>
      </c>
      <c r="E378" t="s">
        <v>6855</v>
      </c>
      <c r="F378" t="s">
        <v>1406</v>
      </c>
      <c r="G378" s="55" t="str">
        <f t="shared" si="11"/>
        <v>SCA981201NHA</v>
      </c>
      <c r="H378" t="s">
        <v>6856</v>
      </c>
      <c r="I378">
        <v>23.45</v>
      </c>
      <c r="J378" s="33">
        <f t="shared" si="10"/>
        <v>146.5625</v>
      </c>
    </row>
    <row r="379" spans="1:10" x14ac:dyDescent="0.25">
      <c r="A379" t="s">
        <v>6857</v>
      </c>
      <c r="B379" s="56">
        <v>42947</v>
      </c>
      <c r="C379" t="s">
        <v>6858</v>
      </c>
      <c r="D379">
        <v>1</v>
      </c>
      <c r="E379" t="s">
        <v>6859</v>
      </c>
      <c r="F379" t="s">
        <v>1406</v>
      </c>
      <c r="G379" s="55" t="str">
        <f t="shared" si="11"/>
        <v>SCA981201NHA</v>
      </c>
      <c r="H379" t="s">
        <v>6856</v>
      </c>
      <c r="I379">
        <v>27.03</v>
      </c>
      <c r="J379" s="33">
        <f t="shared" si="10"/>
        <v>168.9375</v>
      </c>
    </row>
    <row r="380" spans="1:10" x14ac:dyDescent="0.25">
      <c r="A380" t="s">
        <v>6860</v>
      </c>
      <c r="B380" s="56">
        <v>42947</v>
      </c>
      <c r="C380" t="s">
        <v>6861</v>
      </c>
      <c r="D380">
        <v>1</v>
      </c>
      <c r="E380" t="s">
        <v>6862</v>
      </c>
      <c r="F380" t="s">
        <v>1406</v>
      </c>
      <c r="G380" s="55" t="str">
        <f t="shared" si="11"/>
        <v>DUMA580801KN5</v>
      </c>
      <c r="H380" t="s">
        <v>305</v>
      </c>
      <c r="I380">
        <v>9.6</v>
      </c>
      <c r="J380" s="33">
        <f t="shared" si="10"/>
        <v>60</v>
      </c>
    </row>
    <row r="381" spans="1:10" x14ac:dyDescent="0.25">
      <c r="A381" t="s">
        <v>6863</v>
      </c>
      <c r="B381" s="56">
        <v>42947</v>
      </c>
      <c r="C381" t="s">
        <v>6864</v>
      </c>
      <c r="D381">
        <v>1</v>
      </c>
      <c r="E381" t="s">
        <v>6865</v>
      </c>
      <c r="F381" t="s">
        <v>1406</v>
      </c>
      <c r="G381" s="55" t="str">
        <f t="shared" si="11"/>
        <v>TTI961202IM1</v>
      </c>
      <c r="H381" t="s">
        <v>426</v>
      </c>
      <c r="I381">
        <v>22.14</v>
      </c>
      <c r="J381" s="33">
        <f t="shared" si="10"/>
        <v>138.375</v>
      </c>
    </row>
    <row r="382" spans="1:10" x14ac:dyDescent="0.25">
      <c r="A382" t="s">
        <v>6866</v>
      </c>
      <c r="B382" s="56">
        <v>42947</v>
      </c>
      <c r="C382" t="s">
        <v>6867</v>
      </c>
      <c r="D382">
        <v>1</v>
      </c>
      <c r="E382" t="s">
        <v>6868</v>
      </c>
      <c r="F382" t="s">
        <v>1406</v>
      </c>
      <c r="G382" s="55" t="str">
        <f t="shared" si="11"/>
        <v>LONA700127T42</v>
      </c>
      <c r="H382" t="s">
        <v>352</v>
      </c>
      <c r="I382">
        <v>43.4</v>
      </c>
      <c r="J382" s="33">
        <f t="shared" si="10"/>
        <v>271.25</v>
      </c>
    </row>
    <row r="383" spans="1:10" x14ac:dyDescent="0.25">
      <c r="A383" t="s">
        <v>6869</v>
      </c>
      <c r="B383" s="56">
        <v>42947</v>
      </c>
      <c r="C383" t="s">
        <v>6870</v>
      </c>
      <c r="D383">
        <v>1</v>
      </c>
      <c r="E383" t="s">
        <v>6871</v>
      </c>
      <c r="F383" t="s">
        <v>1406</v>
      </c>
      <c r="G383" s="55" t="str">
        <f t="shared" si="11"/>
        <v>BPR860613QI5</v>
      </c>
      <c r="H383" t="s">
        <v>6872</v>
      </c>
      <c r="I383">
        <v>13.03</v>
      </c>
      <c r="J383" s="33">
        <f t="shared" si="10"/>
        <v>81.4375</v>
      </c>
    </row>
    <row r="384" spans="1:10" x14ac:dyDescent="0.25">
      <c r="A384" t="s">
        <v>6873</v>
      </c>
      <c r="B384" s="56">
        <v>42947</v>
      </c>
      <c r="C384" t="s">
        <v>6874</v>
      </c>
      <c r="D384">
        <v>1</v>
      </c>
      <c r="E384" t="s">
        <v>6875</v>
      </c>
      <c r="F384" t="s">
        <v>1406</v>
      </c>
      <c r="G384" s="55" t="str">
        <f t="shared" si="11"/>
        <v>LONA700127T42</v>
      </c>
      <c r="H384" t="s">
        <v>352</v>
      </c>
      <c r="I384">
        <v>22.32</v>
      </c>
      <c r="J384" s="33">
        <f t="shared" si="10"/>
        <v>139.5</v>
      </c>
    </row>
    <row r="385" spans="1:10" x14ac:dyDescent="0.25">
      <c r="A385" t="s">
        <v>6876</v>
      </c>
      <c r="B385" s="56">
        <v>42947</v>
      </c>
      <c r="C385" t="s">
        <v>6877</v>
      </c>
      <c r="D385">
        <v>1</v>
      </c>
      <c r="E385" t="s">
        <v>6878</v>
      </c>
      <c r="F385" t="s">
        <v>1406</v>
      </c>
      <c r="G385" s="55" t="str">
        <f t="shared" si="11"/>
        <v>CAMM880825PU8</v>
      </c>
      <c r="H385" t="s">
        <v>321</v>
      </c>
      <c r="I385">
        <v>24.83</v>
      </c>
      <c r="J385" s="33">
        <f t="shared" si="10"/>
        <v>155.1875</v>
      </c>
    </row>
    <row r="386" spans="1:10" x14ac:dyDescent="0.25">
      <c r="A386" t="s">
        <v>6879</v>
      </c>
      <c r="B386" s="56">
        <v>42947</v>
      </c>
      <c r="C386" t="s">
        <v>6880</v>
      </c>
      <c r="D386">
        <v>1</v>
      </c>
      <c r="E386" t="s">
        <v>6881</v>
      </c>
      <c r="F386" t="s">
        <v>1406</v>
      </c>
      <c r="G386" s="55" t="str">
        <f t="shared" si="11"/>
        <v>LONA700127T42</v>
      </c>
      <c r="H386" t="s">
        <v>352</v>
      </c>
      <c r="I386">
        <v>19.12</v>
      </c>
      <c r="J386" s="33">
        <f t="shared" si="10"/>
        <v>119.5</v>
      </c>
    </row>
    <row r="387" spans="1:10" x14ac:dyDescent="0.25">
      <c r="A387" t="s">
        <v>6882</v>
      </c>
      <c r="B387" s="56">
        <v>42947</v>
      </c>
      <c r="C387" t="s">
        <v>6883</v>
      </c>
      <c r="D387">
        <v>1</v>
      </c>
      <c r="E387" t="s">
        <v>6884</v>
      </c>
      <c r="F387" t="s">
        <v>1406</v>
      </c>
      <c r="G387" s="55" t="str">
        <f t="shared" si="11"/>
        <v>HNC040824TJ6</v>
      </c>
      <c r="H387" t="s">
        <v>6647</v>
      </c>
      <c r="I387">
        <v>164.6</v>
      </c>
      <c r="J387" s="33">
        <f t="shared" si="10"/>
        <v>1028.75</v>
      </c>
    </row>
    <row r="388" spans="1:10" x14ac:dyDescent="0.25">
      <c r="A388" t="s">
        <v>6885</v>
      </c>
      <c r="B388" s="56">
        <v>42947</v>
      </c>
      <c r="C388" t="s">
        <v>6886</v>
      </c>
      <c r="D388">
        <v>1</v>
      </c>
      <c r="E388" t="s">
        <v>6887</v>
      </c>
      <c r="F388" t="s">
        <v>1406</v>
      </c>
      <c r="G388" s="55" t="str">
        <f t="shared" si="11"/>
        <v>TRA060703EB4</v>
      </c>
      <c r="H388" t="s">
        <v>743</v>
      </c>
      <c r="I388">
        <v>56</v>
      </c>
      <c r="J388" s="33">
        <f t="shared" si="10"/>
        <v>350</v>
      </c>
    </row>
    <row r="389" spans="1:10" x14ac:dyDescent="0.25">
      <c r="A389" t="s">
        <v>6888</v>
      </c>
      <c r="B389" s="56">
        <v>42947</v>
      </c>
      <c r="C389" t="s">
        <v>6889</v>
      </c>
      <c r="D389">
        <v>1</v>
      </c>
      <c r="E389" t="s">
        <v>6890</v>
      </c>
      <c r="F389" t="s">
        <v>1406</v>
      </c>
      <c r="G389" s="55" t="str">
        <f t="shared" si="11"/>
        <v>LONA700127T42</v>
      </c>
      <c r="H389" t="s">
        <v>352</v>
      </c>
      <c r="I389">
        <v>29.99</v>
      </c>
      <c r="J389" s="33">
        <f t="shared" si="10"/>
        <v>187.4375</v>
      </c>
    </row>
    <row r="390" spans="1:10" x14ac:dyDescent="0.25">
      <c r="A390" t="s">
        <v>6891</v>
      </c>
      <c r="B390" s="56">
        <v>42947</v>
      </c>
      <c r="C390" t="s">
        <v>6892</v>
      </c>
      <c r="D390">
        <v>1</v>
      </c>
      <c r="E390" t="s">
        <v>6893</v>
      </c>
      <c r="F390" t="s">
        <v>1406</v>
      </c>
      <c r="G390" s="55" t="str">
        <f t="shared" si="11"/>
        <v>DUGG650808H5A</v>
      </c>
      <c r="H390" t="s">
        <v>2254</v>
      </c>
      <c r="I390">
        <v>14.22</v>
      </c>
      <c r="J390" s="33">
        <f t="shared" si="10"/>
        <v>88.875</v>
      </c>
    </row>
    <row r="391" spans="1:10" x14ac:dyDescent="0.25">
      <c r="A391" t="s">
        <v>6894</v>
      </c>
      <c r="B391" s="56">
        <v>42947</v>
      </c>
      <c r="C391" t="s">
        <v>6895</v>
      </c>
      <c r="D391">
        <v>1</v>
      </c>
      <c r="E391" t="s">
        <v>6896</v>
      </c>
      <c r="F391" t="s">
        <v>1406</v>
      </c>
      <c r="G391" s="55" t="str">
        <f t="shared" si="11"/>
        <v>FOPJ630103CU1</v>
      </c>
      <c r="H391" t="s">
        <v>739</v>
      </c>
      <c r="I391">
        <v>33.79</v>
      </c>
      <c r="J391" s="33">
        <f t="shared" si="10"/>
        <v>211.1875</v>
      </c>
    </row>
    <row r="392" spans="1:10" x14ac:dyDescent="0.25">
      <c r="A392" t="s">
        <v>6897</v>
      </c>
      <c r="B392" s="56">
        <v>42947</v>
      </c>
      <c r="C392" t="s">
        <v>6898</v>
      </c>
      <c r="D392">
        <v>1</v>
      </c>
      <c r="E392" t="s">
        <v>6899</v>
      </c>
      <c r="F392" t="s">
        <v>1406</v>
      </c>
      <c r="G392" s="55" t="str">
        <f t="shared" si="11"/>
        <v>FMB871228QF7</v>
      </c>
      <c r="H392" t="s">
        <v>430</v>
      </c>
      <c r="I392">
        <v>20.07</v>
      </c>
      <c r="J392" s="33">
        <f t="shared" ref="J392:J455" si="12">+I392/0.16</f>
        <v>125.4375</v>
      </c>
    </row>
    <row r="393" spans="1:10" x14ac:dyDescent="0.25">
      <c r="A393" t="s">
        <v>6900</v>
      </c>
      <c r="B393" s="56">
        <v>42947</v>
      </c>
      <c r="C393" t="s">
        <v>6901</v>
      </c>
      <c r="D393">
        <v>1</v>
      </c>
      <c r="E393" t="s">
        <v>6902</v>
      </c>
      <c r="F393" t="s">
        <v>1406</v>
      </c>
      <c r="G393" s="55" t="str">
        <f t="shared" si="11"/>
        <v>PLH1504279H9</v>
      </c>
      <c r="H393" t="s">
        <v>5985</v>
      </c>
      <c r="I393">
        <v>155.09</v>
      </c>
      <c r="J393" s="33">
        <f t="shared" si="12"/>
        <v>969.3125</v>
      </c>
    </row>
    <row r="394" spans="1:10" x14ac:dyDescent="0.25">
      <c r="A394" t="s">
        <v>6903</v>
      </c>
      <c r="B394" s="56">
        <v>42947</v>
      </c>
      <c r="C394" t="s">
        <v>6904</v>
      </c>
      <c r="D394">
        <v>1</v>
      </c>
      <c r="E394" t="s">
        <v>6905</v>
      </c>
      <c r="F394" t="s">
        <v>1406</v>
      </c>
      <c r="G394" s="55" t="str">
        <f t="shared" si="11"/>
        <v>PLH1504279H9</v>
      </c>
      <c r="H394" t="s">
        <v>5985</v>
      </c>
      <c r="I394">
        <v>155.09</v>
      </c>
      <c r="J394" s="33">
        <f t="shared" si="12"/>
        <v>969.3125</v>
      </c>
    </row>
    <row r="395" spans="1:10" x14ac:dyDescent="0.25">
      <c r="A395" t="s">
        <v>6906</v>
      </c>
      <c r="B395" s="56">
        <v>42947</v>
      </c>
      <c r="C395" t="s">
        <v>6907</v>
      </c>
      <c r="D395">
        <v>1</v>
      </c>
      <c r="E395" t="s">
        <v>6908</v>
      </c>
      <c r="F395" t="s">
        <v>1406</v>
      </c>
      <c r="G395" s="55" t="str">
        <f t="shared" si="11"/>
        <v>PCE890410B99</v>
      </c>
      <c r="H395" t="s">
        <v>2439</v>
      </c>
      <c r="I395">
        <v>52.34</v>
      </c>
      <c r="J395" s="33">
        <f t="shared" si="12"/>
        <v>327.125</v>
      </c>
    </row>
    <row r="396" spans="1:10" x14ac:dyDescent="0.25">
      <c r="A396" t="s">
        <v>6909</v>
      </c>
      <c r="B396" s="56">
        <v>42947</v>
      </c>
      <c r="C396" t="s">
        <v>6910</v>
      </c>
      <c r="D396">
        <v>1</v>
      </c>
      <c r="E396" t="s">
        <v>6911</v>
      </c>
      <c r="F396" t="s">
        <v>1406</v>
      </c>
      <c r="G396" s="55" t="str">
        <f t="shared" si="11"/>
        <v>API6609273E0</v>
      </c>
      <c r="H396" t="s">
        <v>444</v>
      </c>
      <c r="I396">
        <v>8.2799999999999994</v>
      </c>
      <c r="J396" s="33">
        <f t="shared" si="12"/>
        <v>51.749999999999993</v>
      </c>
    </row>
    <row r="397" spans="1:10" x14ac:dyDescent="0.25">
      <c r="A397" t="s">
        <v>6912</v>
      </c>
      <c r="B397" s="56">
        <v>42947</v>
      </c>
      <c r="C397" t="s">
        <v>6913</v>
      </c>
      <c r="D397">
        <v>1</v>
      </c>
      <c r="E397" t="s">
        <v>6914</v>
      </c>
      <c r="F397" t="s">
        <v>1406</v>
      </c>
      <c r="G397" s="55" t="str">
        <f t="shared" si="11"/>
        <v>RIOB7906128Y0</v>
      </c>
      <c r="H397" t="s">
        <v>6915</v>
      </c>
      <c r="I397">
        <v>13.93</v>
      </c>
      <c r="J397" s="33">
        <f t="shared" si="12"/>
        <v>87.0625</v>
      </c>
    </row>
    <row r="398" spans="1:10" x14ac:dyDescent="0.25">
      <c r="A398" t="s">
        <v>6916</v>
      </c>
      <c r="B398" s="56">
        <v>42947</v>
      </c>
      <c r="C398" t="s">
        <v>6917</v>
      </c>
      <c r="D398">
        <v>1</v>
      </c>
      <c r="E398" t="s">
        <v>6918</v>
      </c>
      <c r="F398" t="s">
        <v>1406</v>
      </c>
      <c r="G398" s="55" t="str">
        <f t="shared" si="11"/>
        <v>GORS710801PU6</v>
      </c>
      <c r="H398" t="s">
        <v>383</v>
      </c>
      <c r="I398">
        <v>211.2</v>
      </c>
      <c r="J398" s="33">
        <f t="shared" si="12"/>
        <v>1320</v>
      </c>
    </row>
    <row r="399" spans="1:10" x14ac:dyDescent="0.25">
      <c r="A399" t="s">
        <v>6919</v>
      </c>
      <c r="B399" s="56">
        <v>42947</v>
      </c>
      <c r="C399" t="s">
        <v>6920</v>
      </c>
      <c r="D399">
        <v>1</v>
      </c>
      <c r="E399" t="s">
        <v>6921</v>
      </c>
      <c r="F399" t="s">
        <v>1406</v>
      </c>
      <c r="G399" s="55" t="str">
        <f t="shared" si="11"/>
        <v>CFC110121742</v>
      </c>
      <c r="H399" t="s">
        <v>777</v>
      </c>
      <c r="I399">
        <v>20.41</v>
      </c>
      <c r="J399" s="33">
        <f t="shared" si="12"/>
        <v>127.5625</v>
      </c>
    </row>
    <row r="400" spans="1:10" x14ac:dyDescent="0.25">
      <c r="A400" t="s">
        <v>6922</v>
      </c>
      <c r="B400" s="56">
        <v>42947</v>
      </c>
      <c r="C400" t="s">
        <v>6923</v>
      </c>
      <c r="D400">
        <v>1</v>
      </c>
      <c r="E400" t="s">
        <v>6924</v>
      </c>
      <c r="F400" t="s">
        <v>1406</v>
      </c>
      <c r="G400" s="55" t="str">
        <f t="shared" si="11"/>
        <v>SRE1309034W9</v>
      </c>
      <c r="H400" t="s">
        <v>6925</v>
      </c>
      <c r="I400">
        <v>157.04</v>
      </c>
      <c r="J400" s="33">
        <f t="shared" si="12"/>
        <v>981.49999999999989</v>
      </c>
    </row>
    <row r="401" spans="1:10" x14ac:dyDescent="0.25">
      <c r="A401" t="s">
        <v>6926</v>
      </c>
      <c r="B401" s="56">
        <v>42947</v>
      </c>
      <c r="C401" t="s">
        <v>6927</v>
      </c>
      <c r="D401">
        <v>1</v>
      </c>
      <c r="E401" t="s">
        <v>6928</v>
      </c>
      <c r="F401" t="s">
        <v>1406</v>
      </c>
      <c r="G401" s="55" t="str">
        <f t="shared" si="11"/>
        <v>TRA060703EB4</v>
      </c>
      <c r="H401" t="s">
        <v>743</v>
      </c>
      <c r="I401">
        <v>56</v>
      </c>
      <c r="J401" s="33">
        <f t="shared" si="12"/>
        <v>350</v>
      </c>
    </row>
    <row r="402" spans="1:10" x14ac:dyDescent="0.25">
      <c r="A402" t="s">
        <v>6929</v>
      </c>
      <c r="B402" s="56">
        <v>42947</v>
      </c>
      <c r="C402" t="s">
        <v>6930</v>
      </c>
      <c r="D402">
        <v>1</v>
      </c>
      <c r="E402" t="s">
        <v>6931</v>
      </c>
      <c r="F402" t="s">
        <v>1406</v>
      </c>
      <c r="G402" s="55" t="str">
        <f t="shared" si="11"/>
        <v>DEM8801152E9</v>
      </c>
      <c r="H402" t="s">
        <v>5798</v>
      </c>
      <c r="I402">
        <v>43.78</v>
      </c>
      <c r="J402" s="33">
        <f t="shared" si="12"/>
        <v>273.625</v>
      </c>
    </row>
    <row r="403" spans="1:10" x14ac:dyDescent="0.25">
      <c r="A403" t="s">
        <v>6932</v>
      </c>
      <c r="B403" s="56">
        <v>42947</v>
      </c>
      <c r="C403" t="s">
        <v>6933</v>
      </c>
      <c r="D403">
        <v>1</v>
      </c>
      <c r="E403" t="s">
        <v>6934</v>
      </c>
      <c r="F403" t="s">
        <v>1406</v>
      </c>
      <c r="G403" s="55" t="str">
        <f t="shared" si="11"/>
        <v>AME970109GW0</v>
      </c>
      <c r="H403" t="s">
        <v>309</v>
      </c>
      <c r="I403">
        <v>41.34</v>
      </c>
      <c r="J403" s="33">
        <f t="shared" si="12"/>
        <v>258.375</v>
      </c>
    </row>
    <row r="404" spans="1:10" x14ac:dyDescent="0.25">
      <c r="A404" t="s">
        <v>725</v>
      </c>
      <c r="B404" s="56">
        <v>42947</v>
      </c>
      <c r="C404" t="s">
        <v>6935</v>
      </c>
      <c r="D404">
        <v>1</v>
      </c>
      <c r="E404" t="s">
        <v>6936</v>
      </c>
      <c r="F404" t="s">
        <v>1406</v>
      </c>
      <c r="G404" s="55" t="str">
        <f t="shared" si="11"/>
        <v>NWM9709244W4</v>
      </c>
      <c r="H404" t="s">
        <v>333</v>
      </c>
      <c r="I404">
        <v>58.94</v>
      </c>
      <c r="J404" s="33">
        <f t="shared" si="12"/>
        <v>368.375</v>
      </c>
    </row>
    <row r="405" spans="1:10" x14ac:dyDescent="0.25">
      <c r="A405" t="s">
        <v>6937</v>
      </c>
      <c r="B405" s="56">
        <v>42947</v>
      </c>
      <c r="C405" t="s">
        <v>6938</v>
      </c>
      <c r="D405">
        <v>1</v>
      </c>
      <c r="E405" t="s">
        <v>6939</v>
      </c>
      <c r="F405" t="s">
        <v>1406</v>
      </c>
      <c r="G405" s="55" t="str">
        <f t="shared" si="11"/>
        <v>DVB840717386</v>
      </c>
      <c r="H405" t="s">
        <v>3267</v>
      </c>
      <c r="I405">
        <v>213.87</v>
      </c>
      <c r="J405" s="33">
        <f t="shared" si="12"/>
        <v>1336.6875</v>
      </c>
    </row>
    <row r="406" spans="1:10" x14ac:dyDescent="0.25">
      <c r="A406" t="s">
        <v>6940</v>
      </c>
      <c r="B406" s="56">
        <v>42947</v>
      </c>
      <c r="C406" t="s">
        <v>6941</v>
      </c>
      <c r="D406">
        <v>1</v>
      </c>
      <c r="E406" t="s">
        <v>6942</v>
      </c>
      <c r="F406" t="s">
        <v>1406</v>
      </c>
      <c r="G406" s="55" t="str">
        <f t="shared" si="11"/>
        <v>DLI931201MI9</v>
      </c>
      <c r="H406" t="s">
        <v>2401</v>
      </c>
      <c r="I406">
        <v>56.41</v>
      </c>
      <c r="J406" s="33">
        <f t="shared" si="12"/>
        <v>352.56249999999994</v>
      </c>
    </row>
    <row r="407" spans="1:10" x14ac:dyDescent="0.25">
      <c r="A407" t="s">
        <v>6943</v>
      </c>
      <c r="B407" s="56">
        <v>42947</v>
      </c>
      <c r="C407">
        <v>16162</v>
      </c>
      <c r="D407">
        <v>1</v>
      </c>
      <c r="E407" t="s">
        <v>6944</v>
      </c>
      <c r="F407" t="s">
        <v>1406</v>
      </c>
      <c r="G407" t="s">
        <v>356</v>
      </c>
      <c r="H407" s="55" t="s">
        <v>356</v>
      </c>
      <c r="I407">
        <v>39.03</v>
      </c>
      <c r="J407" s="33">
        <f t="shared" si="12"/>
        <v>243.9375</v>
      </c>
    </row>
    <row r="408" spans="1:10" x14ac:dyDescent="0.25">
      <c r="A408" t="s">
        <v>6945</v>
      </c>
      <c r="B408" s="56">
        <v>42947</v>
      </c>
      <c r="C408" t="s">
        <v>6946</v>
      </c>
      <c r="D408">
        <v>1</v>
      </c>
      <c r="E408" t="s">
        <v>6947</v>
      </c>
      <c r="F408" t="s">
        <v>1406</v>
      </c>
      <c r="G408" s="55" t="str">
        <f t="shared" ref="G408:G424" si="13">+H408</f>
        <v>FNM000504R36</v>
      </c>
      <c r="H408" t="s">
        <v>356</v>
      </c>
      <c r="I408">
        <v>9.93</v>
      </c>
      <c r="J408" s="33">
        <f t="shared" si="12"/>
        <v>62.0625</v>
      </c>
    </row>
    <row r="409" spans="1:10" x14ac:dyDescent="0.25">
      <c r="A409" t="s">
        <v>6948</v>
      </c>
      <c r="B409" s="56">
        <v>42947</v>
      </c>
      <c r="C409" t="s">
        <v>6949</v>
      </c>
      <c r="D409">
        <v>1</v>
      </c>
      <c r="E409" t="s">
        <v>6950</v>
      </c>
      <c r="F409" t="s">
        <v>1406</v>
      </c>
      <c r="G409" s="55" t="str">
        <f t="shared" si="13"/>
        <v>ELE011009716</v>
      </c>
      <c r="H409" t="s">
        <v>763</v>
      </c>
      <c r="I409">
        <v>115.86</v>
      </c>
      <c r="J409" s="33">
        <f t="shared" si="12"/>
        <v>724.125</v>
      </c>
    </row>
    <row r="410" spans="1:10" x14ac:dyDescent="0.25">
      <c r="A410" t="s">
        <v>6951</v>
      </c>
      <c r="B410" s="56">
        <v>42947</v>
      </c>
      <c r="C410" t="s">
        <v>6952</v>
      </c>
      <c r="D410">
        <v>1</v>
      </c>
      <c r="E410" t="s">
        <v>6953</v>
      </c>
      <c r="F410" t="s">
        <v>1406</v>
      </c>
      <c r="G410" s="55" t="str">
        <f t="shared" si="13"/>
        <v>ELE011009716</v>
      </c>
      <c r="H410" t="s">
        <v>763</v>
      </c>
      <c r="I410">
        <v>166.07</v>
      </c>
      <c r="J410" s="33">
        <f t="shared" si="12"/>
        <v>1037.9375</v>
      </c>
    </row>
    <row r="411" spans="1:10" x14ac:dyDescent="0.25">
      <c r="A411" t="s">
        <v>6954</v>
      </c>
      <c r="B411" s="56">
        <v>42947</v>
      </c>
      <c r="C411" t="s">
        <v>6955</v>
      </c>
      <c r="D411">
        <v>1</v>
      </c>
      <c r="E411" t="s">
        <v>6956</v>
      </c>
      <c r="F411" t="s">
        <v>1406</v>
      </c>
      <c r="G411" s="55" t="str">
        <f t="shared" si="13"/>
        <v>ELE011009716</v>
      </c>
      <c r="H411" t="s">
        <v>763</v>
      </c>
      <c r="I411">
        <v>41.38</v>
      </c>
      <c r="J411" s="33">
        <f t="shared" si="12"/>
        <v>258.625</v>
      </c>
    </row>
    <row r="412" spans="1:10" x14ac:dyDescent="0.25">
      <c r="A412" t="s">
        <v>6957</v>
      </c>
      <c r="B412" s="56">
        <v>42947</v>
      </c>
      <c r="C412" t="s">
        <v>6958</v>
      </c>
      <c r="D412">
        <v>1</v>
      </c>
      <c r="E412" t="s">
        <v>6959</v>
      </c>
      <c r="F412" t="s">
        <v>1406</v>
      </c>
      <c r="G412" s="55" t="str">
        <f t="shared" si="13"/>
        <v>ELE011009716</v>
      </c>
      <c r="H412" t="s">
        <v>763</v>
      </c>
      <c r="I412">
        <v>51.59</v>
      </c>
      <c r="J412" s="33">
        <f t="shared" si="12"/>
        <v>322.4375</v>
      </c>
    </row>
    <row r="413" spans="1:10" x14ac:dyDescent="0.25">
      <c r="A413" t="s">
        <v>6960</v>
      </c>
      <c r="B413" s="56">
        <v>42947</v>
      </c>
      <c r="C413" t="s">
        <v>6961</v>
      </c>
      <c r="D413">
        <v>1</v>
      </c>
      <c r="E413" t="s">
        <v>6962</v>
      </c>
      <c r="F413" t="s">
        <v>1406</v>
      </c>
      <c r="G413" s="55" t="str">
        <f t="shared" si="13"/>
        <v>FNM000504R36</v>
      </c>
      <c r="H413" t="s">
        <v>356</v>
      </c>
      <c r="I413">
        <v>59.59</v>
      </c>
      <c r="J413" s="33">
        <f t="shared" si="12"/>
        <v>372.4375</v>
      </c>
    </row>
    <row r="414" spans="1:10" x14ac:dyDescent="0.25">
      <c r="A414" t="s">
        <v>6963</v>
      </c>
      <c r="B414" s="56">
        <v>42947</v>
      </c>
      <c r="C414" t="s">
        <v>6964</v>
      </c>
      <c r="D414">
        <v>1</v>
      </c>
      <c r="E414" t="s">
        <v>6965</v>
      </c>
      <c r="F414" t="s">
        <v>1406</v>
      </c>
      <c r="G414" s="55" t="str">
        <f t="shared" si="13"/>
        <v>FNM000504R36</v>
      </c>
      <c r="H414" t="s">
        <v>356</v>
      </c>
      <c r="I414">
        <v>38.619999999999997</v>
      </c>
      <c r="J414" s="33">
        <f t="shared" si="12"/>
        <v>241.37499999999997</v>
      </c>
    </row>
    <row r="415" spans="1:10" x14ac:dyDescent="0.25">
      <c r="A415" t="s">
        <v>6966</v>
      </c>
      <c r="B415" s="56">
        <v>42947</v>
      </c>
      <c r="C415" t="s">
        <v>6967</v>
      </c>
      <c r="D415">
        <v>1</v>
      </c>
      <c r="E415" t="s">
        <v>6968</v>
      </c>
      <c r="F415" t="s">
        <v>1406</v>
      </c>
      <c r="G415" s="55" t="str">
        <f t="shared" si="13"/>
        <v>FNM000504R36</v>
      </c>
      <c r="H415" t="s">
        <v>356</v>
      </c>
      <c r="I415">
        <v>18.21</v>
      </c>
      <c r="J415" s="33">
        <f t="shared" si="12"/>
        <v>113.8125</v>
      </c>
    </row>
    <row r="416" spans="1:10" x14ac:dyDescent="0.25">
      <c r="A416" t="s">
        <v>6969</v>
      </c>
      <c r="B416" s="56">
        <v>42947</v>
      </c>
      <c r="C416" t="s">
        <v>6970</v>
      </c>
      <c r="D416">
        <v>1</v>
      </c>
      <c r="E416" t="s">
        <v>6971</v>
      </c>
      <c r="F416" t="s">
        <v>1406</v>
      </c>
      <c r="G416" s="55" t="str">
        <f t="shared" si="13"/>
        <v>FNM000504R36</v>
      </c>
      <c r="H416" t="s">
        <v>356</v>
      </c>
      <c r="I416">
        <v>32.69</v>
      </c>
      <c r="J416" s="33">
        <f t="shared" si="12"/>
        <v>204.31249999999997</v>
      </c>
    </row>
    <row r="417" spans="1:10" x14ac:dyDescent="0.25">
      <c r="A417" t="s">
        <v>728</v>
      </c>
      <c r="B417" s="56">
        <v>42947</v>
      </c>
      <c r="C417" t="s">
        <v>6972</v>
      </c>
      <c r="D417">
        <v>1</v>
      </c>
      <c r="E417" t="s">
        <v>6973</v>
      </c>
      <c r="F417" t="s">
        <v>1406</v>
      </c>
      <c r="G417" s="55" t="str">
        <f t="shared" si="13"/>
        <v>FNM000504R36</v>
      </c>
      <c r="H417" t="s">
        <v>356</v>
      </c>
      <c r="I417">
        <v>216.33</v>
      </c>
      <c r="J417" s="33">
        <f t="shared" si="12"/>
        <v>1352.0625</v>
      </c>
    </row>
    <row r="418" spans="1:10" x14ac:dyDescent="0.25">
      <c r="A418" t="s">
        <v>731</v>
      </c>
      <c r="B418" s="56">
        <v>42947</v>
      </c>
      <c r="C418" t="s">
        <v>6974</v>
      </c>
      <c r="D418">
        <v>1</v>
      </c>
      <c r="E418" t="s">
        <v>6975</v>
      </c>
      <c r="F418" t="s">
        <v>1406</v>
      </c>
      <c r="G418" s="55" t="str">
        <f t="shared" si="13"/>
        <v>GUPR7308269G1</v>
      </c>
      <c r="H418" t="s">
        <v>6976</v>
      </c>
      <c r="I418">
        <v>24.36</v>
      </c>
      <c r="J418" s="33">
        <f t="shared" si="12"/>
        <v>152.25</v>
      </c>
    </row>
    <row r="419" spans="1:10" x14ac:dyDescent="0.25">
      <c r="A419" t="s">
        <v>734</v>
      </c>
      <c r="B419" s="56">
        <v>42947</v>
      </c>
      <c r="C419" t="s">
        <v>6977</v>
      </c>
      <c r="D419">
        <v>1</v>
      </c>
      <c r="E419" t="s">
        <v>6978</v>
      </c>
      <c r="F419" t="s">
        <v>1406</v>
      </c>
      <c r="G419" s="55" t="str">
        <f t="shared" si="13"/>
        <v>JMA840106356</v>
      </c>
      <c r="H419" t="s">
        <v>2898</v>
      </c>
      <c r="I419">
        <v>14.24</v>
      </c>
      <c r="J419" s="33">
        <f t="shared" si="12"/>
        <v>89</v>
      </c>
    </row>
    <row r="420" spans="1:10" x14ac:dyDescent="0.25">
      <c r="A420" t="s">
        <v>6979</v>
      </c>
      <c r="B420" s="56">
        <v>42947</v>
      </c>
      <c r="C420" t="s">
        <v>6980</v>
      </c>
      <c r="D420">
        <v>1</v>
      </c>
      <c r="E420" t="s">
        <v>6981</v>
      </c>
      <c r="F420" t="s">
        <v>1406</v>
      </c>
      <c r="G420" s="55" t="str">
        <f t="shared" si="13"/>
        <v>GPA0602149V1</v>
      </c>
      <c r="H420" t="s">
        <v>6982</v>
      </c>
      <c r="I420">
        <v>215.17</v>
      </c>
      <c r="J420" s="33">
        <f t="shared" si="12"/>
        <v>1344.8125</v>
      </c>
    </row>
    <row r="421" spans="1:10" x14ac:dyDescent="0.25">
      <c r="A421" t="s">
        <v>6983</v>
      </c>
      <c r="B421" s="56">
        <v>42947</v>
      </c>
      <c r="C421" t="s">
        <v>6984</v>
      </c>
      <c r="D421">
        <v>1</v>
      </c>
      <c r="E421" t="s">
        <v>6985</v>
      </c>
      <c r="F421" t="s">
        <v>1406</v>
      </c>
      <c r="G421" s="55" t="str">
        <f t="shared" si="13"/>
        <v>ROAA840915TS5</v>
      </c>
      <c r="H421" t="s">
        <v>2405</v>
      </c>
      <c r="I421">
        <v>258.07</v>
      </c>
      <c r="J421" s="33">
        <f t="shared" si="12"/>
        <v>1612.9375</v>
      </c>
    </row>
    <row r="422" spans="1:10" x14ac:dyDescent="0.25">
      <c r="A422" t="s">
        <v>736</v>
      </c>
      <c r="B422" s="56">
        <v>42947</v>
      </c>
      <c r="C422" t="s">
        <v>6986</v>
      </c>
      <c r="D422">
        <v>1</v>
      </c>
      <c r="E422" t="s">
        <v>6987</v>
      </c>
      <c r="F422" t="s">
        <v>1406</v>
      </c>
      <c r="G422" s="55" t="str">
        <f t="shared" si="13"/>
        <v>JMA840106356</v>
      </c>
      <c r="H422" t="s">
        <v>2898</v>
      </c>
      <c r="I422">
        <v>9.24</v>
      </c>
      <c r="J422" s="33">
        <f t="shared" si="12"/>
        <v>57.75</v>
      </c>
    </row>
    <row r="423" spans="1:10" x14ac:dyDescent="0.25">
      <c r="A423" t="s">
        <v>750</v>
      </c>
      <c r="B423" s="56">
        <v>42947</v>
      </c>
      <c r="C423" t="s">
        <v>6988</v>
      </c>
      <c r="D423">
        <v>1</v>
      </c>
      <c r="E423" t="s">
        <v>6989</v>
      </c>
      <c r="F423" t="s">
        <v>1406</v>
      </c>
      <c r="G423" s="55" t="str">
        <f t="shared" si="13"/>
        <v>PAMV611223QD2</v>
      </c>
      <c r="H423" t="s">
        <v>2298</v>
      </c>
      <c r="I423">
        <v>8</v>
      </c>
      <c r="J423" s="33">
        <f t="shared" si="12"/>
        <v>50</v>
      </c>
    </row>
    <row r="424" spans="1:10" x14ac:dyDescent="0.25">
      <c r="A424" t="s">
        <v>6990</v>
      </c>
      <c r="B424" s="56">
        <v>42947</v>
      </c>
      <c r="C424" t="s">
        <v>6991</v>
      </c>
      <c r="D424">
        <v>1</v>
      </c>
      <c r="E424" t="s">
        <v>6992</v>
      </c>
      <c r="F424" t="s">
        <v>1406</v>
      </c>
      <c r="G424" s="55" t="str">
        <f t="shared" si="13"/>
        <v>MAMR740915UN2</v>
      </c>
      <c r="H424" t="s">
        <v>6993</v>
      </c>
      <c r="I424">
        <v>9.66</v>
      </c>
      <c r="J424" s="33">
        <f t="shared" si="12"/>
        <v>60.375</v>
      </c>
    </row>
    <row r="425" spans="1:10" x14ac:dyDescent="0.25">
      <c r="A425" t="s">
        <v>760</v>
      </c>
      <c r="B425" s="56">
        <v>42947</v>
      </c>
      <c r="C425" t="s">
        <v>5145</v>
      </c>
      <c r="D425">
        <v>1</v>
      </c>
      <c r="E425" t="s">
        <v>6994</v>
      </c>
      <c r="F425" t="s">
        <v>1406</v>
      </c>
      <c r="G425" s="55" t="s">
        <v>804</v>
      </c>
      <c r="H425" t="s">
        <v>804</v>
      </c>
      <c r="I425">
        <v>45.52</v>
      </c>
      <c r="J425" s="33">
        <f t="shared" si="12"/>
        <v>284.5</v>
      </c>
    </row>
    <row r="426" spans="1:10" x14ac:dyDescent="0.25">
      <c r="A426" t="s">
        <v>760</v>
      </c>
      <c r="B426" s="56">
        <v>42947</v>
      </c>
      <c r="C426" t="s">
        <v>5145</v>
      </c>
      <c r="D426">
        <v>1</v>
      </c>
      <c r="E426" t="s">
        <v>6994</v>
      </c>
      <c r="F426" t="s">
        <v>1406</v>
      </c>
      <c r="G426" s="55" t="s">
        <v>841</v>
      </c>
      <c r="H426" t="s">
        <v>841</v>
      </c>
      <c r="I426">
        <v>2.62</v>
      </c>
      <c r="J426" s="33">
        <f t="shared" si="12"/>
        <v>16.375</v>
      </c>
    </row>
    <row r="427" spans="1:10" x14ac:dyDescent="0.25">
      <c r="A427" t="s">
        <v>760</v>
      </c>
      <c r="B427" s="56">
        <v>42947</v>
      </c>
      <c r="C427" t="s">
        <v>5145</v>
      </c>
      <c r="D427">
        <v>1</v>
      </c>
      <c r="E427" t="s">
        <v>6994</v>
      </c>
      <c r="F427" t="s">
        <v>1406</v>
      </c>
      <c r="G427" s="55" t="s">
        <v>794</v>
      </c>
      <c r="H427" t="s">
        <v>794</v>
      </c>
      <c r="I427">
        <v>28.55</v>
      </c>
      <c r="J427" s="33">
        <f t="shared" si="12"/>
        <v>178.4375</v>
      </c>
    </row>
    <row r="428" spans="1:10" x14ac:dyDescent="0.25">
      <c r="A428" t="s">
        <v>760</v>
      </c>
      <c r="B428" s="56">
        <v>42947</v>
      </c>
      <c r="C428" t="s">
        <v>5145</v>
      </c>
      <c r="D428">
        <v>1</v>
      </c>
      <c r="E428" t="s">
        <v>6994</v>
      </c>
      <c r="F428" t="s">
        <v>1406</v>
      </c>
      <c r="G428" s="55" t="s">
        <v>794</v>
      </c>
      <c r="H428" t="s">
        <v>794</v>
      </c>
      <c r="I428">
        <v>33.380000000000003</v>
      </c>
      <c r="J428" s="33">
        <f t="shared" si="12"/>
        <v>208.625</v>
      </c>
    </row>
    <row r="429" spans="1:10" x14ac:dyDescent="0.25">
      <c r="A429" t="s">
        <v>760</v>
      </c>
      <c r="B429" s="56">
        <v>42947</v>
      </c>
      <c r="C429" t="s">
        <v>5145</v>
      </c>
      <c r="D429">
        <v>1</v>
      </c>
      <c r="E429" t="s">
        <v>6994</v>
      </c>
      <c r="F429" t="s">
        <v>1406</v>
      </c>
      <c r="G429" s="55" t="s">
        <v>794</v>
      </c>
      <c r="H429" t="s">
        <v>794</v>
      </c>
      <c r="I429">
        <v>63.73</v>
      </c>
      <c r="J429" s="33">
        <f t="shared" si="12"/>
        <v>398.3125</v>
      </c>
    </row>
    <row r="430" spans="1:10" x14ac:dyDescent="0.25">
      <c r="A430" t="s">
        <v>760</v>
      </c>
      <c r="B430" s="56">
        <v>42947</v>
      </c>
      <c r="C430" t="s">
        <v>5145</v>
      </c>
      <c r="D430">
        <v>1</v>
      </c>
      <c r="E430" t="s">
        <v>6994</v>
      </c>
      <c r="F430" t="s">
        <v>1406</v>
      </c>
      <c r="G430" s="55" t="s">
        <v>6772</v>
      </c>
      <c r="H430" t="s">
        <v>6772</v>
      </c>
      <c r="I430">
        <v>18.8</v>
      </c>
      <c r="J430" s="33">
        <f t="shared" si="12"/>
        <v>117.5</v>
      </c>
    </row>
    <row r="431" spans="1:10" x14ac:dyDescent="0.25">
      <c r="A431" t="s">
        <v>764</v>
      </c>
      <c r="B431" s="56">
        <v>42947</v>
      </c>
      <c r="C431" t="s">
        <v>6489</v>
      </c>
      <c r="D431">
        <v>1</v>
      </c>
      <c r="E431" t="s">
        <v>6995</v>
      </c>
      <c r="F431" t="s">
        <v>1406</v>
      </c>
      <c r="G431" s="55" t="s">
        <v>5877</v>
      </c>
      <c r="H431" t="s">
        <v>5877</v>
      </c>
      <c r="I431">
        <v>25.66</v>
      </c>
      <c r="J431" s="33">
        <f t="shared" si="12"/>
        <v>160.375</v>
      </c>
    </row>
    <row r="432" spans="1:10" x14ac:dyDescent="0.25">
      <c r="A432" t="s">
        <v>764</v>
      </c>
      <c r="B432" s="56">
        <v>42947</v>
      </c>
      <c r="C432" t="s">
        <v>6489</v>
      </c>
      <c r="D432">
        <v>1</v>
      </c>
      <c r="E432" t="s">
        <v>6995</v>
      </c>
      <c r="F432" t="s">
        <v>1406</v>
      </c>
      <c r="G432" s="55" t="s">
        <v>444</v>
      </c>
      <c r="H432" t="s">
        <v>444</v>
      </c>
      <c r="I432">
        <v>27.45</v>
      </c>
      <c r="J432" s="33">
        <f t="shared" si="12"/>
        <v>171.5625</v>
      </c>
    </row>
    <row r="433" spans="1:11" x14ac:dyDescent="0.25">
      <c r="A433" t="s">
        <v>764</v>
      </c>
      <c r="B433" s="56">
        <v>42947</v>
      </c>
      <c r="C433" t="s">
        <v>6489</v>
      </c>
      <c r="D433">
        <v>1</v>
      </c>
      <c r="E433" t="s">
        <v>6995</v>
      </c>
      <c r="F433" t="s">
        <v>1406</v>
      </c>
      <c r="G433" s="55" t="s">
        <v>794</v>
      </c>
      <c r="H433" t="s">
        <v>794</v>
      </c>
      <c r="I433">
        <v>5.38</v>
      </c>
      <c r="J433" s="33">
        <f t="shared" si="12"/>
        <v>33.625</v>
      </c>
    </row>
    <row r="434" spans="1:11" x14ac:dyDescent="0.25">
      <c r="A434" t="s">
        <v>764</v>
      </c>
      <c r="B434" s="56">
        <v>42947</v>
      </c>
      <c r="C434" t="s">
        <v>6489</v>
      </c>
      <c r="D434">
        <v>1</v>
      </c>
      <c r="E434" t="s">
        <v>6995</v>
      </c>
      <c r="F434" t="s">
        <v>1406</v>
      </c>
      <c r="G434" s="55" t="s">
        <v>5469</v>
      </c>
      <c r="H434" t="s">
        <v>5469</v>
      </c>
      <c r="I434">
        <v>60.58</v>
      </c>
      <c r="J434" s="33">
        <f t="shared" si="12"/>
        <v>378.625</v>
      </c>
    </row>
    <row r="435" spans="1:11" x14ac:dyDescent="0.25">
      <c r="A435" t="s">
        <v>764</v>
      </c>
      <c r="B435" s="56">
        <v>42947</v>
      </c>
      <c r="C435" t="s">
        <v>6489</v>
      </c>
      <c r="D435">
        <v>1</v>
      </c>
      <c r="E435" t="s">
        <v>6995</v>
      </c>
      <c r="F435" t="s">
        <v>1406</v>
      </c>
      <c r="G435" s="55" t="s">
        <v>6791</v>
      </c>
      <c r="H435" t="s">
        <v>6791</v>
      </c>
      <c r="I435">
        <v>13.1</v>
      </c>
      <c r="J435" s="33">
        <f t="shared" si="12"/>
        <v>81.875</v>
      </c>
    </row>
    <row r="436" spans="1:11" x14ac:dyDescent="0.25">
      <c r="A436" t="s">
        <v>767</v>
      </c>
      <c r="B436" s="56">
        <v>42947</v>
      </c>
      <c r="C436" t="s">
        <v>6996</v>
      </c>
      <c r="D436">
        <v>1</v>
      </c>
      <c r="E436" t="s">
        <v>6997</v>
      </c>
      <c r="F436" t="s">
        <v>1406</v>
      </c>
      <c r="G436" s="55" t="str">
        <f>+H436</f>
        <v>API6609273E0</v>
      </c>
      <c r="H436" t="s">
        <v>444</v>
      </c>
      <c r="I436">
        <v>43.31</v>
      </c>
      <c r="J436" s="33">
        <f t="shared" si="12"/>
        <v>270.6875</v>
      </c>
    </row>
    <row r="437" spans="1:11" x14ac:dyDescent="0.25">
      <c r="A437" t="s">
        <v>767</v>
      </c>
      <c r="B437" s="56">
        <v>42947</v>
      </c>
      <c r="C437" t="s">
        <v>6996</v>
      </c>
      <c r="D437">
        <v>1</v>
      </c>
      <c r="E437" t="s">
        <v>6997</v>
      </c>
      <c r="F437" t="s">
        <v>1406</v>
      </c>
      <c r="G437" s="55" t="str">
        <f t="shared" ref="G437:G440" si="14">+H437</f>
        <v>FNI970829JR9</v>
      </c>
      <c r="H437" t="s">
        <v>794</v>
      </c>
      <c r="I437">
        <v>10.62</v>
      </c>
      <c r="J437" s="33">
        <f t="shared" si="12"/>
        <v>66.375</v>
      </c>
    </row>
    <row r="438" spans="1:11" x14ac:dyDescent="0.25">
      <c r="A438" t="s">
        <v>770</v>
      </c>
      <c r="B438" s="56">
        <v>42947</v>
      </c>
      <c r="C438" t="s">
        <v>6998</v>
      </c>
      <c r="D438">
        <v>1</v>
      </c>
      <c r="E438" t="s">
        <v>6999</v>
      </c>
      <c r="F438" t="s">
        <v>1406</v>
      </c>
      <c r="G438" s="55" t="str">
        <f t="shared" si="14"/>
        <v>FNI970829JR9</v>
      </c>
      <c r="H438" t="s">
        <v>794</v>
      </c>
      <c r="I438">
        <v>13.1</v>
      </c>
      <c r="J438" s="33">
        <f t="shared" si="12"/>
        <v>81.875</v>
      </c>
    </row>
    <row r="439" spans="1:11" x14ac:dyDescent="0.25">
      <c r="A439" t="s">
        <v>770</v>
      </c>
      <c r="B439" s="56">
        <v>42947</v>
      </c>
      <c r="C439" t="s">
        <v>6998</v>
      </c>
      <c r="D439">
        <v>1</v>
      </c>
      <c r="E439" t="s">
        <v>6999</v>
      </c>
      <c r="F439" t="s">
        <v>1406</v>
      </c>
      <c r="G439" s="55" t="str">
        <f t="shared" si="14"/>
        <v>OME561118AA8</v>
      </c>
      <c r="H439" t="s">
        <v>907</v>
      </c>
      <c r="I439">
        <v>125.38</v>
      </c>
      <c r="J439" s="33">
        <f t="shared" si="12"/>
        <v>783.625</v>
      </c>
    </row>
    <row r="440" spans="1:11" x14ac:dyDescent="0.25">
      <c r="A440" t="s">
        <v>7000</v>
      </c>
      <c r="B440" s="56">
        <v>42947</v>
      </c>
      <c r="C440" t="s">
        <v>7001</v>
      </c>
      <c r="D440">
        <v>1</v>
      </c>
      <c r="E440" t="s">
        <v>7002</v>
      </c>
      <c r="F440" t="s">
        <v>1406</v>
      </c>
      <c r="G440" s="55" t="str">
        <f t="shared" si="14"/>
        <v>GNO160208SP3</v>
      </c>
      <c r="H440" t="s">
        <v>7003</v>
      </c>
      <c r="I440">
        <v>58</v>
      </c>
      <c r="J440" s="33">
        <f t="shared" si="12"/>
        <v>362.5</v>
      </c>
      <c r="K440">
        <v>14.5</v>
      </c>
    </row>
    <row r="441" spans="1:11" x14ac:dyDescent="0.25">
      <c r="A441" t="s">
        <v>6034</v>
      </c>
      <c r="B441" s="56">
        <v>42919</v>
      </c>
      <c r="C441" t="s">
        <v>7004</v>
      </c>
      <c r="D441">
        <v>1</v>
      </c>
      <c r="E441" t="s">
        <v>7005</v>
      </c>
      <c r="F441" t="s">
        <v>1410</v>
      </c>
      <c r="G441" s="55" t="s">
        <v>1417</v>
      </c>
      <c r="H441" t="s">
        <v>1071</v>
      </c>
      <c r="I441" s="54">
        <v>109078.07</v>
      </c>
      <c r="J441" s="33">
        <f t="shared" si="12"/>
        <v>681737.9375</v>
      </c>
    </row>
    <row r="442" spans="1:11" x14ac:dyDescent="0.25">
      <c r="A442" t="s">
        <v>3473</v>
      </c>
      <c r="B442" s="56">
        <v>42919</v>
      </c>
      <c r="C442" t="s">
        <v>7006</v>
      </c>
      <c r="D442">
        <v>1</v>
      </c>
      <c r="E442" t="s">
        <v>7007</v>
      </c>
      <c r="F442" t="s">
        <v>1410</v>
      </c>
      <c r="G442" s="55" t="s">
        <v>1421</v>
      </c>
      <c r="H442" t="s">
        <v>1006</v>
      </c>
      <c r="I442">
        <v>58.55</v>
      </c>
      <c r="J442" s="33">
        <f t="shared" si="12"/>
        <v>365.9375</v>
      </c>
    </row>
    <row r="443" spans="1:11" x14ac:dyDescent="0.25">
      <c r="A443" t="s">
        <v>1003</v>
      </c>
      <c r="B443" s="56">
        <v>42921</v>
      </c>
      <c r="C443" t="s">
        <v>7008</v>
      </c>
      <c r="D443">
        <v>1</v>
      </c>
      <c r="E443" t="s">
        <v>7009</v>
      </c>
      <c r="F443" t="s">
        <v>1410</v>
      </c>
      <c r="G443" s="55" t="s">
        <v>7306</v>
      </c>
      <c r="H443" s="55" t="s">
        <v>7307</v>
      </c>
      <c r="I443" s="54">
        <v>48275.86</v>
      </c>
      <c r="J443" s="33">
        <f t="shared" si="12"/>
        <v>301724.125</v>
      </c>
    </row>
    <row r="444" spans="1:11" x14ac:dyDescent="0.25">
      <c r="A444" t="s">
        <v>1030</v>
      </c>
      <c r="B444" s="56">
        <v>42922</v>
      </c>
      <c r="C444" t="s">
        <v>7010</v>
      </c>
      <c r="D444">
        <v>1</v>
      </c>
      <c r="E444" t="s">
        <v>7011</v>
      </c>
      <c r="F444" t="s">
        <v>1410</v>
      </c>
      <c r="G444" s="55" t="s">
        <v>1421</v>
      </c>
      <c r="H444" t="s">
        <v>1006</v>
      </c>
      <c r="I444">
        <v>957.13</v>
      </c>
      <c r="J444" s="33">
        <f t="shared" si="12"/>
        <v>5982.0625</v>
      </c>
    </row>
    <row r="445" spans="1:11" x14ac:dyDescent="0.25">
      <c r="A445" t="s">
        <v>1045</v>
      </c>
      <c r="B445" s="56">
        <v>42923</v>
      </c>
      <c r="C445" t="s">
        <v>7012</v>
      </c>
      <c r="D445">
        <v>1</v>
      </c>
      <c r="E445" t="s">
        <v>7013</v>
      </c>
      <c r="F445" t="s">
        <v>1410</v>
      </c>
      <c r="G445" s="55" t="s">
        <v>1421</v>
      </c>
      <c r="H445" t="s">
        <v>1006</v>
      </c>
      <c r="I445" s="54">
        <v>62638.3</v>
      </c>
      <c r="J445" s="33">
        <f t="shared" si="12"/>
        <v>391489.375</v>
      </c>
    </row>
    <row r="446" spans="1:11" x14ac:dyDescent="0.25">
      <c r="A446" t="s">
        <v>1065</v>
      </c>
      <c r="B446" s="56">
        <v>42923</v>
      </c>
      <c r="C446" t="s">
        <v>7014</v>
      </c>
      <c r="D446">
        <v>1</v>
      </c>
      <c r="E446" t="s">
        <v>7015</v>
      </c>
      <c r="F446" t="s">
        <v>1410</v>
      </c>
      <c r="G446" s="55" t="s">
        <v>1421</v>
      </c>
      <c r="H446" t="s">
        <v>1006</v>
      </c>
      <c r="I446" s="54">
        <v>23242.48</v>
      </c>
      <c r="J446" s="33">
        <f t="shared" si="12"/>
        <v>145265.5</v>
      </c>
    </row>
    <row r="447" spans="1:11" x14ac:dyDescent="0.25">
      <c r="A447" t="s">
        <v>1068</v>
      </c>
      <c r="B447" s="56">
        <v>42926</v>
      </c>
      <c r="C447" t="s">
        <v>7016</v>
      </c>
      <c r="D447">
        <v>1</v>
      </c>
      <c r="E447" t="s">
        <v>7017</v>
      </c>
      <c r="F447" t="s">
        <v>1411</v>
      </c>
      <c r="G447" s="55" t="s">
        <v>1416</v>
      </c>
      <c r="H447" t="s">
        <v>1101</v>
      </c>
      <c r="I447" s="54">
        <v>1619.64</v>
      </c>
      <c r="J447" s="33">
        <f t="shared" si="12"/>
        <v>10122.75</v>
      </c>
    </row>
    <row r="448" spans="1:11" x14ac:dyDescent="0.25">
      <c r="A448" t="s">
        <v>2548</v>
      </c>
      <c r="B448" s="56">
        <v>42926</v>
      </c>
      <c r="C448" t="s">
        <v>7018</v>
      </c>
      <c r="D448">
        <v>1</v>
      </c>
      <c r="E448" t="s">
        <v>7019</v>
      </c>
      <c r="F448" t="s">
        <v>1411</v>
      </c>
      <c r="G448" s="55" t="s">
        <v>1416</v>
      </c>
      <c r="H448" t="s">
        <v>1101</v>
      </c>
      <c r="I448" s="54">
        <v>1031.2</v>
      </c>
      <c r="J448" s="33">
        <f t="shared" si="12"/>
        <v>6445</v>
      </c>
    </row>
    <row r="449" spans="1:14" x14ac:dyDescent="0.25">
      <c r="A449" t="s">
        <v>4529</v>
      </c>
      <c r="B449" s="56">
        <v>42921</v>
      </c>
      <c r="C449" t="s">
        <v>7021</v>
      </c>
      <c r="D449">
        <v>1</v>
      </c>
      <c r="E449" t="s">
        <v>7022</v>
      </c>
      <c r="F449" t="s">
        <v>1410</v>
      </c>
      <c r="G449" s="55" t="s">
        <v>2842</v>
      </c>
      <c r="H449" t="s">
        <v>2604</v>
      </c>
      <c r="I449" s="54">
        <v>8160</v>
      </c>
      <c r="J449" s="33">
        <f t="shared" si="12"/>
        <v>51000</v>
      </c>
      <c r="K449">
        <v>5439.97</v>
      </c>
      <c r="N449" s="55"/>
    </row>
    <row r="450" spans="1:14" x14ac:dyDescent="0.25">
      <c r="A450" t="s">
        <v>1076</v>
      </c>
      <c r="B450" s="56">
        <v>42921</v>
      </c>
      <c r="C450" t="s">
        <v>7020</v>
      </c>
      <c r="D450">
        <v>1</v>
      </c>
      <c r="E450" t="s">
        <v>7023</v>
      </c>
      <c r="F450" t="s">
        <v>1410</v>
      </c>
      <c r="G450" s="55" t="s">
        <v>2851</v>
      </c>
      <c r="H450" t="s">
        <v>2727</v>
      </c>
      <c r="I450" s="54">
        <v>1280</v>
      </c>
      <c r="J450" s="33">
        <f t="shared" si="12"/>
        <v>8000</v>
      </c>
    </row>
    <row r="451" spans="1:14" x14ac:dyDescent="0.25">
      <c r="A451" t="s">
        <v>4857</v>
      </c>
      <c r="B451" s="56">
        <v>42926</v>
      </c>
      <c r="C451" t="s">
        <v>7024</v>
      </c>
      <c r="D451">
        <v>1</v>
      </c>
      <c r="E451" t="s">
        <v>7025</v>
      </c>
      <c r="F451" t="s">
        <v>1410</v>
      </c>
      <c r="G451" s="55" t="s">
        <v>1417</v>
      </c>
      <c r="H451" t="s">
        <v>1071</v>
      </c>
      <c r="I451">
        <v>890.71</v>
      </c>
      <c r="J451" s="33">
        <f t="shared" si="12"/>
        <v>5566.9375</v>
      </c>
    </row>
    <row r="452" spans="1:14" x14ac:dyDescent="0.25">
      <c r="A452" t="s">
        <v>3493</v>
      </c>
      <c r="B452" s="56">
        <v>42926</v>
      </c>
      <c r="C452" t="s">
        <v>7026</v>
      </c>
      <c r="D452">
        <v>1</v>
      </c>
      <c r="E452" t="s">
        <v>7027</v>
      </c>
      <c r="F452" t="s">
        <v>1410</v>
      </c>
      <c r="G452" s="55" t="s">
        <v>7308</v>
      </c>
      <c r="H452" s="55" t="s">
        <v>7309</v>
      </c>
      <c r="I452" s="54">
        <v>22758.62</v>
      </c>
      <c r="J452" s="33">
        <f t="shared" si="12"/>
        <v>142241.375</v>
      </c>
    </row>
    <row r="453" spans="1:14" x14ac:dyDescent="0.25">
      <c r="A453" t="s">
        <v>3495</v>
      </c>
      <c r="B453" s="56">
        <v>42926</v>
      </c>
      <c r="C453" t="s">
        <v>7028</v>
      </c>
      <c r="D453">
        <v>1</v>
      </c>
      <c r="E453" t="s">
        <v>7029</v>
      </c>
      <c r="F453" t="s">
        <v>1410</v>
      </c>
      <c r="G453" s="55" t="s">
        <v>7308</v>
      </c>
      <c r="H453" s="55" t="s">
        <v>7309</v>
      </c>
      <c r="I453" s="54">
        <v>1379.31</v>
      </c>
      <c r="J453" s="33">
        <f t="shared" si="12"/>
        <v>8620.6875</v>
      </c>
    </row>
    <row r="454" spans="1:14" x14ac:dyDescent="0.25">
      <c r="A454" t="s">
        <v>3497</v>
      </c>
      <c r="B454" s="56">
        <v>42926</v>
      </c>
      <c r="C454" t="s">
        <v>7030</v>
      </c>
      <c r="D454">
        <v>1</v>
      </c>
      <c r="E454" t="s">
        <v>7031</v>
      </c>
      <c r="F454" t="s">
        <v>1410</v>
      </c>
      <c r="G454" s="55" t="s">
        <v>1421</v>
      </c>
      <c r="H454" t="s">
        <v>1006</v>
      </c>
      <c r="I454">
        <v>480</v>
      </c>
      <c r="J454" s="33">
        <f t="shared" si="12"/>
        <v>3000</v>
      </c>
    </row>
    <row r="455" spans="1:14" x14ac:dyDescent="0.25">
      <c r="A455" t="s">
        <v>3499</v>
      </c>
      <c r="B455" s="56">
        <v>42926</v>
      </c>
      <c r="C455" t="s">
        <v>7032</v>
      </c>
      <c r="D455">
        <v>1</v>
      </c>
      <c r="E455" t="s">
        <v>7033</v>
      </c>
      <c r="F455" t="s">
        <v>1410</v>
      </c>
      <c r="G455" s="55" t="s">
        <v>1421</v>
      </c>
      <c r="H455" t="s">
        <v>1006</v>
      </c>
      <c r="I455">
        <v>816</v>
      </c>
      <c r="J455" s="33">
        <f t="shared" si="12"/>
        <v>5100</v>
      </c>
    </row>
    <row r="456" spans="1:14" x14ac:dyDescent="0.25">
      <c r="A456" t="s">
        <v>2554</v>
      </c>
      <c r="B456" s="56">
        <v>42926</v>
      </c>
      <c r="C456" t="s">
        <v>7034</v>
      </c>
      <c r="D456">
        <v>1</v>
      </c>
      <c r="E456" t="s">
        <v>7035</v>
      </c>
      <c r="F456" t="s">
        <v>1410</v>
      </c>
      <c r="G456" s="55" t="s">
        <v>1421</v>
      </c>
      <c r="H456" t="s">
        <v>1006</v>
      </c>
      <c r="I456" s="54">
        <v>8955.17</v>
      </c>
      <c r="J456" s="33">
        <f t="shared" ref="J456:J519" si="15">+I456/0.16</f>
        <v>55969.8125</v>
      </c>
    </row>
    <row r="457" spans="1:14" x14ac:dyDescent="0.25">
      <c r="A457" t="s">
        <v>3517</v>
      </c>
      <c r="B457" s="56">
        <v>42928</v>
      </c>
      <c r="C457" t="s">
        <v>7036</v>
      </c>
      <c r="D457">
        <v>1</v>
      </c>
      <c r="E457" t="s">
        <v>7037</v>
      </c>
      <c r="F457" t="s">
        <v>1410</v>
      </c>
      <c r="G457" s="55" t="s">
        <v>1424</v>
      </c>
      <c r="H457" t="s">
        <v>1018</v>
      </c>
      <c r="I457">
        <v>384</v>
      </c>
      <c r="J457" s="33">
        <f t="shared" si="15"/>
        <v>2400</v>
      </c>
    </row>
    <row r="458" spans="1:14" x14ac:dyDescent="0.25">
      <c r="A458" t="s">
        <v>3519</v>
      </c>
      <c r="B458" s="56">
        <v>42928</v>
      </c>
      <c r="C458" t="s">
        <v>7038</v>
      </c>
      <c r="D458">
        <v>1</v>
      </c>
      <c r="E458" t="s">
        <v>7039</v>
      </c>
      <c r="F458" t="s">
        <v>1410</v>
      </c>
      <c r="G458" s="55" t="s">
        <v>7310</v>
      </c>
      <c r="H458" t="s">
        <v>7040</v>
      </c>
      <c r="I458" s="54">
        <v>1700.25</v>
      </c>
      <c r="J458" s="33">
        <f t="shared" si="15"/>
        <v>10626.5625</v>
      </c>
    </row>
    <row r="459" spans="1:14" x14ac:dyDescent="0.25">
      <c r="A459" t="s">
        <v>3523</v>
      </c>
      <c r="B459" s="56">
        <v>42928</v>
      </c>
      <c r="C459" t="s">
        <v>7041</v>
      </c>
      <c r="D459">
        <v>1</v>
      </c>
      <c r="E459" t="s">
        <v>7042</v>
      </c>
      <c r="F459" t="s">
        <v>1410</v>
      </c>
      <c r="G459" s="55" t="s">
        <v>1424</v>
      </c>
      <c r="H459" t="s">
        <v>1018</v>
      </c>
      <c r="I459" s="54">
        <v>3814.4</v>
      </c>
      <c r="J459" s="33">
        <f t="shared" si="15"/>
        <v>23840</v>
      </c>
    </row>
    <row r="460" spans="1:14" x14ac:dyDescent="0.25">
      <c r="A460" t="s">
        <v>3525</v>
      </c>
      <c r="B460" s="56">
        <v>42928</v>
      </c>
      <c r="C460" t="s">
        <v>7043</v>
      </c>
      <c r="D460">
        <v>1</v>
      </c>
      <c r="E460" t="s">
        <v>7044</v>
      </c>
      <c r="F460" t="s">
        <v>1410</v>
      </c>
      <c r="G460" s="55" t="s">
        <v>2854</v>
      </c>
      <c r="H460" t="s">
        <v>2742</v>
      </c>
      <c r="I460">
        <v>205.81</v>
      </c>
      <c r="J460" s="33">
        <f t="shared" si="15"/>
        <v>1286.3125</v>
      </c>
    </row>
    <row r="461" spans="1:14" x14ac:dyDescent="0.25">
      <c r="A461" t="s">
        <v>3527</v>
      </c>
      <c r="B461" s="56">
        <v>42928</v>
      </c>
      <c r="C461" t="s">
        <v>7045</v>
      </c>
      <c r="D461">
        <v>1</v>
      </c>
      <c r="E461" t="s">
        <v>7046</v>
      </c>
      <c r="F461" t="s">
        <v>1410</v>
      </c>
      <c r="G461" s="55" t="s">
        <v>1445</v>
      </c>
      <c r="H461" t="s">
        <v>1172</v>
      </c>
      <c r="I461" s="54">
        <v>1854.18</v>
      </c>
      <c r="J461" s="33">
        <f t="shared" si="15"/>
        <v>11588.625</v>
      </c>
    </row>
    <row r="462" spans="1:14" x14ac:dyDescent="0.25">
      <c r="A462" t="s">
        <v>1087</v>
      </c>
      <c r="B462" s="56">
        <v>42928</v>
      </c>
      <c r="C462" t="s">
        <v>7047</v>
      </c>
      <c r="D462">
        <v>1</v>
      </c>
      <c r="E462" t="s">
        <v>7048</v>
      </c>
      <c r="F462" t="s">
        <v>1410</v>
      </c>
      <c r="G462" s="55" t="s">
        <v>2854</v>
      </c>
      <c r="H462" t="s">
        <v>2742</v>
      </c>
      <c r="I462" s="54">
        <v>1035.1099999999999</v>
      </c>
      <c r="J462" s="33">
        <f t="shared" si="15"/>
        <v>6469.4374999999991</v>
      </c>
    </row>
    <row r="463" spans="1:14" x14ac:dyDescent="0.25">
      <c r="A463" t="s">
        <v>1091</v>
      </c>
      <c r="B463" s="56">
        <v>42928</v>
      </c>
      <c r="C463" t="s">
        <v>7049</v>
      </c>
      <c r="D463">
        <v>1</v>
      </c>
      <c r="E463" t="s">
        <v>7050</v>
      </c>
      <c r="F463" t="s">
        <v>1410</v>
      </c>
      <c r="G463" s="55" t="s">
        <v>7311</v>
      </c>
      <c r="H463" t="s">
        <v>7051</v>
      </c>
      <c r="I463">
        <v>937.06</v>
      </c>
      <c r="J463" s="33">
        <f t="shared" si="15"/>
        <v>5856.6249999999991</v>
      </c>
    </row>
    <row r="464" spans="1:14" x14ac:dyDescent="0.25">
      <c r="A464" t="s">
        <v>2559</v>
      </c>
      <c r="B464" s="56">
        <v>42928</v>
      </c>
      <c r="C464" t="s">
        <v>7052</v>
      </c>
      <c r="D464">
        <v>1</v>
      </c>
      <c r="E464" t="s">
        <v>7053</v>
      </c>
      <c r="F464" t="s">
        <v>1410</v>
      </c>
      <c r="G464" s="55" t="s">
        <v>2861</v>
      </c>
      <c r="H464" t="s">
        <v>2798</v>
      </c>
      <c r="I464">
        <v>720</v>
      </c>
      <c r="J464" s="33">
        <f t="shared" si="15"/>
        <v>4500</v>
      </c>
    </row>
    <row r="465" spans="1:11" x14ac:dyDescent="0.25">
      <c r="A465" t="s">
        <v>3532</v>
      </c>
      <c r="B465" s="56">
        <v>42928</v>
      </c>
      <c r="C465" t="s">
        <v>7054</v>
      </c>
      <c r="D465">
        <v>1</v>
      </c>
      <c r="E465" t="s">
        <v>7055</v>
      </c>
      <c r="F465" t="s">
        <v>1410</v>
      </c>
      <c r="G465" s="55" t="s">
        <v>1430</v>
      </c>
      <c r="H465" t="s">
        <v>1052</v>
      </c>
      <c r="I465">
        <v>148.80000000000001</v>
      </c>
      <c r="J465" s="33">
        <f t="shared" si="15"/>
        <v>930</v>
      </c>
    </row>
    <row r="466" spans="1:11" x14ac:dyDescent="0.25">
      <c r="A466" t="s">
        <v>7056</v>
      </c>
      <c r="B466" s="56">
        <v>42928</v>
      </c>
      <c r="C466" t="s">
        <v>7057</v>
      </c>
      <c r="D466">
        <v>1</v>
      </c>
      <c r="E466" t="s">
        <v>7058</v>
      </c>
      <c r="F466" t="s">
        <v>1410</v>
      </c>
      <c r="G466" s="55" t="s">
        <v>3713</v>
      </c>
      <c r="H466" t="s">
        <v>3488</v>
      </c>
      <c r="I466">
        <v>791.89</v>
      </c>
      <c r="J466" s="33">
        <f t="shared" si="15"/>
        <v>4949.3125</v>
      </c>
    </row>
    <row r="467" spans="1:11" x14ac:dyDescent="0.25">
      <c r="A467" t="s">
        <v>3534</v>
      </c>
      <c r="B467" s="56">
        <v>42928</v>
      </c>
      <c r="C467" t="s">
        <v>7059</v>
      </c>
      <c r="D467">
        <v>1</v>
      </c>
      <c r="E467" t="s">
        <v>7060</v>
      </c>
      <c r="F467" t="s">
        <v>1410</v>
      </c>
      <c r="G467" s="55" t="s">
        <v>3713</v>
      </c>
      <c r="H467" t="s">
        <v>3488</v>
      </c>
      <c r="I467">
        <v>432.42</v>
      </c>
      <c r="J467" s="33">
        <f t="shared" si="15"/>
        <v>2702.625</v>
      </c>
    </row>
    <row r="468" spans="1:11" x14ac:dyDescent="0.25">
      <c r="A468" t="s">
        <v>2562</v>
      </c>
      <c r="B468" s="56">
        <v>42928</v>
      </c>
      <c r="C468" t="s">
        <v>7061</v>
      </c>
      <c r="D468">
        <v>1</v>
      </c>
      <c r="E468" t="s">
        <v>7062</v>
      </c>
      <c r="F468" t="s">
        <v>1410</v>
      </c>
      <c r="G468" s="55" t="s">
        <v>1427</v>
      </c>
      <c r="H468" t="s">
        <v>1036</v>
      </c>
      <c r="I468" s="54">
        <v>1014.05</v>
      </c>
      <c r="J468" s="33">
        <f t="shared" si="15"/>
        <v>6337.8125</v>
      </c>
    </row>
    <row r="469" spans="1:11" x14ac:dyDescent="0.25">
      <c r="A469" t="s">
        <v>4897</v>
      </c>
      <c r="B469" s="56">
        <v>42928</v>
      </c>
      <c r="C469" t="s">
        <v>7063</v>
      </c>
      <c r="D469">
        <v>1</v>
      </c>
      <c r="E469" t="s">
        <v>7064</v>
      </c>
      <c r="F469" t="s">
        <v>1410</v>
      </c>
      <c r="G469" s="55" t="s">
        <v>7312</v>
      </c>
      <c r="H469" t="s">
        <v>7065</v>
      </c>
      <c r="I469" s="54">
        <v>8391.68</v>
      </c>
      <c r="J469" s="33">
        <f t="shared" si="15"/>
        <v>52448</v>
      </c>
    </row>
    <row r="470" spans="1:11" x14ac:dyDescent="0.25">
      <c r="A470" t="s">
        <v>2565</v>
      </c>
      <c r="B470" s="56">
        <v>42928</v>
      </c>
      <c r="C470" t="s">
        <v>7066</v>
      </c>
      <c r="D470">
        <v>1</v>
      </c>
      <c r="E470" t="s">
        <v>7067</v>
      </c>
      <c r="F470" t="s">
        <v>1410</v>
      </c>
      <c r="G470" s="55" t="s">
        <v>3730</v>
      </c>
      <c r="H470" t="s">
        <v>3656</v>
      </c>
      <c r="I470">
        <v>336</v>
      </c>
      <c r="J470" s="33">
        <f t="shared" si="15"/>
        <v>2100</v>
      </c>
    </row>
    <row r="471" spans="1:11" x14ac:dyDescent="0.25">
      <c r="A471" t="s">
        <v>2568</v>
      </c>
      <c r="B471" s="56">
        <v>42928</v>
      </c>
      <c r="C471" t="s">
        <v>7068</v>
      </c>
      <c r="D471">
        <v>1</v>
      </c>
      <c r="E471" t="s">
        <v>7069</v>
      </c>
      <c r="F471" t="s">
        <v>1410</v>
      </c>
      <c r="G471" s="55" t="s">
        <v>1450</v>
      </c>
      <c r="H471" t="s">
        <v>1221</v>
      </c>
      <c r="I471" s="54">
        <v>1249.32</v>
      </c>
      <c r="J471" s="33">
        <f t="shared" si="15"/>
        <v>7808.2499999999991</v>
      </c>
    </row>
    <row r="472" spans="1:11" x14ac:dyDescent="0.25">
      <c r="A472" t="s">
        <v>2571</v>
      </c>
      <c r="B472" s="56">
        <v>42928</v>
      </c>
      <c r="C472" t="s">
        <v>7070</v>
      </c>
      <c r="D472">
        <v>1</v>
      </c>
      <c r="E472" t="s">
        <v>7071</v>
      </c>
      <c r="F472" t="s">
        <v>1410</v>
      </c>
      <c r="G472" s="55" t="s">
        <v>1441</v>
      </c>
      <c r="H472" t="s">
        <v>1156</v>
      </c>
      <c r="I472" s="54">
        <v>1323.45</v>
      </c>
      <c r="J472" s="33">
        <f t="shared" si="15"/>
        <v>8271.5625</v>
      </c>
    </row>
    <row r="473" spans="1:11" x14ac:dyDescent="0.25">
      <c r="A473" t="s">
        <v>2574</v>
      </c>
      <c r="B473" s="56">
        <v>42928</v>
      </c>
      <c r="C473" t="s">
        <v>7072</v>
      </c>
      <c r="D473">
        <v>1</v>
      </c>
      <c r="E473" t="s">
        <v>7073</v>
      </c>
      <c r="F473" t="s">
        <v>1410</v>
      </c>
      <c r="G473" s="55" t="s">
        <v>1442</v>
      </c>
      <c r="H473" t="s">
        <v>1160</v>
      </c>
      <c r="I473" s="54">
        <v>3624</v>
      </c>
      <c r="J473" s="33">
        <f t="shared" si="15"/>
        <v>22650</v>
      </c>
    </row>
    <row r="474" spans="1:11" x14ac:dyDescent="0.25">
      <c r="A474" t="s">
        <v>1095</v>
      </c>
      <c r="B474" s="56">
        <v>42928</v>
      </c>
      <c r="C474" t="s">
        <v>7074</v>
      </c>
      <c r="D474">
        <v>1</v>
      </c>
      <c r="E474" t="s">
        <v>7075</v>
      </c>
      <c r="F474" t="s">
        <v>1410</v>
      </c>
      <c r="G474" s="55" t="s">
        <v>1430</v>
      </c>
      <c r="H474" t="s">
        <v>1052</v>
      </c>
      <c r="I474">
        <v>635.84</v>
      </c>
      <c r="J474" s="33">
        <f t="shared" si="15"/>
        <v>3974</v>
      </c>
    </row>
    <row r="475" spans="1:11" x14ac:dyDescent="0.25">
      <c r="A475" t="s">
        <v>1098</v>
      </c>
      <c r="B475" s="56">
        <v>42928</v>
      </c>
      <c r="C475" t="s">
        <v>7076</v>
      </c>
      <c r="D475">
        <v>1</v>
      </c>
      <c r="E475" t="s">
        <v>7077</v>
      </c>
      <c r="F475" t="s">
        <v>1410</v>
      </c>
      <c r="G475" s="55" t="s">
        <v>1462</v>
      </c>
      <c r="H475" t="s">
        <v>2490</v>
      </c>
      <c r="I475" s="54">
        <v>2615.14</v>
      </c>
      <c r="J475" s="33">
        <f t="shared" si="15"/>
        <v>16344.624999999998</v>
      </c>
      <c r="K475">
        <v>653.78</v>
      </c>
    </row>
    <row r="476" spans="1:11" x14ac:dyDescent="0.25">
      <c r="A476" t="s">
        <v>1102</v>
      </c>
      <c r="B476" s="56">
        <v>42928</v>
      </c>
      <c r="C476" t="s">
        <v>7078</v>
      </c>
      <c r="D476">
        <v>1</v>
      </c>
      <c r="E476" t="s">
        <v>7079</v>
      </c>
      <c r="F476" t="s">
        <v>1410</v>
      </c>
      <c r="G476" s="55" t="s">
        <v>3730</v>
      </c>
      <c r="H476" t="s">
        <v>3656</v>
      </c>
      <c r="I476">
        <v>448</v>
      </c>
      <c r="J476" s="33">
        <f t="shared" si="15"/>
        <v>2800</v>
      </c>
    </row>
    <row r="477" spans="1:11" x14ac:dyDescent="0.25">
      <c r="A477" t="s">
        <v>1105</v>
      </c>
      <c r="B477" s="56">
        <v>42928</v>
      </c>
      <c r="C477" t="s">
        <v>7080</v>
      </c>
      <c r="D477">
        <v>1</v>
      </c>
      <c r="E477" t="s">
        <v>7081</v>
      </c>
      <c r="F477" t="s">
        <v>1410</v>
      </c>
      <c r="G477" s="55" t="s">
        <v>1440</v>
      </c>
      <c r="H477" t="s">
        <v>1149</v>
      </c>
      <c r="I477" s="55">
        <f>3211.85+3476.74+5171.42</f>
        <v>11860.01</v>
      </c>
      <c r="J477" s="33">
        <f t="shared" si="15"/>
        <v>74125.0625</v>
      </c>
    </row>
    <row r="478" spans="1:11" x14ac:dyDescent="0.25">
      <c r="A478" t="s">
        <v>3541</v>
      </c>
      <c r="B478" s="56">
        <v>42928</v>
      </c>
      <c r="C478" t="s">
        <v>7082</v>
      </c>
      <c r="D478">
        <v>1</v>
      </c>
      <c r="E478" t="s">
        <v>7083</v>
      </c>
      <c r="F478" t="s">
        <v>1410</v>
      </c>
      <c r="G478" s="55" t="s">
        <v>7313</v>
      </c>
      <c r="H478" t="s">
        <v>7084</v>
      </c>
      <c r="I478">
        <v>742.4</v>
      </c>
      <c r="J478" s="33">
        <f t="shared" si="15"/>
        <v>4640</v>
      </c>
    </row>
    <row r="479" spans="1:11" x14ac:dyDescent="0.25">
      <c r="A479" t="s">
        <v>4570</v>
      </c>
      <c r="B479" s="56">
        <v>42928</v>
      </c>
      <c r="C479" t="s">
        <v>7085</v>
      </c>
      <c r="D479">
        <v>1</v>
      </c>
      <c r="E479" t="s">
        <v>7086</v>
      </c>
      <c r="F479" t="s">
        <v>1410</v>
      </c>
      <c r="G479" s="55" t="s">
        <v>6168</v>
      </c>
      <c r="H479" t="s">
        <v>6073</v>
      </c>
      <c r="I479" s="54">
        <v>1600</v>
      </c>
      <c r="J479" s="33">
        <f t="shared" si="15"/>
        <v>10000</v>
      </c>
    </row>
    <row r="480" spans="1:11" x14ac:dyDescent="0.25">
      <c r="A480" t="s">
        <v>1108</v>
      </c>
      <c r="B480" s="56">
        <v>42928</v>
      </c>
      <c r="C480" t="s">
        <v>7087</v>
      </c>
      <c r="D480">
        <v>1</v>
      </c>
      <c r="E480" t="s">
        <v>7088</v>
      </c>
      <c r="F480" t="s">
        <v>1410</v>
      </c>
      <c r="G480" s="55" t="s">
        <v>7314</v>
      </c>
      <c r="H480" t="s">
        <v>7089</v>
      </c>
      <c r="I480" s="54">
        <v>1192.8</v>
      </c>
      <c r="J480" s="33">
        <f t="shared" si="15"/>
        <v>7455</v>
      </c>
    </row>
    <row r="481" spans="1:10" x14ac:dyDescent="0.25">
      <c r="A481" t="s">
        <v>1112</v>
      </c>
      <c r="B481" s="56">
        <v>42928</v>
      </c>
      <c r="C481" t="s">
        <v>7090</v>
      </c>
      <c r="D481">
        <v>2</v>
      </c>
      <c r="E481" t="s">
        <v>7091</v>
      </c>
      <c r="F481" t="s">
        <v>1411</v>
      </c>
      <c r="G481" s="55" t="s">
        <v>3713</v>
      </c>
      <c r="H481" t="s">
        <v>3488</v>
      </c>
      <c r="I481" s="54">
        <v>1565.16</v>
      </c>
      <c r="J481" s="33">
        <f t="shared" si="15"/>
        <v>9782.25</v>
      </c>
    </row>
    <row r="482" spans="1:10" x14ac:dyDescent="0.25">
      <c r="A482" t="s">
        <v>1115</v>
      </c>
      <c r="B482" s="56">
        <v>42928</v>
      </c>
      <c r="C482" t="s">
        <v>7092</v>
      </c>
      <c r="D482">
        <v>2</v>
      </c>
      <c r="E482" t="s">
        <v>7093</v>
      </c>
      <c r="F482" t="s">
        <v>1410</v>
      </c>
      <c r="G482" s="55" t="s">
        <v>1423</v>
      </c>
      <c r="H482" t="s">
        <v>1014</v>
      </c>
      <c r="I482" s="54">
        <v>2832</v>
      </c>
      <c r="J482" s="33">
        <f t="shared" si="15"/>
        <v>17700</v>
      </c>
    </row>
    <row r="483" spans="1:10" x14ac:dyDescent="0.25">
      <c r="A483" t="s">
        <v>1118</v>
      </c>
      <c r="B483" s="56">
        <v>42928</v>
      </c>
      <c r="C483" t="s">
        <v>7094</v>
      </c>
      <c r="D483">
        <v>2</v>
      </c>
      <c r="E483" t="s">
        <v>7095</v>
      </c>
      <c r="G483" s="55" t="s">
        <v>1437</v>
      </c>
      <c r="H483" t="s">
        <v>1111</v>
      </c>
      <c r="I483" s="54">
        <v>3757.24</v>
      </c>
      <c r="J483" s="33">
        <f t="shared" si="15"/>
        <v>23482.749999999996</v>
      </c>
    </row>
    <row r="484" spans="1:10" x14ac:dyDescent="0.25">
      <c r="A484" t="s">
        <v>1121</v>
      </c>
      <c r="B484" s="56">
        <v>42928</v>
      </c>
      <c r="C484" t="s">
        <v>7096</v>
      </c>
      <c r="D484">
        <v>2</v>
      </c>
      <c r="E484" t="s">
        <v>7097</v>
      </c>
      <c r="F484" t="s">
        <v>1410</v>
      </c>
      <c r="G484" s="55" t="s">
        <v>1429</v>
      </c>
      <c r="H484" t="s">
        <v>1048</v>
      </c>
      <c r="I484" s="54">
        <v>2000</v>
      </c>
      <c r="J484" s="33">
        <f t="shared" si="15"/>
        <v>12500</v>
      </c>
    </row>
    <row r="485" spans="1:10" x14ac:dyDescent="0.25">
      <c r="A485" t="s">
        <v>1124</v>
      </c>
      <c r="B485" s="56">
        <v>42928</v>
      </c>
      <c r="C485" t="s">
        <v>7098</v>
      </c>
      <c r="D485">
        <v>2</v>
      </c>
      <c r="E485" t="s">
        <v>7099</v>
      </c>
      <c r="F485" t="s">
        <v>1410</v>
      </c>
      <c r="G485" s="55" t="s">
        <v>1457</v>
      </c>
      <c r="H485" t="s">
        <v>1352</v>
      </c>
      <c r="I485">
        <v>528</v>
      </c>
      <c r="J485" s="33">
        <f t="shared" si="15"/>
        <v>3300</v>
      </c>
    </row>
    <row r="486" spans="1:10" x14ac:dyDescent="0.25">
      <c r="A486" t="s">
        <v>1127</v>
      </c>
      <c r="B486" s="56">
        <v>42928</v>
      </c>
      <c r="C486" t="s">
        <v>7100</v>
      </c>
      <c r="D486">
        <v>2</v>
      </c>
      <c r="E486" t="s">
        <v>7101</v>
      </c>
      <c r="F486" t="s">
        <v>1410</v>
      </c>
      <c r="G486" s="55" t="s">
        <v>3727</v>
      </c>
      <c r="H486" t="s">
        <v>3591</v>
      </c>
      <c r="I486" s="54">
        <v>1600</v>
      </c>
      <c r="J486" s="33">
        <f t="shared" si="15"/>
        <v>10000</v>
      </c>
    </row>
    <row r="487" spans="1:10" x14ac:dyDescent="0.25">
      <c r="A487" t="s">
        <v>1131</v>
      </c>
      <c r="B487" s="56">
        <v>42928</v>
      </c>
      <c r="C487" t="s">
        <v>7102</v>
      </c>
      <c r="D487">
        <v>2</v>
      </c>
      <c r="E487" t="s">
        <v>7103</v>
      </c>
      <c r="F487" t="s">
        <v>1410</v>
      </c>
      <c r="G487" s="55" t="s">
        <v>1457</v>
      </c>
      <c r="H487" t="s">
        <v>1352</v>
      </c>
      <c r="I487">
        <v>211.2</v>
      </c>
      <c r="J487" s="33">
        <f t="shared" si="15"/>
        <v>1320</v>
      </c>
    </row>
    <row r="488" spans="1:10" x14ac:dyDescent="0.25">
      <c r="A488" t="s">
        <v>1134</v>
      </c>
      <c r="B488" s="56">
        <v>42928</v>
      </c>
      <c r="C488" t="s">
        <v>7104</v>
      </c>
      <c r="D488">
        <v>2</v>
      </c>
      <c r="E488" t="s">
        <v>7105</v>
      </c>
      <c r="F488" t="s">
        <v>1410</v>
      </c>
      <c r="G488" s="55" t="s">
        <v>1451</v>
      </c>
      <c r="H488" t="s">
        <v>1258</v>
      </c>
      <c r="I488">
        <v>35.1</v>
      </c>
      <c r="J488" s="33">
        <f t="shared" si="15"/>
        <v>219.375</v>
      </c>
    </row>
    <row r="489" spans="1:10" x14ac:dyDescent="0.25">
      <c r="A489" t="s">
        <v>1137</v>
      </c>
      <c r="B489" s="56">
        <v>42928</v>
      </c>
      <c r="C489" t="s">
        <v>7106</v>
      </c>
      <c r="D489">
        <v>2</v>
      </c>
      <c r="E489" t="s">
        <v>7107</v>
      </c>
      <c r="F489" t="s">
        <v>1410</v>
      </c>
      <c r="G489" s="55" t="s">
        <v>1426</v>
      </c>
      <c r="H489" t="s">
        <v>1029</v>
      </c>
      <c r="I489">
        <v>56</v>
      </c>
      <c r="J489" s="33">
        <f t="shared" si="15"/>
        <v>350</v>
      </c>
    </row>
    <row r="490" spans="1:10" x14ac:dyDescent="0.25">
      <c r="A490" t="s">
        <v>1140</v>
      </c>
      <c r="B490" s="56">
        <v>42928</v>
      </c>
      <c r="C490" t="s">
        <v>7108</v>
      </c>
      <c r="D490">
        <v>2</v>
      </c>
      <c r="E490" t="s">
        <v>7109</v>
      </c>
      <c r="F490" t="s">
        <v>1410</v>
      </c>
      <c r="G490" s="55" t="s">
        <v>1425</v>
      </c>
      <c r="H490" t="s">
        <v>1025</v>
      </c>
      <c r="I490">
        <v>917.24</v>
      </c>
      <c r="J490" s="33">
        <f t="shared" si="15"/>
        <v>5732.75</v>
      </c>
    </row>
    <row r="491" spans="1:10" x14ac:dyDescent="0.25">
      <c r="A491" t="s">
        <v>7110</v>
      </c>
      <c r="B491" s="56">
        <v>42928</v>
      </c>
      <c r="C491" t="s">
        <v>7111</v>
      </c>
      <c r="D491">
        <v>2</v>
      </c>
      <c r="E491" t="s">
        <v>7112</v>
      </c>
      <c r="F491" t="s">
        <v>1410</v>
      </c>
      <c r="G491" s="55" t="s">
        <v>1458</v>
      </c>
      <c r="H491" t="s">
        <v>1359</v>
      </c>
      <c r="I491">
        <v>448</v>
      </c>
      <c r="J491" s="33">
        <f t="shared" si="15"/>
        <v>2800</v>
      </c>
    </row>
    <row r="492" spans="1:10" x14ac:dyDescent="0.25">
      <c r="A492" t="s">
        <v>1143</v>
      </c>
      <c r="B492" s="56">
        <v>42928</v>
      </c>
      <c r="C492" t="s">
        <v>7113</v>
      </c>
      <c r="D492">
        <v>2</v>
      </c>
      <c r="E492" t="s">
        <v>7114</v>
      </c>
      <c r="F492" t="s">
        <v>1410</v>
      </c>
      <c r="G492" s="55" t="s">
        <v>7315</v>
      </c>
      <c r="H492" t="s">
        <v>7115</v>
      </c>
      <c r="I492">
        <v>631.04</v>
      </c>
      <c r="J492" s="33">
        <f t="shared" si="15"/>
        <v>3943.9999999999995</v>
      </c>
    </row>
    <row r="493" spans="1:10" x14ac:dyDescent="0.25">
      <c r="A493" t="s">
        <v>3548</v>
      </c>
      <c r="B493" s="56">
        <v>42928</v>
      </c>
      <c r="C493" t="s">
        <v>7116</v>
      </c>
      <c r="D493">
        <v>2</v>
      </c>
      <c r="E493" t="s">
        <v>7117</v>
      </c>
      <c r="F493" t="s">
        <v>1410</v>
      </c>
      <c r="G493" s="55" t="s">
        <v>1432</v>
      </c>
      <c r="H493" t="s">
        <v>1060</v>
      </c>
      <c r="I493" s="54">
        <v>1808</v>
      </c>
      <c r="J493" s="33">
        <f t="shared" si="15"/>
        <v>11300</v>
      </c>
    </row>
    <row r="494" spans="1:10" x14ac:dyDescent="0.25">
      <c r="A494" t="s">
        <v>1146</v>
      </c>
      <c r="B494" s="56">
        <v>42928</v>
      </c>
      <c r="C494" t="s">
        <v>7118</v>
      </c>
      <c r="D494">
        <v>2</v>
      </c>
      <c r="E494" t="s">
        <v>7119</v>
      </c>
      <c r="F494" t="s">
        <v>1410</v>
      </c>
      <c r="G494" s="55" t="s">
        <v>1438</v>
      </c>
      <c r="H494" t="s">
        <v>1130</v>
      </c>
      <c r="I494" s="54">
        <v>7734.4</v>
      </c>
      <c r="J494" s="33">
        <f t="shared" si="15"/>
        <v>48340</v>
      </c>
    </row>
    <row r="495" spans="1:10" x14ac:dyDescent="0.25">
      <c r="A495" t="s">
        <v>1150</v>
      </c>
      <c r="B495" s="56">
        <v>42928</v>
      </c>
      <c r="C495" t="s">
        <v>7120</v>
      </c>
      <c r="D495">
        <v>2</v>
      </c>
      <c r="E495" t="s">
        <v>7121</v>
      </c>
      <c r="F495" t="s">
        <v>1410</v>
      </c>
      <c r="G495" s="55" t="s">
        <v>1425</v>
      </c>
      <c r="H495" t="s">
        <v>1025</v>
      </c>
      <c r="I495">
        <v>137.93</v>
      </c>
      <c r="J495" s="33">
        <f t="shared" si="15"/>
        <v>862.0625</v>
      </c>
    </row>
    <row r="496" spans="1:10" x14ac:dyDescent="0.25">
      <c r="A496" t="s">
        <v>1153</v>
      </c>
      <c r="B496" s="56">
        <v>42928</v>
      </c>
      <c r="C496" t="s">
        <v>7122</v>
      </c>
      <c r="D496">
        <v>2</v>
      </c>
      <c r="E496" t="s">
        <v>7123</v>
      </c>
      <c r="F496" t="s">
        <v>1410</v>
      </c>
      <c r="G496" s="55" t="s">
        <v>2839</v>
      </c>
      <c r="H496" t="s">
        <v>2539</v>
      </c>
      <c r="I496">
        <v>976.53</v>
      </c>
      <c r="J496" s="33">
        <f t="shared" si="15"/>
        <v>6103.3125</v>
      </c>
    </row>
    <row r="497" spans="1:10" x14ac:dyDescent="0.25">
      <c r="A497" t="s">
        <v>1157</v>
      </c>
      <c r="B497" s="56">
        <v>42929</v>
      </c>
      <c r="C497" t="s">
        <v>7124</v>
      </c>
      <c r="D497">
        <v>2</v>
      </c>
      <c r="E497" t="s">
        <v>7125</v>
      </c>
      <c r="F497" t="s">
        <v>1410</v>
      </c>
      <c r="G497" s="55" t="s">
        <v>1433</v>
      </c>
      <c r="H497" t="s">
        <v>1064</v>
      </c>
      <c r="I497">
        <v>760</v>
      </c>
      <c r="J497" s="33">
        <f t="shared" si="15"/>
        <v>4750</v>
      </c>
    </row>
    <row r="498" spans="1:10" x14ac:dyDescent="0.25">
      <c r="A498" t="s">
        <v>1161</v>
      </c>
      <c r="B498" s="56">
        <v>42929</v>
      </c>
      <c r="C498" t="s">
        <v>7126</v>
      </c>
      <c r="D498">
        <v>2</v>
      </c>
      <c r="E498" t="s">
        <v>7127</v>
      </c>
      <c r="F498" t="s">
        <v>1410</v>
      </c>
      <c r="G498" s="55" t="s">
        <v>1429</v>
      </c>
      <c r="H498" t="s">
        <v>1048</v>
      </c>
      <c r="I498" s="54">
        <v>2304</v>
      </c>
      <c r="J498" s="33">
        <f t="shared" si="15"/>
        <v>14400</v>
      </c>
    </row>
    <row r="499" spans="1:10" x14ac:dyDescent="0.25">
      <c r="A499" t="s">
        <v>1165</v>
      </c>
      <c r="B499" s="56">
        <v>42929</v>
      </c>
      <c r="C499" t="s">
        <v>7128</v>
      </c>
      <c r="D499">
        <v>2</v>
      </c>
      <c r="E499" t="s">
        <v>7129</v>
      </c>
      <c r="F499" t="s">
        <v>1410</v>
      </c>
      <c r="G499" s="55" t="s">
        <v>1423</v>
      </c>
      <c r="H499" t="s">
        <v>1014</v>
      </c>
      <c r="I499" s="54">
        <v>1168</v>
      </c>
      <c r="J499" s="33">
        <f t="shared" si="15"/>
        <v>7300</v>
      </c>
    </row>
    <row r="500" spans="1:10" x14ac:dyDescent="0.25">
      <c r="A500" t="s">
        <v>1169</v>
      </c>
      <c r="B500" s="56">
        <v>42929</v>
      </c>
      <c r="C500" t="s">
        <v>7130</v>
      </c>
      <c r="D500">
        <v>2</v>
      </c>
      <c r="E500" t="s">
        <v>7131</v>
      </c>
      <c r="F500" t="s">
        <v>1410</v>
      </c>
      <c r="G500" s="55" t="s">
        <v>1432</v>
      </c>
      <c r="H500" t="s">
        <v>1060</v>
      </c>
      <c r="I500" s="54">
        <v>1152</v>
      </c>
      <c r="J500" s="33">
        <f t="shared" si="15"/>
        <v>7200</v>
      </c>
    </row>
    <row r="501" spans="1:10" x14ac:dyDescent="0.25">
      <c r="A501" t="s">
        <v>2614</v>
      </c>
      <c r="B501" s="56">
        <v>42929</v>
      </c>
      <c r="C501" t="s">
        <v>7132</v>
      </c>
      <c r="D501">
        <v>1</v>
      </c>
      <c r="E501" t="s">
        <v>7133</v>
      </c>
      <c r="F501" t="s">
        <v>1410</v>
      </c>
      <c r="G501" s="55" t="s">
        <v>1432</v>
      </c>
      <c r="H501" t="s">
        <v>1060</v>
      </c>
      <c r="I501" s="54">
        <v>1680</v>
      </c>
      <c r="J501" s="33">
        <f t="shared" si="15"/>
        <v>10500</v>
      </c>
    </row>
    <row r="502" spans="1:10" s="55" customFormat="1" x14ac:dyDescent="0.25">
      <c r="A502" s="55" t="s">
        <v>3374</v>
      </c>
      <c r="B502" s="56">
        <v>42947</v>
      </c>
      <c r="C502" s="55" t="s">
        <v>259</v>
      </c>
      <c r="D502" s="55">
        <v>1</v>
      </c>
      <c r="E502" s="55" t="s">
        <v>6615</v>
      </c>
      <c r="F502" s="55" t="s">
        <v>7345</v>
      </c>
      <c r="G502" s="39" t="s">
        <v>1529</v>
      </c>
      <c r="H502" s="55" t="s">
        <v>7344</v>
      </c>
      <c r="I502" s="54">
        <f>13.38+23.59-0.01</f>
        <v>36.96</v>
      </c>
      <c r="J502" s="33">
        <f t="shared" si="15"/>
        <v>231</v>
      </c>
    </row>
    <row r="503" spans="1:10" s="55" customFormat="1" x14ac:dyDescent="0.25">
      <c r="A503" s="55" t="s">
        <v>3374</v>
      </c>
      <c r="B503" s="56">
        <v>42947</v>
      </c>
      <c r="C503" s="55" t="s">
        <v>259</v>
      </c>
      <c r="D503" s="55">
        <v>1</v>
      </c>
      <c r="E503" s="55" t="s">
        <v>6615</v>
      </c>
      <c r="F503" s="55" t="s">
        <v>7345</v>
      </c>
      <c r="G503" s="39" t="s">
        <v>1520</v>
      </c>
      <c r="H503" s="55" t="s">
        <v>1524</v>
      </c>
      <c r="I503" s="54">
        <f>24.69+413.1</f>
        <v>437.79</v>
      </c>
      <c r="J503" s="33">
        <f t="shared" si="15"/>
        <v>2736.1875</v>
      </c>
    </row>
    <row r="504" spans="1:10" s="55" customFormat="1" x14ac:dyDescent="0.25">
      <c r="A504" s="55" t="s">
        <v>3374</v>
      </c>
      <c r="B504" s="56">
        <v>42947</v>
      </c>
      <c r="C504" s="55" t="s">
        <v>259</v>
      </c>
      <c r="D504" s="55">
        <v>1</v>
      </c>
      <c r="E504" s="55" t="s">
        <v>6615</v>
      </c>
      <c r="F504" s="55" t="s">
        <v>7345</v>
      </c>
      <c r="G504" s="39" t="s">
        <v>444</v>
      </c>
      <c r="H504" s="55" t="s">
        <v>1528</v>
      </c>
      <c r="I504" s="54">
        <v>38.619999999999997</v>
      </c>
      <c r="J504" s="33">
        <f t="shared" si="15"/>
        <v>241.37499999999997</v>
      </c>
    </row>
    <row r="505" spans="1:10" x14ac:dyDescent="0.25">
      <c r="A505" t="s">
        <v>1176</v>
      </c>
      <c r="B505" s="56">
        <v>42929</v>
      </c>
      <c r="C505" t="s">
        <v>7134</v>
      </c>
      <c r="D505">
        <v>1</v>
      </c>
      <c r="E505" t="s">
        <v>7135</v>
      </c>
      <c r="F505" s="55"/>
      <c r="G505" s="55" t="s">
        <v>7316</v>
      </c>
      <c r="H505" s="55" t="s">
        <v>7317</v>
      </c>
      <c r="I505" s="54">
        <v>22758.62</v>
      </c>
      <c r="J505" s="33">
        <f t="shared" si="15"/>
        <v>142241.375</v>
      </c>
    </row>
    <row r="506" spans="1:10" x14ac:dyDescent="0.25">
      <c r="A506" t="s">
        <v>1179</v>
      </c>
      <c r="B506" s="56">
        <v>42929</v>
      </c>
      <c r="C506" t="s">
        <v>7136</v>
      </c>
      <c r="D506">
        <v>1</v>
      </c>
      <c r="E506" t="s">
        <v>7137</v>
      </c>
      <c r="F506" t="s">
        <v>1410</v>
      </c>
      <c r="G506" s="55" t="s">
        <v>2841</v>
      </c>
      <c r="H506" s="55" t="s">
        <v>2863</v>
      </c>
      <c r="I506" s="54">
        <v>1379.31</v>
      </c>
      <c r="J506" s="33">
        <f t="shared" si="15"/>
        <v>8620.6875</v>
      </c>
    </row>
    <row r="507" spans="1:10" x14ac:dyDescent="0.25">
      <c r="A507" t="s">
        <v>1182</v>
      </c>
      <c r="B507" s="56">
        <v>42929</v>
      </c>
      <c r="C507" t="s">
        <v>7138</v>
      </c>
      <c r="D507">
        <v>1</v>
      </c>
      <c r="E507" t="s">
        <v>7139</v>
      </c>
      <c r="F507" t="s">
        <v>1410</v>
      </c>
      <c r="G507" s="55" t="s">
        <v>1460</v>
      </c>
      <c r="H507" s="55" t="s">
        <v>2862</v>
      </c>
      <c r="I507" s="54">
        <v>16600</v>
      </c>
      <c r="J507" s="33">
        <f t="shared" si="15"/>
        <v>103750</v>
      </c>
    </row>
    <row r="508" spans="1:10" x14ac:dyDescent="0.25">
      <c r="A508" t="s">
        <v>1185</v>
      </c>
      <c r="B508" s="56">
        <v>42928</v>
      </c>
      <c r="C508" t="s">
        <v>7140</v>
      </c>
      <c r="D508">
        <v>1</v>
      </c>
      <c r="E508" t="s">
        <v>7141</v>
      </c>
      <c r="F508" t="s">
        <v>1412</v>
      </c>
      <c r="G508" s="55" t="s">
        <v>1499</v>
      </c>
      <c r="H508" s="55" t="s">
        <v>3717</v>
      </c>
      <c r="I508" s="55">
        <v>480.84</v>
      </c>
      <c r="J508" s="33">
        <f t="shared" si="15"/>
        <v>3005.25</v>
      </c>
    </row>
    <row r="509" spans="1:10" x14ac:dyDescent="0.25">
      <c r="A509" t="s">
        <v>2639</v>
      </c>
      <c r="B509" s="56">
        <v>42930</v>
      </c>
      <c r="C509" t="s">
        <v>7142</v>
      </c>
      <c r="D509">
        <v>1</v>
      </c>
      <c r="E509" t="s">
        <v>7143</v>
      </c>
      <c r="F509" t="s">
        <v>1410</v>
      </c>
      <c r="G509" s="55" t="s">
        <v>1421</v>
      </c>
      <c r="H509" t="s">
        <v>1006</v>
      </c>
      <c r="I509" s="54">
        <v>37133.96</v>
      </c>
      <c r="J509" s="33">
        <f t="shared" si="15"/>
        <v>232087.25</v>
      </c>
    </row>
    <row r="510" spans="1:10" x14ac:dyDescent="0.25">
      <c r="A510" t="s">
        <v>2642</v>
      </c>
      <c r="B510" s="56">
        <v>42930</v>
      </c>
      <c r="C510" t="s">
        <v>7144</v>
      </c>
      <c r="D510">
        <v>1</v>
      </c>
      <c r="E510" t="s">
        <v>7145</v>
      </c>
      <c r="F510" t="s">
        <v>1410</v>
      </c>
      <c r="G510" s="55" t="s">
        <v>1421</v>
      </c>
      <c r="H510" t="s">
        <v>1006</v>
      </c>
      <c r="I510" s="54">
        <v>155121.44</v>
      </c>
      <c r="J510" s="33">
        <f t="shared" si="15"/>
        <v>969509</v>
      </c>
    </row>
    <row r="511" spans="1:10" x14ac:dyDescent="0.25">
      <c r="A511" t="s">
        <v>1201</v>
      </c>
      <c r="B511" s="56">
        <v>42933</v>
      </c>
      <c r="C511" t="s">
        <v>7146</v>
      </c>
      <c r="D511">
        <v>1</v>
      </c>
      <c r="E511" t="s">
        <v>7147</v>
      </c>
      <c r="F511" t="s">
        <v>1411</v>
      </c>
      <c r="G511" s="55" t="s">
        <v>1436</v>
      </c>
      <c r="H511" t="s">
        <v>1094</v>
      </c>
      <c r="I511">
        <v>806.62</v>
      </c>
      <c r="J511" s="33">
        <f t="shared" si="15"/>
        <v>5041.375</v>
      </c>
    </row>
    <row r="512" spans="1:10" x14ac:dyDescent="0.25">
      <c r="A512" t="s">
        <v>2649</v>
      </c>
      <c r="B512" s="56">
        <v>42930</v>
      </c>
      <c r="C512" t="s">
        <v>7148</v>
      </c>
      <c r="D512">
        <v>1</v>
      </c>
      <c r="E512" t="s">
        <v>7149</v>
      </c>
      <c r="F512" t="s">
        <v>1410</v>
      </c>
      <c r="G512" s="55" t="s">
        <v>1429</v>
      </c>
      <c r="H512" t="s">
        <v>1048</v>
      </c>
      <c r="I512">
        <v>880</v>
      </c>
      <c r="J512" s="33">
        <f t="shared" si="15"/>
        <v>5500</v>
      </c>
    </row>
    <row r="513" spans="1:11" x14ac:dyDescent="0.25">
      <c r="A513" t="s">
        <v>1205</v>
      </c>
      <c r="B513" s="56">
        <v>42930</v>
      </c>
      <c r="C513" t="s">
        <v>7150</v>
      </c>
      <c r="D513">
        <v>1</v>
      </c>
      <c r="E513" t="s">
        <v>7151</v>
      </c>
      <c r="F513" t="s">
        <v>1410</v>
      </c>
      <c r="G513" s="55" t="s">
        <v>2844</v>
      </c>
      <c r="H513" t="s">
        <v>2617</v>
      </c>
      <c r="I513">
        <v>360</v>
      </c>
      <c r="J513" s="33">
        <f t="shared" si="15"/>
        <v>2250</v>
      </c>
    </row>
    <row r="514" spans="1:11" x14ac:dyDescent="0.25">
      <c r="A514" t="s">
        <v>2656</v>
      </c>
      <c r="B514" s="56">
        <v>42931</v>
      </c>
      <c r="C514" t="s">
        <v>7152</v>
      </c>
      <c r="D514">
        <v>1</v>
      </c>
      <c r="E514" t="s">
        <v>7153</v>
      </c>
      <c r="F514" t="s">
        <v>1410</v>
      </c>
      <c r="G514" s="55" t="s">
        <v>1421</v>
      </c>
      <c r="H514" t="s">
        <v>1006</v>
      </c>
      <c r="I514">
        <v>983.52</v>
      </c>
      <c r="J514" s="33">
        <f t="shared" si="15"/>
        <v>6147</v>
      </c>
    </row>
    <row r="515" spans="1:11" x14ac:dyDescent="0.25">
      <c r="A515" t="s">
        <v>2659</v>
      </c>
      <c r="B515" s="56">
        <v>42931</v>
      </c>
      <c r="C515" t="s">
        <v>7154</v>
      </c>
      <c r="D515">
        <v>1</v>
      </c>
      <c r="E515" t="s">
        <v>7155</v>
      </c>
      <c r="F515" t="s">
        <v>1410</v>
      </c>
      <c r="G515" s="55" t="s">
        <v>1421</v>
      </c>
      <c r="H515" t="s">
        <v>1006</v>
      </c>
      <c r="I515">
        <v>799.04</v>
      </c>
      <c r="J515" s="33">
        <f t="shared" si="15"/>
        <v>4994</v>
      </c>
    </row>
    <row r="516" spans="1:11" x14ac:dyDescent="0.25">
      <c r="A516" t="s">
        <v>2662</v>
      </c>
      <c r="B516" s="56">
        <v>42933</v>
      </c>
      <c r="C516" t="s">
        <v>7156</v>
      </c>
      <c r="D516">
        <v>1</v>
      </c>
      <c r="E516" t="s">
        <v>7157</v>
      </c>
      <c r="F516" t="s">
        <v>1410</v>
      </c>
      <c r="G516" s="55" t="s">
        <v>1421</v>
      </c>
      <c r="H516" t="s">
        <v>1006</v>
      </c>
      <c r="I516">
        <v>568.96</v>
      </c>
      <c r="J516" s="33">
        <f t="shared" si="15"/>
        <v>3556</v>
      </c>
    </row>
    <row r="517" spans="1:11" x14ac:dyDescent="0.25">
      <c r="A517" t="s">
        <v>2665</v>
      </c>
      <c r="B517" s="56">
        <v>42933</v>
      </c>
      <c r="C517" t="s">
        <v>7158</v>
      </c>
      <c r="D517">
        <v>1</v>
      </c>
      <c r="E517" t="s">
        <v>7159</v>
      </c>
      <c r="F517" t="s">
        <v>1410</v>
      </c>
      <c r="G517" s="55" t="s">
        <v>1421</v>
      </c>
      <c r="H517" t="s">
        <v>1006</v>
      </c>
      <c r="I517" s="54">
        <v>58613.93</v>
      </c>
      <c r="J517" s="33">
        <f t="shared" si="15"/>
        <v>366337.0625</v>
      </c>
    </row>
    <row r="518" spans="1:11" x14ac:dyDescent="0.25">
      <c r="A518" t="s">
        <v>2668</v>
      </c>
      <c r="B518" s="56">
        <v>42933</v>
      </c>
      <c r="C518" t="s">
        <v>7160</v>
      </c>
      <c r="D518">
        <v>1</v>
      </c>
      <c r="E518" t="s">
        <v>7161</v>
      </c>
      <c r="F518" t="s">
        <v>1410</v>
      </c>
      <c r="G518" s="55" t="s">
        <v>1421</v>
      </c>
      <c r="H518" t="s">
        <v>1006</v>
      </c>
      <c r="I518" s="54">
        <v>29894.04</v>
      </c>
      <c r="J518" s="33">
        <f t="shared" si="15"/>
        <v>186837.75</v>
      </c>
    </row>
    <row r="519" spans="1:11" x14ac:dyDescent="0.25">
      <c r="A519" t="s">
        <v>4625</v>
      </c>
      <c r="B519" s="56">
        <v>42929</v>
      </c>
      <c r="C519" t="s">
        <v>7162</v>
      </c>
      <c r="D519">
        <v>1</v>
      </c>
      <c r="E519" t="s">
        <v>7163</v>
      </c>
      <c r="F519" t="s">
        <v>1410</v>
      </c>
      <c r="G519" s="55" t="s">
        <v>1446</v>
      </c>
      <c r="H519" t="s">
        <v>1188</v>
      </c>
      <c r="I519">
        <v>684.48</v>
      </c>
      <c r="J519" s="33">
        <f t="shared" si="15"/>
        <v>4278</v>
      </c>
    </row>
    <row r="520" spans="1:11" x14ac:dyDescent="0.25">
      <c r="A520" t="s">
        <v>2683</v>
      </c>
      <c r="B520" s="56">
        <v>42934</v>
      </c>
      <c r="C520" t="s">
        <v>7164</v>
      </c>
      <c r="D520">
        <v>1</v>
      </c>
      <c r="E520" t="s">
        <v>7165</v>
      </c>
      <c r="F520" t="s">
        <v>1410</v>
      </c>
      <c r="G520" s="55" t="s">
        <v>1421</v>
      </c>
      <c r="H520" t="s">
        <v>1006</v>
      </c>
      <c r="I520">
        <v>545.74</v>
      </c>
      <c r="J520" s="33">
        <f t="shared" ref="J520:J583" si="16">+I520/0.16</f>
        <v>3410.875</v>
      </c>
    </row>
    <row r="521" spans="1:11" x14ac:dyDescent="0.25">
      <c r="A521" t="s">
        <v>3567</v>
      </c>
      <c r="B521" s="56">
        <v>42934</v>
      </c>
      <c r="C521" t="s">
        <v>7166</v>
      </c>
      <c r="D521">
        <v>1</v>
      </c>
      <c r="E521" t="s">
        <v>7167</v>
      </c>
      <c r="F521" t="s">
        <v>1410</v>
      </c>
      <c r="G521" s="55" t="s">
        <v>1421</v>
      </c>
      <c r="H521" t="s">
        <v>1006</v>
      </c>
      <c r="I521">
        <v>375.85</v>
      </c>
      <c r="J521" s="33">
        <f t="shared" si="16"/>
        <v>2349.0625</v>
      </c>
    </row>
    <row r="522" spans="1:11" x14ac:dyDescent="0.25">
      <c r="A522" t="s">
        <v>4639</v>
      </c>
      <c r="B522" s="56">
        <v>42934</v>
      </c>
      <c r="C522" t="s">
        <v>7168</v>
      </c>
      <c r="D522">
        <v>1</v>
      </c>
      <c r="E522" t="s">
        <v>7169</v>
      </c>
      <c r="F522" t="s">
        <v>1411</v>
      </c>
      <c r="G522" s="55" t="s">
        <v>4757</v>
      </c>
      <c r="H522" t="s">
        <v>4684</v>
      </c>
      <c r="I522" s="54">
        <v>1648.05</v>
      </c>
      <c r="J522" s="33">
        <f t="shared" si="16"/>
        <v>10300.3125</v>
      </c>
    </row>
    <row r="523" spans="1:11" x14ac:dyDescent="0.25">
      <c r="A523" t="s">
        <v>4643</v>
      </c>
      <c r="B523" s="56">
        <v>42930</v>
      </c>
      <c r="C523" t="s">
        <v>7170</v>
      </c>
      <c r="D523">
        <v>1</v>
      </c>
      <c r="E523" t="s">
        <v>7171</v>
      </c>
      <c r="F523" t="s">
        <v>1411</v>
      </c>
      <c r="G523" s="39" t="s">
        <v>7966</v>
      </c>
      <c r="H523" t="s">
        <v>1192</v>
      </c>
      <c r="I523" s="54">
        <v>21428.57</v>
      </c>
      <c r="J523" s="33">
        <f t="shared" si="16"/>
        <v>133928.5625</v>
      </c>
      <c r="K523" s="55">
        <v>14285.71</v>
      </c>
    </row>
    <row r="524" spans="1:11" x14ac:dyDescent="0.25">
      <c r="A524" t="s">
        <v>1211</v>
      </c>
      <c r="B524" s="56">
        <v>42930</v>
      </c>
      <c r="C524" t="s">
        <v>7172</v>
      </c>
      <c r="D524">
        <v>1</v>
      </c>
      <c r="E524" t="s">
        <v>7173</v>
      </c>
      <c r="F524" t="s">
        <v>1411</v>
      </c>
      <c r="G524" s="7" t="s">
        <v>1418</v>
      </c>
      <c r="H524" t="s">
        <v>1196</v>
      </c>
      <c r="I524" s="54">
        <v>21428.57</v>
      </c>
      <c r="J524" s="33">
        <f t="shared" si="16"/>
        <v>133928.5625</v>
      </c>
      <c r="K524" s="55">
        <v>14285.71</v>
      </c>
    </row>
    <row r="525" spans="1:11" x14ac:dyDescent="0.25">
      <c r="A525" t="s">
        <v>1231</v>
      </c>
      <c r="B525" s="56">
        <v>42930</v>
      </c>
      <c r="C525" t="s">
        <v>7174</v>
      </c>
      <c r="D525">
        <v>1</v>
      </c>
      <c r="E525" t="s">
        <v>7175</v>
      </c>
      <c r="F525" t="s">
        <v>1411</v>
      </c>
      <c r="G525" s="55" t="s">
        <v>7300</v>
      </c>
      <c r="H525" t="s">
        <v>7176</v>
      </c>
      <c r="I525">
        <v>586.21</v>
      </c>
      <c r="J525" s="33">
        <f t="shared" si="16"/>
        <v>3663.8125</v>
      </c>
    </row>
    <row r="526" spans="1:11" x14ac:dyDescent="0.25">
      <c r="A526" t="s">
        <v>1240</v>
      </c>
      <c r="B526" s="56">
        <v>42937</v>
      </c>
      <c r="C526" t="s">
        <v>7177</v>
      </c>
      <c r="D526">
        <v>1</v>
      </c>
      <c r="E526" t="s">
        <v>7178</v>
      </c>
      <c r="F526" t="s">
        <v>1410</v>
      </c>
      <c r="G526" s="55" t="s">
        <v>1421</v>
      </c>
      <c r="H526" t="s">
        <v>1006</v>
      </c>
      <c r="I526" s="54">
        <v>30018.01</v>
      </c>
      <c r="J526" s="33">
        <f t="shared" si="16"/>
        <v>187612.5625</v>
      </c>
    </row>
    <row r="527" spans="1:11" x14ac:dyDescent="0.25">
      <c r="A527" t="s">
        <v>1243</v>
      </c>
      <c r="B527" s="56">
        <v>42927</v>
      </c>
      <c r="C527" t="s">
        <v>7179</v>
      </c>
      <c r="D527">
        <v>1</v>
      </c>
      <c r="E527" t="s">
        <v>7180</v>
      </c>
      <c r="F527" t="s">
        <v>1410</v>
      </c>
      <c r="G527" s="55" t="s">
        <v>6171</v>
      </c>
      <c r="H527" t="s">
        <v>6135</v>
      </c>
      <c r="I527" s="54">
        <v>2742.86</v>
      </c>
      <c r="J527" s="33">
        <f t="shared" si="16"/>
        <v>17142.875</v>
      </c>
    </row>
    <row r="528" spans="1:11" x14ac:dyDescent="0.25">
      <c r="A528" t="s">
        <v>1246</v>
      </c>
      <c r="B528" s="56">
        <v>42926</v>
      </c>
      <c r="C528" t="s">
        <v>7181</v>
      </c>
      <c r="D528">
        <v>1</v>
      </c>
      <c r="E528" t="s">
        <v>7182</v>
      </c>
      <c r="F528" t="s">
        <v>1410</v>
      </c>
      <c r="G528" s="55" t="s">
        <v>7318</v>
      </c>
      <c r="H528" t="s">
        <v>7183</v>
      </c>
      <c r="I528">
        <v>778.88</v>
      </c>
      <c r="J528" s="33">
        <f t="shared" si="16"/>
        <v>4868</v>
      </c>
    </row>
    <row r="529" spans="1:12" x14ac:dyDescent="0.25">
      <c r="A529" t="s">
        <v>1252</v>
      </c>
      <c r="B529" s="56">
        <v>42940</v>
      </c>
      <c r="C529" t="s">
        <v>7184</v>
      </c>
      <c r="D529">
        <v>1</v>
      </c>
      <c r="E529" t="s">
        <v>7185</v>
      </c>
      <c r="F529" t="s">
        <v>1410</v>
      </c>
      <c r="G529" s="55" t="s">
        <v>1443</v>
      </c>
      <c r="H529" t="s">
        <v>1164</v>
      </c>
      <c r="I529">
        <v>208</v>
      </c>
      <c r="J529" s="33">
        <f t="shared" si="16"/>
        <v>1300</v>
      </c>
    </row>
    <row r="530" spans="1:12" x14ac:dyDescent="0.25">
      <c r="A530" t="s">
        <v>1255</v>
      </c>
      <c r="B530" s="56">
        <v>42940</v>
      </c>
      <c r="C530" t="s">
        <v>7186</v>
      </c>
      <c r="D530">
        <v>1</v>
      </c>
      <c r="E530" t="s">
        <v>7187</v>
      </c>
      <c r="F530" t="s">
        <v>1410</v>
      </c>
      <c r="G530" s="55" t="s">
        <v>1432</v>
      </c>
      <c r="H530" t="s">
        <v>1060</v>
      </c>
      <c r="I530" s="54">
        <v>8608</v>
      </c>
      <c r="J530" s="33">
        <f t="shared" si="16"/>
        <v>53800</v>
      </c>
    </row>
    <row r="531" spans="1:12" x14ac:dyDescent="0.25">
      <c r="A531" t="s">
        <v>1259</v>
      </c>
      <c r="B531" s="56">
        <v>42940</v>
      </c>
      <c r="C531" t="s">
        <v>7188</v>
      </c>
      <c r="D531">
        <v>1</v>
      </c>
      <c r="E531" t="s">
        <v>7189</v>
      </c>
      <c r="F531" t="s">
        <v>1410</v>
      </c>
      <c r="G531" s="55" t="s">
        <v>1433</v>
      </c>
      <c r="H531" s="55" t="s">
        <v>1064</v>
      </c>
      <c r="I531">
        <v>960</v>
      </c>
      <c r="J531" s="33">
        <f t="shared" si="16"/>
        <v>6000</v>
      </c>
    </row>
    <row r="532" spans="1:12" x14ac:dyDescent="0.25">
      <c r="A532" t="s">
        <v>1262</v>
      </c>
      <c r="B532" s="56">
        <v>42940</v>
      </c>
      <c r="C532" t="s">
        <v>7190</v>
      </c>
      <c r="D532">
        <v>2</v>
      </c>
      <c r="E532" t="s">
        <v>7191</v>
      </c>
      <c r="F532" t="s">
        <v>1410</v>
      </c>
      <c r="G532" s="55" t="s">
        <v>1433</v>
      </c>
      <c r="H532" t="s">
        <v>1064</v>
      </c>
      <c r="I532">
        <v>784</v>
      </c>
      <c r="J532" s="33">
        <f t="shared" si="16"/>
        <v>4900</v>
      </c>
    </row>
    <row r="533" spans="1:12" x14ac:dyDescent="0.25">
      <c r="A533" t="s">
        <v>1265</v>
      </c>
      <c r="B533" s="56">
        <v>42940</v>
      </c>
      <c r="C533" t="s">
        <v>7192</v>
      </c>
      <c r="D533">
        <v>2</v>
      </c>
      <c r="E533" t="s">
        <v>7193</v>
      </c>
      <c r="F533" t="s">
        <v>1410</v>
      </c>
      <c r="G533" s="55" t="s">
        <v>1432</v>
      </c>
      <c r="H533" t="s">
        <v>1060</v>
      </c>
      <c r="I533">
        <v>448</v>
      </c>
      <c r="J533" s="33">
        <f t="shared" si="16"/>
        <v>2800</v>
      </c>
      <c r="L533" s="55"/>
    </row>
    <row r="534" spans="1:12" x14ac:dyDescent="0.25">
      <c r="A534" t="s">
        <v>1268</v>
      </c>
      <c r="B534" s="56">
        <v>42940</v>
      </c>
      <c r="C534" t="s">
        <v>7194</v>
      </c>
      <c r="D534">
        <v>2</v>
      </c>
      <c r="E534" t="s">
        <v>7195</v>
      </c>
      <c r="F534" t="s">
        <v>1410</v>
      </c>
      <c r="G534" s="55" t="s">
        <v>1423</v>
      </c>
      <c r="H534" t="s">
        <v>1014</v>
      </c>
      <c r="I534" s="54">
        <v>2848</v>
      </c>
      <c r="J534" s="33">
        <f t="shared" si="16"/>
        <v>17800</v>
      </c>
    </row>
    <row r="535" spans="1:12" x14ac:dyDescent="0.25">
      <c r="A535" t="s">
        <v>2704</v>
      </c>
      <c r="B535" s="56">
        <v>42940</v>
      </c>
      <c r="C535" t="s">
        <v>7196</v>
      </c>
      <c r="D535">
        <v>1</v>
      </c>
      <c r="E535" t="s">
        <v>7197</v>
      </c>
      <c r="F535" t="s">
        <v>1410</v>
      </c>
      <c r="G535" s="55" t="s">
        <v>1417</v>
      </c>
      <c r="H535" t="s">
        <v>1071</v>
      </c>
      <c r="I535" s="54">
        <v>2857.68</v>
      </c>
      <c r="J535" s="33">
        <f t="shared" si="16"/>
        <v>17860.5</v>
      </c>
    </row>
    <row r="536" spans="1:12" x14ac:dyDescent="0.25">
      <c r="A536" t="s">
        <v>1279</v>
      </c>
      <c r="B536" s="56">
        <v>42940</v>
      </c>
      <c r="C536" t="s">
        <v>7198</v>
      </c>
      <c r="D536">
        <v>1</v>
      </c>
      <c r="E536" t="s">
        <v>7199</v>
      </c>
      <c r="F536" t="s">
        <v>1410</v>
      </c>
      <c r="G536" s="55" t="s">
        <v>1417</v>
      </c>
      <c r="H536" t="s">
        <v>1071</v>
      </c>
      <c r="I536" s="54">
        <v>2518.7199999999998</v>
      </c>
      <c r="J536" s="33">
        <f t="shared" si="16"/>
        <v>15741.999999999998</v>
      </c>
    </row>
    <row r="537" spans="1:12" x14ac:dyDescent="0.25">
      <c r="A537" t="s">
        <v>1282</v>
      </c>
      <c r="B537" s="56">
        <v>42940</v>
      </c>
      <c r="C537" t="s">
        <v>7200</v>
      </c>
      <c r="D537">
        <v>1</v>
      </c>
      <c r="E537" t="s">
        <v>7201</v>
      </c>
      <c r="F537" t="s">
        <v>1410</v>
      </c>
      <c r="G537" s="55" t="s">
        <v>1417</v>
      </c>
      <c r="H537" t="s">
        <v>2999</v>
      </c>
      <c r="I537" s="54">
        <v>1248.0899999999999</v>
      </c>
      <c r="J537" s="33">
        <f t="shared" si="16"/>
        <v>7800.5624999999991</v>
      </c>
    </row>
    <row r="538" spans="1:12" x14ac:dyDescent="0.25">
      <c r="A538" t="s">
        <v>5056</v>
      </c>
      <c r="B538" s="56">
        <v>42940</v>
      </c>
      <c r="C538" t="s">
        <v>7202</v>
      </c>
      <c r="D538">
        <v>1</v>
      </c>
      <c r="E538" t="s">
        <v>7203</v>
      </c>
      <c r="F538" t="s">
        <v>1410</v>
      </c>
      <c r="G538" s="55" t="s">
        <v>1421</v>
      </c>
      <c r="H538" t="s">
        <v>1006</v>
      </c>
      <c r="I538" s="54">
        <v>2486.66</v>
      </c>
      <c r="J538" s="33">
        <f t="shared" si="16"/>
        <v>15541.624999999998</v>
      </c>
    </row>
    <row r="539" spans="1:12" x14ac:dyDescent="0.25">
      <c r="A539" t="s">
        <v>1286</v>
      </c>
      <c r="B539" s="56">
        <v>42940</v>
      </c>
      <c r="C539" t="s">
        <v>7204</v>
      </c>
      <c r="D539">
        <v>1</v>
      </c>
      <c r="E539" t="s">
        <v>7205</v>
      </c>
      <c r="F539" t="s">
        <v>1410</v>
      </c>
      <c r="G539" s="55" t="s">
        <v>1421</v>
      </c>
      <c r="H539" t="s">
        <v>1006</v>
      </c>
      <c r="I539">
        <v>562.85</v>
      </c>
      <c r="J539" s="33">
        <f t="shared" si="16"/>
        <v>3517.8125</v>
      </c>
    </row>
    <row r="540" spans="1:12" x14ac:dyDescent="0.25">
      <c r="A540" t="s">
        <v>2712</v>
      </c>
      <c r="B540" s="56">
        <v>42940</v>
      </c>
      <c r="C540" t="s">
        <v>7206</v>
      </c>
      <c r="D540">
        <v>1</v>
      </c>
      <c r="E540" t="s">
        <v>7207</v>
      </c>
      <c r="F540" t="s">
        <v>1410</v>
      </c>
      <c r="G540" s="55" t="s">
        <v>1421</v>
      </c>
      <c r="H540" t="s">
        <v>1006</v>
      </c>
      <c r="I540">
        <v>220.32</v>
      </c>
      <c r="J540" s="33">
        <f t="shared" si="16"/>
        <v>1377</v>
      </c>
    </row>
    <row r="541" spans="1:12" x14ac:dyDescent="0.25">
      <c r="A541" t="s">
        <v>3601</v>
      </c>
      <c r="B541" s="56">
        <v>42924</v>
      </c>
      <c r="C541" t="s">
        <v>7208</v>
      </c>
      <c r="D541">
        <v>1</v>
      </c>
      <c r="E541" t="s">
        <v>7209</v>
      </c>
      <c r="F541" t="s">
        <v>1410</v>
      </c>
      <c r="G541" s="55" t="s">
        <v>5996</v>
      </c>
      <c r="H541" t="s">
        <v>7210</v>
      </c>
      <c r="I541" s="55">
        <f>3503.41+2726.33+2514.33</f>
        <v>8744.07</v>
      </c>
      <c r="J541" s="33">
        <f t="shared" si="16"/>
        <v>54650.4375</v>
      </c>
    </row>
    <row r="542" spans="1:12" x14ac:dyDescent="0.25">
      <c r="A542" t="s">
        <v>3607</v>
      </c>
      <c r="B542" s="56">
        <v>42942</v>
      </c>
      <c r="C542" t="s">
        <v>7211</v>
      </c>
      <c r="D542">
        <v>1</v>
      </c>
      <c r="E542" t="s">
        <v>7212</v>
      </c>
      <c r="F542" t="s">
        <v>1410</v>
      </c>
      <c r="G542" s="55" t="s">
        <v>5996</v>
      </c>
      <c r="H542" t="s">
        <v>7210</v>
      </c>
      <c r="I542" s="54">
        <v>5135.79</v>
      </c>
      <c r="J542" s="33">
        <f t="shared" si="16"/>
        <v>32098.6875</v>
      </c>
    </row>
    <row r="543" spans="1:12" x14ac:dyDescent="0.25">
      <c r="A543" t="s">
        <v>3609</v>
      </c>
      <c r="B543" s="56">
        <v>42942</v>
      </c>
      <c r="C543" t="s">
        <v>7213</v>
      </c>
      <c r="D543">
        <v>1</v>
      </c>
      <c r="E543" t="s">
        <v>7214</v>
      </c>
      <c r="F543" t="s">
        <v>1410</v>
      </c>
      <c r="G543" s="55" t="s">
        <v>5996</v>
      </c>
      <c r="H543" t="s">
        <v>7210</v>
      </c>
      <c r="I543" s="54">
        <v>5559.23</v>
      </c>
      <c r="J543" s="33">
        <f t="shared" si="16"/>
        <v>34745.1875</v>
      </c>
    </row>
    <row r="544" spans="1:12" x14ac:dyDescent="0.25">
      <c r="A544" t="s">
        <v>3614</v>
      </c>
      <c r="B544" s="56">
        <v>42942</v>
      </c>
      <c r="C544" t="s">
        <v>7215</v>
      </c>
      <c r="D544">
        <v>1</v>
      </c>
      <c r="E544" t="s">
        <v>7216</v>
      </c>
      <c r="F544" t="s">
        <v>1410</v>
      </c>
      <c r="G544" s="55" t="s">
        <v>7319</v>
      </c>
      <c r="H544" t="s">
        <v>7217</v>
      </c>
      <c r="I544">
        <v>763.2</v>
      </c>
      <c r="J544" s="33">
        <f t="shared" si="16"/>
        <v>4770</v>
      </c>
    </row>
    <row r="545" spans="1:11" x14ac:dyDescent="0.25">
      <c r="A545" t="s">
        <v>3616</v>
      </c>
      <c r="B545" s="56">
        <v>42942</v>
      </c>
      <c r="C545" t="s">
        <v>7218</v>
      </c>
      <c r="D545">
        <v>1</v>
      </c>
      <c r="E545" t="s">
        <v>7219</v>
      </c>
      <c r="F545" t="s">
        <v>1410</v>
      </c>
      <c r="G545" s="55" t="s">
        <v>7320</v>
      </c>
      <c r="H545" t="s">
        <v>7220</v>
      </c>
      <c r="I545">
        <v>456</v>
      </c>
      <c r="J545" s="33">
        <f t="shared" si="16"/>
        <v>2850</v>
      </c>
    </row>
    <row r="546" spans="1:11" x14ac:dyDescent="0.25">
      <c r="A546" t="s">
        <v>1290</v>
      </c>
      <c r="B546" s="56">
        <v>42942</v>
      </c>
      <c r="C546" t="s">
        <v>7221</v>
      </c>
      <c r="D546">
        <v>1</v>
      </c>
      <c r="E546" t="s">
        <v>7222</v>
      </c>
      <c r="F546" t="s">
        <v>1410</v>
      </c>
      <c r="G546" s="55" t="s">
        <v>1427</v>
      </c>
      <c r="H546" t="s">
        <v>1036</v>
      </c>
      <c r="I546">
        <v>89.65</v>
      </c>
      <c r="J546" s="33">
        <f t="shared" si="16"/>
        <v>560.3125</v>
      </c>
    </row>
    <row r="547" spans="1:11" x14ac:dyDescent="0.25">
      <c r="A547" t="s">
        <v>1293</v>
      </c>
      <c r="B547" s="56">
        <v>42942</v>
      </c>
      <c r="C547" t="s">
        <v>7223</v>
      </c>
      <c r="D547">
        <v>1</v>
      </c>
      <c r="E547" t="s">
        <v>7224</v>
      </c>
      <c r="F547" t="s">
        <v>1410</v>
      </c>
      <c r="G547" s="55" t="s">
        <v>7321</v>
      </c>
      <c r="H547" t="s">
        <v>7225</v>
      </c>
      <c r="I547">
        <v>552.28</v>
      </c>
      <c r="J547" s="33">
        <f t="shared" si="16"/>
        <v>3451.7499999999995</v>
      </c>
    </row>
    <row r="548" spans="1:11" x14ac:dyDescent="0.25">
      <c r="A548" t="s">
        <v>1296</v>
      </c>
      <c r="B548" s="56">
        <v>42942</v>
      </c>
      <c r="C548" t="s">
        <v>7226</v>
      </c>
      <c r="D548">
        <v>1</v>
      </c>
      <c r="E548" t="s">
        <v>7227</v>
      </c>
      <c r="F548" t="s">
        <v>1410</v>
      </c>
      <c r="G548" s="55" t="s">
        <v>2852</v>
      </c>
      <c r="H548" t="s">
        <v>2734</v>
      </c>
      <c r="I548" s="54">
        <v>1176</v>
      </c>
      <c r="J548" s="33">
        <f t="shared" si="16"/>
        <v>7350</v>
      </c>
    </row>
    <row r="549" spans="1:11" x14ac:dyDescent="0.25">
      <c r="A549" t="s">
        <v>1299</v>
      </c>
      <c r="B549" s="56">
        <v>42942</v>
      </c>
      <c r="C549" t="s">
        <v>7228</v>
      </c>
      <c r="D549">
        <v>1</v>
      </c>
      <c r="E549" t="s">
        <v>7229</v>
      </c>
      <c r="F549" t="s">
        <v>1410</v>
      </c>
      <c r="G549" s="55" t="s">
        <v>4768</v>
      </c>
      <c r="H549" t="s">
        <v>4634</v>
      </c>
      <c r="I549">
        <v>623.87</v>
      </c>
      <c r="J549" s="33">
        <f t="shared" si="16"/>
        <v>3899.1875</v>
      </c>
    </row>
    <row r="550" spans="1:11" x14ac:dyDescent="0.25">
      <c r="A550" t="s">
        <v>2728</v>
      </c>
      <c r="B550" s="56">
        <v>42942</v>
      </c>
      <c r="C550" t="s">
        <v>7230</v>
      </c>
      <c r="D550">
        <v>1</v>
      </c>
      <c r="E550" t="s">
        <v>7231</v>
      </c>
      <c r="F550" t="s">
        <v>1410</v>
      </c>
      <c r="G550" s="55" t="s">
        <v>5996</v>
      </c>
      <c r="H550" t="s">
        <v>7210</v>
      </c>
      <c r="I550" s="54">
        <v>4157.88</v>
      </c>
      <c r="J550" s="33">
        <f t="shared" si="16"/>
        <v>25986.75</v>
      </c>
    </row>
    <row r="551" spans="1:11" x14ac:dyDescent="0.25">
      <c r="A551" t="s">
        <v>2731</v>
      </c>
      <c r="B551" s="56">
        <v>42942</v>
      </c>
      <c r="C551" t="s">
        <v>7232</v>
      </c>
      <c r="D551">
        <v>1</v>
      </c>
      <c r="E551" t="s">
        <v>7233</v>
      </c>
      <c r="F551" t="s">
        <v>1410</v>
      </c>
      <c r="G551" s="55" t="s">
        <v>1421</v>
      </c>
      <c r="H551" t="s">
        <v>1006</v>
      </c>
      <c r="I551">
        <v>914.28</v>
      </c>
      <c r="J551" s="33">
        <f t="shared" si="16"/>
        <v>5714.25</v>
      </c>
    </row>
    <row r="552" spans="1:11" x14ac:dyDescent="0.25">
      <c r="A552" t="s">
        <v>2735</v>
      </c>
      <c r="B552" s="56">
        <v>42942</v>
      </c>
      <c r="C552" t="s">
        <v>7234</v>
      </c>
      <c r="D552">
        <v>1</v>
      </c>
      <c r="E552" t="s">
        <v>7235</v>
      </c>
      <c r="F552" t="s">
        <v>1410</v>
      </c>
      <c r="G552" s="55" t="s">
        <v>1445</v>
      </c>
      <c r="H552" t="s">
        <v>1172</v>
      </c>
      <c r="I552">
        <v>599.46</v>
      </c>
      <c r="J552" s="33">
        <f t="shared" si="16"/>
        <v>3746.625</v>
      </c>
    </row>
    <row r="553" spans="1:11" x14ac:dyDescent="0.25">
      <c r="A553" t="s">
        <v>2746</v>
      </c>
      <c r="B553" s="56">
        <v>42942</v>
      </c>
      <c r="C553" t="s">
        <v>7236</v>
      </c>
      <c r="D553">
        <v>1</v>
      </c>
      <c r="E553" t="s">
        <v>7237</v>
      </c>
      <c r="F553" t="s">
        <v>1410</v>
      </c>
      <c r="G553" s="55" t="s">
        <v>1441</v>
      </c>
      <c r="H553" t="s">
        <v>1156</v>
      </c>
      <c r="I553">
        <v>534.64</v>
      </c>
      <c r="J553" s="33">
        <f t="shared" si="16"/>
        <v>3341.5</v>
      </c>
    </row>
    <row r="554" spans="1:11" x14ac:dyDescent="0.25">
      <c r="A554" t="s">
        <v>3626</v>
      </c>
      <c r="B554" s="56">
        <v>42942</v>
      </c>
      <c r="C554" t="s">
        <v>7238</v>
      </c>
      <c r="D554">
        <v>1</v>
      </c>
      <c r="E554" t="s">
        <v>7239</v>
      </c>
      <c r="F554" t="s">
        <v>1410</v>
      </c>
      <c r="G554" s="55" t="s">
        <v>1447</v>
      </c>
      <c r="H554" t="s">
        <v>1200</v>
      </c>
      <c r="I554" s="54">
        <v>19200</v>
      </c>
      <c r="J554" s="33">
        <f t="shared" si="16"/>
        <v>120000</v>
      </c>
      <c r="K554">
        <v>12800</v>
      </c>
    </row>
    <row r="555" spans="1:11" x14ac:dyDescent="0.25">
      <c r="A555" t="s">
        <v>2749</v>
      </c>
      <c r="B555" s="56">
        <v>42942</v>
      </c>
      <c r="C555" t="s">
        <v>7240</v>
      </c>
      <c r="D555">
        <v>1</v>
      </c>
      <c r="E555" t="s">
        <v>7241</v>
      </c>
      <c r="F555" t="s">
        <v>1410</v>
      </c>
      <c r="G555" s="55" t="s">
        <v>411</v>
      </c>
      <c r="H555" t="s">
        <v>1044</v>
      </c>
      <c r="I555">
        <v>488.21</v>
      </c>
      <c r="J555" s="33">
        <f t="shared" si="16"/>
        <v>3051.3125</v>
      </c>
    </row>
    <row r="556" spans="1:11" x14ac:dyDescent="0.25">
      <c r="A556" t="s">
        <v>2752</v>
      </c>
      <c r="B556" s="56">
        <v>42942</v>
      </c>
      <c r="C556" t="s">
        <v>7242</v>
      </c>
      <c r="D556">
        <v>1</v>
      </c>
      <c r="E556" t="s">
        <v>7243</v>
      </c>
      <c r="F556" t="s">
        <v>1410</v>
      </c>
      <c r="G556" s="55" t="s">
        <v>2850</v>
      </c>
      <c r="H556" t="s">
        <v>2722</v>
      </c>
      <c r="I556">
        <v>723.99</v>
      </c>
      <c r="J556" s="33">
        <f t="shared" si="16"/>
        <v>4524.9375</v>
      </c>
    </row>
    <row r="557" spans="1:11" x14ac:dyDescent="0.25">
      <c r="A557" t="s">
        <v>2755</v>
      </c>
      <c r="B557" s="56">
        <v>42942</v>
      </c>
      <c r="C557" t="s">
        <v>7244</v>
      </c>
      <c r="D557">
        <v>1</v>
      </c>
      <c r="E557" t="s">
        <v>7245</v>
      </c>
      <c r="F557" t="s">
        <v>1410</v>
      </c>
      <c r="G557" s="55" t="s">
        <v>6165</v>
      </c>
      <c r="H557" t="s">
        <v>6044</v>
      </c>
      <c r="I557" s="54">
        <v>1184</v>
      </c>
      <c r="J557" s="33">
        <f t="shared" si="16"/>
        <v>7400</v>
      </c>
    </row>
    <row r="558" spans="1:11" x14ac:dyDescent="0.25">
      <c r="A558" t="s">
        <v>2758</v>
      </c>
      <c r="B558" s="56">
        <v>42942</v>
      </c>
      <c r="C558" t="s">
        <v>7246</v>
      </c>
      <c r="D558">
        <v>1</v>
      </c>
      <c r="E558" t="s">
        <v>7247</v>
      </c>
      <c r="F558" t="s">
        <v>1410</v>
      </c>
      <c r="G558" s="55" t="s">
        <v>1450</v>
      </c>
      <c r="H558" t="s">
        <v>1221</v>
      </c>
      <c r="I558" s="54">
        <v>1128.5</v>
      </c>
      <c r="J558" s="33">
        <f t="shared" si="16"/>
        <v>7053.125</v>
      </c>
    </row>
    <row r="559" spans="1:11" x14ac:dyDescent="0.25">
      <c r="A559" t="s">
        <v>2761</v>
      </c>
      <c r="B559" s="56">
        <v>42942</v>
      </c>
      <c r="C559" t="s">
        <v>7248</v>
      </c>
      <c r="D559">
        <v>1</v>
      </c>
      <c r="E559" t="s">
        <v>7249</v>
      </c>
      <c r="F559" t="s">
        <v>1410</v>
      </c>
      <c r="G559" s="55" t="s">
        <v>3713</v>
      </c>
      <c r="H559" t="s">
        <v>3488</v>
      </c>
      <c r="I559">
        <v>192</v>
      </c>
      <c r="J559" s="33">
        <f t="shared" si="16"/>
        <v>1200</v>
      </c>
    </row>
    <row r="560" spans="1:11" x14ac:dyDescent="0.25">
      <c r="A560" t="s">
        <v>2764</v>
      </c>
      <c r="B560" s="56">
        <v>42942</v>
      </c>
      <c r="C560" t="s">
        <v>7250</v>
      </c>
      <c r="D560">
        <v>2</v>
      </c>
      <c r="E560" t="s">
        <v>7251</v>
      </c>
      <c r="F560" t="s">
        <v>1410</v>
      </c>
      <c r="G560" s="55" t="s">
        <v>3713</v>
      </c>
      <c r="H560" t="s">
        <v>3488</v>
      </c>
      <c r="I560" s="54">
        <v>2610.29</v>
      </c>
      <c r="J560" s="33">
        <f t="shared" si="16"/>
        <v>16314.3125</v>
      </c>
    </row>
    <row r="561" spans="1:10" x14ac:dyDescent="0.25">
      <c r="A561" t="s">
        <v>2767</v>
      </c>
      <c r="B561" s="56">
        <v>42942</v>
      </c>
      <c r="C561" t="s">
        <v>7252</v>
      </c>
      <c r="D561">
        <v>2</v>
      </c>
      <c r="E561" t="s">
        <v>7253</v>
      </c>
      <c r="F561" t="s">
        <v>1410</v>
      </c>
      <c r="G561" s="55" t="s">
        <v>1437</v>
      </c>
      <c r="H561" t="s">
        <v>1111</v>
      </c>
      <c r="I561">
        <v>496.55</v>
      </c>
      <c r="J561" s="33">
        <f t="shared" si="16"/>
        <v>3103.4375</v>
      </c>
    </row>
    <row r="562" spans="1:10" x14ac:dyDescent="0.25">
      <c r="A562" t="s">
        <v>2770</v>
      </c>
      <c r="B562" s="56">
        <v>42942</v>
      </c>
      <c r="C562" t="s">
        <v>7254</v>
      </c>
      <c r="D562">
        <v>2</v>
      </c>
      <c r="E562" t="s">
        <v>7255</v>
      </c>
      <c r="F562" t="s">
        <v>1410</v>
      </c>
      <c r="G562" s="55" t="s">
        <v>1422</v>
      </c>
      <c r="H562" t="s">
        <v>1010</v>
      </c>
      <c r="I562">
        <v>327.72</v>
      </c>
      <c r="J562" s="33">
        <f t="shared" si="16"/>
        <v>2048.25</v>
      </c>
    </row>
    <row r="563" spans="1:10" x14ac:dyDescent="0.25">
      <c r="A563" t="s">
        <v>1302</v>
      </c>
      <c r="B563" s="56">
        <v>42942</v>
      </c>
      <c r="C563" t="s">
        <v>7256</v>
      </c>
      <c r="D563">
        <v>2</v>
      </c>
      <c r="E563" t="s">
        <v>7257</v>
      </c>
      <c r="F563" t="s">
        <v>1410</v>
      </c>
      <c r="G563" s="55" t="s">
        <v>1437</v>
      </c>
      <c r="H563" t="s">
        <v>1111</v>
      </c>
      <c r="I563" s="54">
        <v>2993.1</v>
      </c>
      <c r="J563" s="33">
        <f t="shared" si="16"/>
        <v>18706.875</v>
      </c>
    </row>
    <row r="564" spans="1:10" x14ac:dyDescent="0.25">
      <c r="A564" t="s">
        <v>1306</v>
      </c>
      <c r="B564" s="56">
        <v>42942</v>
      </c>
      <c r="C564" t="s">
        <v>7258</v>
      </c>
      <c r="D564">
        <v>2</v>
      </c>
      <c r="E564" t="s">
        <v>7259</v>
      </c>
      <c r="F564" t="s">
        <v>1410</v>
      </c>
      <c r="G564" s="55" t="s">
        <v>2839</v>
      </c>
      <c r="H564" t="s">
        <v>2539</v>
      </c>
      <c r="I564">
        <v>700.68</v>
      </c>
      <c r="J564" s="33">
        <f t="shared" si="16"/>
        <v>4379.25</v>
      </c>
    </row>
    <row r="565" spans="1:10" x14ac:dyDescent="0.25">
      <c r="A565" t="s">
        <v>1309</v>
      </c>
      <c r="B565" s="56">
        <v>42942</v>
      </c>
      <c r="C565" t="s">
        <v>7260</v>
      </c>
      <c r="D565">
        <v>2</v>
      </c>
      <c r="E565" t="s">
        <v>7261</v>
      </c>
      <c r="F565" t="s">
        <v>1410</v>
      </c>
      <c r="G565" s="55" t="s">
        <v>2945</v>
      </c>
      <c r="H565" t="s">
        <v>2784</v>
      </c>
      <c r="I565">
        <v>156.80000000000001</v>
      </c>
      <c r="J565" s="33">
        <f t="shared" si="16"/>
        <v>980</v>
      </c>
    </row>
    <row r="566" spans="1:10" x14ac:dyDescent="0.25">
      <c r="A566" t="s">
        <v>2779</v>
      </c>
      <c r="B566" s="56">
        <v>42942</v>
      </c>
      <c r="C566" t="s">
        <v>7262</v>
      </c>
      <c r="D566">
        <v>2</v>
      </c>
      <c r="E566" t="s">
        <v>7263</v>
      </c>
      <c r="F566" t="s">
        <v>1410</v>
      </c>
      <c r="G566" s="55" t="s">
        <v>1425</v>
      </c>
      <c r="H566" t="s">
        <v>1025</v>
      </c>
      <c r="I566" s="54">
        <v>2224.96</v>
      </c>
      <c r="J566" s="33">
        <f t="shared" si="16"/>
        <v>13906</v>
      </c>
    </row>
    <row r="567" spans="1:10" x14ac:dyDescent="0.25">
      <c r="A567" t="s">
        <v>1312</v>
      </c>
      <c r="B567" s="56">
        <v>42942</v>
      </c>
      <c r="C567" t="s">
        <v>7264</v>
      </c>
      <c r="D567">
        <v>2</v>
      </c>
      <c r="E567" t="s">
        <v>7265</v>
      </c>
      <c r="F567" t="s">
        <v>1410</v>
      </c>
      <c r="G567" s="55" t="s">
        <v>1458</v>
      </c>
      <c r="H567" t="s">
        <v>1359</v>
      </c>
      <c r="I567">
        <v>760</v>
      </c>
      <c r="J567" s="33">
        <f t="shared" si="16"/>
        <v>4750</v>
      </c>
    </row>
    <row r="568" spans="1:10" x14ac:dyDescent="0.25">
      <c r="A568" t="s">
        <v>1331</v>
      </c>
      <c r="B568" s="56">
        <v>42940</v>
      </c>
      <c r="C568" t="s">
        <v>7266</v>
      </c>
      <c r="D568">
        <v>1</v>
      </c>
      <c r="E568" t="s">
        <v>7267</v>
      </c>
      <c r="F568" t="s">
        <v>1410</v>
      </c>
      <c r="G568" s="55" t="s">
        <v>3720</v>
      </c>
      <c r="H568" t="s">
        <v>3550</v>
      </c>
      <c r="I568" s="54">
        <v>2400</v>
      </c>
      <c r="J568" s="33">
        <f t="shared" si="16"/>
        <v>15000</v>
      </c>
    </row>
    <row r="569" spans="1:10" x14ac:dyDescent="0.25">
      <c r="A569" t="s">
        <v>2802</v>
      </c>
      <c r="B569" s="56">
        <v>42944</v>
      </c>
      <c r="C569" t="s">
        <v>7268</v>
      </c>
      <c r="D569">
        <v>1</v>
      </c>
      <c r="E569" t="s">
        <v>7269</v>
      </c>
      <c r="F569" t="s">
        <v>1410</v>
      </c>
      <c r="G569" s="55" t="s">
        <v>1421</v>
      </c>
      <c r="H569" t="s">
        <v>1006</v>
      </c>
      <c r="I569" s="54">
        <v>50604.83</v>
      </c>
      <c r="J569" s="33">
        <f t="shared" si="16"/>
        <v>316280.1875</v>
      </c>
    </row>
    <row r="570" spans="1:10" x14ac:dyDescent="0.25">
      <c r="A570" t="s">
        <v>2805</v>
      </c>
      <c r="B570" s="56">
        <v>42944</v>
      </c>
      <c r="C570" t="s">
        <v>7270</v>
      </c>
      <c r="D570">
        <v>1</v>
      </c>
      <c r="E570" t="s">
        <v>7271</v>
      </c>
      <c r="F570" t="s">
        <v>1410</v>
      </c>
      <c r="G570" s="55" t="s">
        <v>1421</v>
      </c>
      <c r="H570" t="s">
        <v>1006</v>
      </c>
      <c r="I570" s="54">
        <v>55219.7</v>
      </c>
      <c r="J570" s="33">
        <f t="shared" si="16"/>
        <v>345123.125</v>
      </c>
    </row>
    <row r="571" spans="1:10" x14ac:dyDescent="0.25">
      <c r="A571" t="s">
        <v>1334</v>
      </c>
      <c r="B571" s="56">
        <v>42928</v>
      </c>
      <c r="C571" t="s">
        <v>7272</v>
      </c>
      <c r="D571">
        <v>1</v>
      </c>
      <c r="E571" t="s">
        <v>7273</v>
      </c>
      <c r="F571" t="s">
        <v>1410</v>
      </c>
      <c r="G571" s="55" t="s">
        <v>1435</v>
      </c>
      <c r="H571" s="55" t="s">
        <v>7322</v>
      </c>
      <c r="I571" s="54">
        <v>8670.9599999999991</v>
      </c>
      <c r="J571" s="33">
        <f t="shared" si="16"/>
        <v>54193.499999999993</v>
      </c>
    </row>
    <row r="572" spans="1:10" x14ac:dyDescent="0.25">
      <c r="A572" t="s">
        <v>1340</v>
      </c>
      <c r="B572" s="56">
        <v>42941</v>
      </c>
      <c r="C572" t="s">
        <v>7274</v>
      </c>
      <c r="D572">
        <v>1</v>
      </c>
      <c r="E572" t="s">
        <v>7275</v>
      </c>
      <c r="F572" t="s">
        <v>1410</v>
      </c>
      <c r="G572" s="55" t="s">
        <v>7323</v>
      </c>
      <c r="H572" t="s">
        <v>7276</v>
      </c>
      <c r="I572" s="54">
        <v>6806.8</v>
      </c>
      <c r="J572" s="33">
        <f t="shared" si="16"/>
        <v>42542.5</v>
      </c>
    </row>
    <row r="573" spans="1:10" x14ac:dyDescent="0.25">
      <c r="A573" t="s">
        <v>1343</v>
      </c>
      <c r="B573" s="56">
        <v>42941</v>
      </c>
      <c r="C573" t="s">
        <v>7277</v>
      </c>
      <c r="D573">
        <v>1</v>
      </c>
      <c r="E573" t="s">
        <v>7278</v>
      </c>
      <c r="F573" t="s">
        <v>1410</v>
      </c>
      <c r="G573" s="31" t="s">
        <v>3725</v>
      </c>
      <c r="H573" t="s">
        <v>3574</v>
      </c>
      <c r="I573">
        <v>16</v>
      </c>
      <c r="J573" s="33">
        <f t="shared" si="16"/>
        <v>100</v>
      </c>
    </row>
    <row r="574" spans="1:10" x14ac:dyDescent="0.25">
      <c r="A574" t="s">
        <v>1346</v>
      </c>
      <c r="B574" s="56">
        <v>42941</v>
      </c>
      <c r="C574" t="s">
        <v>7279</v>
      </c>
      <c r="D574">
        <v>1</v>
      </c>
      <c r="E574" t="s">
        <v>7280</v>
      </c>
      <c r="F574" t="s">
        <v>1410</v>
      </c>
      <c r="G574" s="31" t="s">
        <v>3720</v>
      </c>
      <c r="H574" t="s">
        <v>3550</v>
      </c>
      <c r="I574">
        <v>16</v>
      </c>
      <c r="J574" s="33">
        <f t="shared" si="16"/>
        <v>100</v>
      </c>
    </row>
    <row r="575" spans="1:10" x14ac:dyDescent="0.25">
      <c r="A575" t="s">
        <v>1349</v>
      </c>
      <c r="B575" s="56">
        <v>42945</v>
      </c>
      <c r="C575" t="s">
        <v>7281</v>
      </c>
      <c r="D575">
        <v>1</v>
      </c>
      <c r="E575" t="s">
        <v>7282</v>
      </c>
      <c r="F575" t="s">
        <v>1410</v>
      </c>
      <c r="G575" s="55" t="s">
        <v>1421</v>
      </c>
      <c r="H575" t="s">
        <v>1006</v>
      </c>
      <c r="I575">
        <v>468.41</v>
      </c>
      <c r="J575" s="33">
        <f t="shared" si="16"/>
        <v>2927.5625</v>
      </c>
    </row>
    <row r="576" spans="1:10" x14ac:dyDescent="0.25">
      <c r="A576" t="s">
        <v>1353</v>
      </c>
      <c r="B576" s="56">
        <v>42945</v>
      </c>
      <c r="C576" t="s">
        <v>7283</v>
      </c>
      <c r="D576">
        <v>1</v>
      </c>
      <c r="E576" t="s">
        <v>7284</v>
      </c>
      <c r="F576" t="s">
        <v>1410</v>
      </c>
      <c r="G576" s="55" t="s">
        <v>1421</v>
      </c>
      <c r="H576" t="s">
        <v>1006</v>
      </c>
      <c r="I576">
        <v>869.44</v>
      </c>
      <c r="J576" s="33">
        <f t="shared" si="16"/>
        <v>5434</v>
      </c>
    </row>
    <row r="577" spans="1:12" x14ac:dyDescent="0.25">
      <c r="A577" t="s">
        <v>1356</v>
      </c>
      <c r="B577" s="56">
        <v>42945</v>
      </c>
      <c r="C577" t="s">
        <v>7285</v>
      </c>
      <c r="D577">
        <v>1</v>
      </c>
      <c r="E577" t="s">
        <v>7286</v>
      </c>
      <c r="F577" t="s">
        <v>1410</v>
      </c>
      <c r="G577" s="55" t="s">
        <v>1421</v>
      </c>
      <c r="H577" t="s">
        <v>1006</v>
      </c>
      <c r="I577">
        <v>58.55</v>
      </c>
      <c r="J577" s="33">
        <f t="shared" si="16"/>
        <v>365.9375</v>
      </c>
    </row>
    <row r="578" spans="1:12" x14ac:dyDescent="0.25">
      <c r="A578" t="s">
        <v>1360</v>
      </c>
      <c r="B578" s="56">
        <v>42941</v>
      </c>
      <c r="C578" t="s">
        <v>7287</v>
      </c>
      <c r="D578">
        <v>1</v>
      </c>
      <c r="E578" t="s">
        <v>7288</v>
      </c>
      <c r="F578" t="s">
        <v>1410</v>
      </c>
      <c r="G578" s="55" t="s">
        <v>1456</v>
      </c>
      <c r="H578" t="s">
        <v>1324</v>
      </c>
      <c r="I578">
        <v>444.44</v>
      </c>
      <c r="J578" s="33">
        <f t="shared" si="16"/>
        <v>2777.75</v>
      </c>
    </row>
    <row r="579" spans="1:12" x14ac:dyDescent="0.25">
      <c r="A579" t="s">
        <v>1369</v>
      </c>
      <c r="B579" s="56">
        <v>42947</v>
      </c>
      <c r="C579" t="s">
        <v>7289</v>
      </c>
      <c r="D579">
        <v>1</v>
      </c>
      <c r="E579" t="s">
        <v>7290</v>
      </c>
      <c r="F579" t="s">
        <v>1410</v>
      </c>
      <c r="G579" s="55" t="s">
        <v>7324</v>
      </c>
      <c r="H579" s="55" t="s">
        <v>7325</v>
      </c>
      <c r="I579" s="54">
        <v>28620.69</v>
      </c>
      <c r="J579" s="33">
        <f t="shared" si="16"/>
        <v>178879.3125</v>
      </c>
    </row>
    <row r="580" spans="1:12" x14ac:dyDescent="0.25">
      <c r="A580" t="s">
        <v>3652</v>
      </c>
      <c r="B580" s="56">
        <v>42942</v>
      </c>
      <c r="C580" t="s">
        <v>7291</v>
      </c>
      <c r="D580">
        <v>2</v>
      </c>
      <c r="E580" t="s">
        <v>7292</v>
      </c>
      <c r="F580" t="s">
        <v>1410</v>
      </c>
      <c r="G580" s="55" t="s">
        <v>7326</v>
      </c>
      <c r="H580" s="55" t="s">
        <v>7327</v>
      </c>
      <c r="I580" s="54">
        <v>4277.63</v>
      </c>
      <c r="J580" s="33">
        <f t="shared" si="16"/>
        <v>26735.1875</v>
      </c>
    </row>
    <row r="581" spans="1:12" x14ac:dyDescent="0.25">
      <c r="A581" t="s">
        <v>3654</v>
      </c>
      <c r="B581" s="56">
        <v>42947</v>
      </c>
      <c r="C581" t="s">
        <v>7293</v>
      </c>
      <c r="D581">
        <v>1</v>
      </c>
      <c r="E581" t="s">
        <v>7294</v>
      </c>
      <c r="F581" t="s">
        <v>1410</v>
      </c>
      <c r="G581" s="55" t="s">
        <v>1456</v>
      </c>
      <c r="H581" t="s">
        <v>1324</v>
      </c>
      <c r="I581">
        <v>740.74</v>
      </c>
      <c r="J581" s="33">
        <f t="shared" si="16"/>
        <v>4629.625</v>
      </c>
    </row>
    <row r="582" spans="1:12" x14ac:dyDescent="0.25">
      <c r="A582" t="s">
        <v>3661</v>
      </c>
      <c r="B582" s="56">
        <v>42919</v>
      </c>
      <c r="C582" t="s">
        <v>7295</v>
      </c>
      <c r="D582">
        <v>1</v>
      </c>
      <c r="E582" t="s">
        <v>7296</v>
      </c>
      <c r="F582" t="s">
        <v>1412</v>
      </c>
      <c r="G582" s="55" t="s">
        <v>7304</v>
      </c>
      <c r="H582" s="55" t="s">
        <v>7305</v>
      </c>
      <c r="I582" s="54">
        <v>42344.83</v>
      </c>
      <c r="J582" s="33">
        <f t="shared" si="16"/>
        <v>264655.1875</v>
      </c>
    </row>
    <row r="583" spans="1:12" x14ac:dyDescent="0.25">
      <c r="A583" t="s">
        <v>3663</v>
      </c>
      <c r="B583" s="56">
        <v>42943</v>
      </c>
      <c r="C583" t="s">
        <v>7297</v>
      </c>
      <c r="D583">
        <v>1</v>
      </c>
      <c r="E583" t="s">
        <v>7298</v>
      </c>
      <c r="F583" t="s">
        <v>1412</v>
      </c>
      <c r="G583" s="7" t="s">
        <v>1463</v>
      </c>
      <c r="H583" s="7" t="s">
        <v>1464</v>
      </c>
      <c r="I583" s="54">
        <v>195244.07</v>
      </c>
      <c r="J583" s="33">
        <f t="shared" si="16"/>
        <v>1220275.4375</v>
      </c>
    </row>
    <row r="584" spans="1:12" x14ac:dyDescent="0.25">
      <c r="I584" s="38">
        <f>+SUM(I7:I583)</f>
        <v>6735902.3299999936</v>
      </c>
      <c r="J584" s="38">
        <f>+SUM(J7:J583)</f>
        <v>42099389.5625</v>
      </c>
      <c r="K584" s="38">
        <f>+SUM(K7:K583)</f>
        <v>47479.67</v>
      </c>
    </row>
    <row r="585" spans="1:12" x14ac:dyDescent="0.25">
      <c r="I585" s="54">
        <f>7072331.44-336429.11</f>
        <v>6735902.3300000001</v>
      </c>
    </row>
    <row r="586" spans="1:12" x14ac:dyDescent="0.25">
      <c r="I586" s="54">
        <f>+I584-I585</f>
        <v>0</v>
      </c>
    </row>
    <row r="587" spans="1:12" x14ac:dyDescent="0.25">
      <c r="H587" s="39"/>
    </row>
    <row r="590" spans="1:12" x14ac:dyDescent="0.25">
      <c r="A590" s="55"/>
      <c r="B590" s="2"/>
      <c r="C590" s="2"/>
      <c r="D590" s="2"/>
      <c r="E590" s="2"/>
      <c r="F590" s="2"/>
      <c r="G590" s="15" t="s">
        <v>1396</v>
      </c>
      <c r="H590" s="2"/>
      <c r="I590" s="2"/>
      <c r="J590" s="5"/>
      <c r="K590" s="55"/>
      <c r="L590" s="55"/>
    </row>
    <row r="591" spans="1:12" x14ac:dyDescent="0.25">
      <c r="A591" s="55"/>
      <c r="B591" s="2"/>
      <c r="C591" s="2"/>
      <c r="D591" s="2"/>
      <c r="E591" s="2"/>
      <c r="F591" s="2"/>
      <c r="G591" s="15" t="s">
        <v>7299</v>
      </c>
      <c r="H591" s="2"/>
      <c r="I591" s="2"/>
      <c r="J591" s="5"/>
      <c r="K591" s="55"/>
      <c r="L591" s="55"/>
    </row>
    <row r="592" spans="1:12" x14ac:dyDescent="0.25">
      <c r="A592" s="55"/>
      <c r="B592" s="2"/>
      <c r="C592" s="2"/>
      <c r="D592" s="2"/>
      <c r="E592" s="2"/>
      <c r="F592" s="2"/>
      <c r="G592" s="15" t="s">
        <v>0</v>
      </c>
      <c r="H592" s="2"/>
      <c r="I592" s="2"/>
      <c r="J592" s="5"/>
      <c r="K592" s="55"/>
      <c r="L592" s="55"/>
    </row>
    <row r="593" spans="1:12" x14ac:dyDescent="0.25">
      <c r="A593" s="55"/>
      <c r="B593" s="2"/>
      <c r="C593" s="2"/>
      <c r="D593" s="2"/>
      <c r="E593" s="2"/>
      <c r="F593" s="2"/>
      <c r="G593" s="3"/>
      <c r="H593" s="2"/>
      <c r="I593" s="2"/>
      <c r="J593" s="2"/>
      <c r="K593" s="55"/>
      <c r="L593" s="55"/>
    </row>
    <row r="594" spans="1:12" x14ac:dyDescent="0.25">
      <c r="A594" s="55"/>
      <c r="B594" s="2"/>
      <c r="C594" s="2"/>
      <c r="D594" s="2"/>
      <c r="E594" s="2"/>
      <c r="F594" s="2"/>
      <c r="G594" s="6"/>
      <c r="H594" s="4"/>
      <c r="I594" s="4"/>
      <c r="J594" s="4"/>
      <c r="K594" s="55"/>
      <c r="L594" s="55"/>
    </row>
    <row r="595" spans="1:12" ht="17.25" thickBot="1" x14ac:dyDescent="0.35">
      <c r="A595" s="10" t="s">
        <v>1397</v>
      </c>
      <c r="B595" s="10" t="s">
        <v>1398</v>
      </c>
      <c r="C595" s="10" t="s">
        <v>1399</v>
      </c>
      <c r="D595" s="10"/>
      <c r="E595" s="10"/>
      <c r="F595" s="10"/>
      <c r="G595" s="11" t="s">
        <v>1400</v>
      </c>
      <c r="H595" s="12" t="s">
        <v>1401</v>
      </c>
      <c r="I595" s="13" t="s">
        <v>1402</v>
      </c>
      <c r="J595" s="13" t="s">
        <v>1403</v>
      </c>
      <c r="K595" s="14" t="s">
        <v>1404</v>
      </c>
      <c r="L595" s="55"/>
    </row>
    <row r="596" spans="1:12" hidden="1" x14ac:dyDescent="0.25">
      <c r="A596" s="22" t="s">
        <v>1543</v>
      </c>
      <c r="B596" s="23">
        <v>85</v>
      </c>
      <c r="G596" s="55" t="str">
        <f>+H596</f>
        <v>AAN051220835</v>
      </c>
      <c r="H596" s="55" t="s">
        <v>804</v>
      </c>
      <c r="I596">
        <f>+SUMIF($G$7:$G$583,G596,$I$7:$I$583)</f>
        <v>495.19999999999993</v>
      </c>
      <c r="J596">
        <f>+I596/0.16</f>
        <v>3094.9999999999995</v>
      </c>
      <c r="K596">
        <f>+SUMIF($G$7:$G$583,G596,$K$7:$K$583)</f>
        <v>0</v>
      </c>
    </row>
    <row r="597" spans="1:12" hidden="1" x14ac:dyDescent="0.25">
      <c r="A597" s="22" t="s">
        <v>1543</v>
      </c>
      <c r="B597" s="23">
        <v>85</v>
      </c>
      <c r="G597" s="55" t="s">
        <v>7316</v>
      </c>
      <c r="H597" s="55" t="s">
        <v>7317</v>
      </c>
      <c r="I597" s="55">
        <f t="shared" ref="I597:I660" si="17">+SUMIF($G$7:$G$583,G597,$I$7:$I$583)</f>
        <v>22758.62</v>
      </c>
      <c r="J597" s="55">
        <f t="shared" ref="J597:J660" si="18">+I597/0.16</f>
        <v>142241.375</v>
      </c>
      <c r="K597" s="55">
        <f t="shared" ref="K597:K660" si="19">+SUMIF($G$7:$G$583,G597,$K$7:$K$583)</f>
        <v>0</v>
      </c>
    </row>
    <row r="598" spans="1:12" hidden="1" x14ac:dyDescent="0.25">
      <c r="A598" s="22" t="s">
        <v>1543</v>
      </c>
      <c r="B598" s="23">
        <v>85</v>
      </c>
      <c r="G598" s="55" t="s">
        <v>7324</v>
      </c>
      <c r="H598" s="55" t="s">
        <v>7325</v>
      </c>
      <c r="I598" s="55">
        <f t="shared" si="17"/>
        <v>28620.69</v>
      </c>
      <c r="J598" s="55">
        <f t="shared" si="18"/>
        <v>178879.3125</v>
      </c>
      <c r="K598" s="55">
        <f t="shared" si="19"/>
        <v>0</v>
      </c>
    </row>
    <row r="599" spans="1:12" hidden="1" x14ac:dyDescent="0.25">
      <c r="A599" s="22" t="s">
        <v>1543</v>
      </c>
      <c r="B599" s="23">
        <v>85</v>
      </c>
      <c r="G599" s="55" t="s">
        <v>4757</v>
      </c>
      <c r="H599" s="55" t="s">
        <v>4684</v>
      </c>
      <c r="I599" s="55">
        <f t="shared" si="17"/>
        <v>1648.05</v>
      </c>
      <c r="J599" s="55">
        <f t="shared" si="18"/>
        <v>10300.3125</v>
      </c>
      <c r="K599" s="55">
        <f t="shared" si="19"/>
        <v>0</v>
      </c>
    </row>
    <row r="600" spans="1:12" hidden="1" x14ac:dyDescent="0.25">
      <c r="A600" s="22" t="s">
        <v>1543</v>
      </c>
      <c r="B600" s="23">
        <v>85</v>
      </c>
      <c r="G600" s="7" t="s">
        <v>7335</v>
      </c>
      <c r="H600" s="7" t="s">
        <v>7336</v>
      </c>
      <c r="I600" s="55">
        <f t="shared" si="17"/>
        <v>1451.62</v>
      </c>
      <c r="J600" s="55">
        <f t="shared" si="18"/>
        <v>9072.625</v>
      </c>
      <c r="K600" s="55">
        <f t="shared" si="19"/>
        <v>0</v>
      </c>
    </row>
    <row r="601" spans="1:12" hidden="1" x14ac:dyDescent="0.25">
      <c r="A601" s="22" t="s">
        <v>1543</v>
      </c>
      <c r="B601" s="23">
        <v>85</v>
      </c>
      <c r="G601" s="55" t="s">
        <v>2861</v>
      </c>
      <c r="H601" s="55" t="s">
        <v>2798</v>
      </c>
      <c r="I601" s="55">
        <f t="shared" si="17"/>
        <v>720</v>
      </c>
      <c r="J601" s="55">
        <f t="shared" si="18"/>
        <v>4500</v>
      </c>
      <c r="K601" s="55">
        <f t="shared" si="19"/>
        <v>0</v>
      </c>
    </row>
    <row r="602" spans="1:12" hidden="1" x14ac:dyDescent="0.25">
      <c r="A602" s="22" t="s">
        <v>1543</v>
      </c>
      <c r="B602" s="23">
        <v>85</v>
      </c>
      <c r="G602" s="55" t="str">
        <f>+H602</f>
        <v>AEB611030SN7</v>
      </c>
      <c r="H602" s="55" t="s">
        <v>850</v>
      </c>
      <c r="I602" s="55">
        <f t="shared" si="17"/>
        <v>583.20000000000005</v>
      </c>
      <c r="J602" s="55">
        <f t="shared" si="18"/>
        <v>3645</v>
      </c>
      <c r="K602" s="55">
        <f t="shared" si="19"/>
        <v>0</v>
      </c>
    </row>
    <row r="603" spans="1:12" hidden="1" x14ac:dyDescent="0.25">
      <c r="A603" s="22" t="s">
        <v>1543</v>
      </c>
      <c r="B603" s="23">
        <v>85</v>
      </c>
      <c r="G603" s="7" t="s">
        <v>1506</v>
      </c>
      <c r="H603" s="7" t="s">
        <v>1507</v>
      </c>
      <c r="I603" s="55">
        <f t="shared" si="17"/>
        <v>319.06</v>
      </c>
      <c r="J603" s="55">
        <f t="shared" si="18"/>
        <v>1994.125</v>
      </c>
      <c r="K603" s="55">
        <f t="shared" si="19"/>
        <v>0</v>
      </c>
    </row>
    <row r="604" spans="1:12" hidden="1" x14ac:dyDescent="0.25">
      <c r="A604" s="22" t="s">
        <v>1543</v>
      </c>
      <c r="B604" s="23">
        <v>85</v>
      </c>
      <c r="G604" s="7" t="s">
        <v>4786</v>
      </c>
      <c r="H604" s="7" t="s">
        <v>4787</v>
      </c>
      <c r="I604" s="55">
        <f t="shared" si="17"/>
        <v>3430.45</v>
      </c>
      <c r="J604" s="55">
        <f t="shared" si="18"/>
        <v>21440.3125</v>
      </c>
      <c r="K604" s="55">
        <f t="shared" si="19"/>
        <v>0</v>
      </c>
    </row>
    <row r="605" spans="1:12" hidden="1" x14ac:dyDescent="0.25">
      <c r="A605" s="22" t="s">
        <v>1543</v>
      </c>
      <c r="B605" s="23">
        <v>85</v>
      </c>
      <c r="G605" s="7" t="s">
        <v>2880</v>
      </c>
      <c r="H605" s="7" t="s">
        <v>7329</v>
      </c>
      <c r="I605" s="55">
        <f t="shared" si="17"/>
        <v>30083.57</v>
      </c>
      <c r="J605" s="55">
        <f t="shared" si="18"/>
        <v>188022.3125</v>
      </c>
      <c r="K605" s="55">
        <f t="shared" si="19"/>
        <v>0</v>
      </c>
    </row>
    <row r="606" spans="1:12" hidden="1" x14ac:dyDescent="0.25">
      <c r="A606" s="22" t="s">
        <v>1543</v>
      </c>
      <c r="B606" s="23">
        <v>85</v>
      </c>
      <c r="G606" s="55" t="s">
        <v>1446</v>
      </c>
      <c r="H606" s="55" t="s">
        <v>1188</v>
      </c>
      <c r="I606" s="55">
        <f t="shared" si="17"/>
        <v>684.48</v>
      </c>
      <c r="J606" s="55">
        <f t="shared" si="18"/>
        <v>4278</v>
      </c>
      <c r="K606" s="55">
        <f t="shared" si="19"/>
        <v>0</v>
      </c>
    </row>
    <row r="607" spans="1:12" hidden="1" x14ac:dyDescent="0.25">
      <c r="A607" s="22" t="s">
        <v>1543</v>
      </c>
      <c r="B607" s="23">
        <v>85</v>
      </c>
      <c r="G607" s="55" t="str">
        <f>+H607</f>
        <v>AME970109GW0</v>
      </c>
      <c r="H607" s="55" t="s">
        <v>309</v>
      </c>
      <c r="I607" s="55">
        <f t="shared" si="17"/>
        <v>41.34</v>
      </c>
      <c r="J607" s="55">
        <f t="shared" si="18"/>
        <v>258.375</v>
      </c>
      <c r="K607" s="55">
        <f t="shared" si="19"/>
        <v>0</v>
      </c>
    </row>
    <row r="608" spans="1:12" hidden="1" x14ac:dyDescent="0.25">
      <c r="A608" s="22" t="s">
        <v>1543</v>
      </c>
      <c r="B608" s="23">
        <v>85</v>
      </c>
      <c r="G608" s="55" t="str">
        <f>+H608</f>
        <v>AMS050630CN3</v>
      </c>
      <c r="H608" s="55" t="s">
        <v>5877</v>
      </c>
      <c r="I608" s="55">
        <f t="shared" si="17"/>
        <v>76.98</v>
      </c>
      <c r="J608" s="55">
        <f t="shared" si="18"/>
        <v>481.125</v>
      </c>
      <c r="K608" s="55">
        <f t="shared" si="19"/>
        <v>0</v>
      </c>
    </row>
    <row r="609" spans="1:11" hidden="1" x14ac:dyDescent="0.25">
      <c r="A609" s="22" t="s">
        <v>1543</v>
      </c>
      <c r="B609" s="23">
        <v>85</v>
      </c>
      <c r="G609" s="7" t="s">
        <v>1477</v>
      </c>
      <c r="H609" s="7" t="s">
        <v>1478</v>
      </c>
      <c r="I609" s="55">
        <f t="shared" si="17"/>
        <v>178549.51</v>
      </c>
      <c r="J609" s="55">
        <f t="shared" si="18"/>
        <v>1115934.4375</v>
      </c>
      <c r="K609" s="55">
        <f t="shared" si="19"/>
        <v>0</v>
      </c>
    </row>
    <row r="610" spans="1:11" hidden="1" x14ac:dyDescent="0.25">
      <c r="A610" s="22" t="s">
        <v>1543</v>
      </c>
      <c r="B610" s="23">
        <v>85</v>
      </c>
      <c r="G610" s="7" t="s">
        <v>2879</v>
      </c>
      <c r="H610" s="39" t="s">
        <v>2881</v>
      </c>
      <c r="I610" s="55">
        <f t="shared" si="17"/>
        <v>59521.3</v>
      </c>
      <c r="J610" s="55">
        <f t="shared" si="18"/>
        <v>372008.125</v>
      </c>
      <c r="K610" s="55">
        <f t="shared" si="19"/>
        <v>0</v>
      </c>
    </row>
    <row r="611" spans="1:11" hidden="1" x14ac:dyDescent="0.25">
      <c r="A611" s="22" t="s">
        <v>1543</v>
      </c>
      <c r="B611" s="23">
        <v>85</v>
      </c>
      <c r="G611" s="39" t="s">
        <v>444</v>
      </c>
      <c r="H611" s="55" t="s">
        <v>1528</v>
      </c>
      <c r="I611" s="55">
        <f t="shared" si="17"/>
        <v>1049.94</v>
      </c>
      <c r="J611" s="55">
        <f t="shared" si="18"/>
        <v>6562.125</v>
      </c>
      <c r="K611" s="55">
        <f t="shared" si="19"/>
        <v>0</v>
      </c>
    </row>
    <row r="612" spans="1:11" hidden="1" x14ac:dyDescent="0.25">
      <c r="A612" s="22" t="s">
        <v>1543</v>
      </c>
      <c r="B612" s="23">
        <v>85</v>
      </c>
      <c r="G612" s="55" t="str">
        <f>+H612</f>
        <v>APU640930KV9</v>
      </c>
      <c r="H612" s="55" t="s">
        <v>924</v>
      </c>
      <c r="I612" s="55">
        <f t="shared" si="17"/>
        <v>630.08999999999992</v>
      </c>
      <c r="J612" s="55">
        <f t="shared" si="18"/>
        <v>3938.0624999999995</v>
      </c>
      <c r="K612" s="55">
        <f t="shared" si="19"/>
        <v>0</v>
      </c>
    </row>
    <row r="613" spans="1:11" hidden="1" x14ac:dyDescent="0.25">
      <c r="A613" s="22" t="s">
        <v>1543</v>
      </c>
      <c r="B613" s="23">
        <v>85</v>
      </c>
      <c r="G613" s="39" t="s">
        <v>1475</v>
      </c>
      <c r="H613" s="55" t="s">
        <v>7328</v>
      </c>
      <c r="I613" s="55">
        <f t="shared" si="17"/>
        <v>58678.92</v>
      </c>
      <c r="J613" s="55">
        <f t="shared" si="18"/>
        <v>366743.25</v>
      </c>
      <c r="K613" s="55">
        <f t="shared" si="19"/>
        <v>0</v>
      </c>
    </row>
    <row r="614" spans="1:11" hidden="1" x14ac:dyDescent="0.25">
      <c r="A614" s="22" t="s">
        <v>1543</v>
      </c>
      <c r="B614" s="23">
        <v>85</v>
      </c>
      <c r="G614" s="39" t="s">
        <v>1465</v>
      </c>
      <c r="H614" s="39" t="s">
        <v>1466</v>
      </c>
      <c r="I614" s="55">
        <f t="shared" si="17"/>
        <v>74689.850000000006</v>
      </c>
      <c r="J614" s="55">
        <f t="shared" si="18"/>
        <v>466811.5625</v>
      </c>
      <c r="K614" s="55">
        <f t="shared" si="19"/>
        <v>0</v>
      </c>
    </row>
    <row r="615" spans="1:11" x14ac:dyDescent="0.25">
      <c r="A615" s="22" t="s">
        <v>1543</v>
      </c>
      <c r="B615" s="24" t="s">
        <v>2939</v>
      </c>
      <c r="G615" s="55" t="s">
        <v>2842</v>
      </c>
      <c r="H615" s="55" t="s">
        <v>2604</v>
      </c>
      <c r="I615" s="55">
        <f t="shared" si="17"/>
        <v>8160</v>
      </c>
      <c r="J615" s="55">
        <f t="shared" si="18"/>
        <v>51000</v>
      </c>
      <c r="K615" s="55">
        <f t="shared" si="19"/>
        <v>5439.97</v>
      </c>
    </row>
    <row r="616" spans="1:11" hidden="1" x14ac:dyDescent="0.25">
      <c r="A616" s="22" t="s">
        <v>1543</v>
      </c>
      <c r="B616" s="23">
        <v>85</v>
      </c>
      <c r="G616" s="7" t="s">
        <v>6200</v>
      </c>
      <c r="H616" s="7" t="s">
        <v>7332</v>
      </c>
      <c r="I616" s="55">
        <f t="shared" si="17"/>
        <v>82060.5</v>
      </c>
      <c r="J616" s="55">
        <f t="shared" si="18"/>
        <v>512878.125</v>
      </c>
      <c r="K616" s="55">
        <f t="shared" si="19"/>
        <v>0</v>
      </c>
    </row>
    <row r="617" spans="1:11" hidden="1" x14ac:dyDescent="0.25">
      <c r="A617" s="22" t="s">
        <v>1543</v>
      </c>
      <c r="B617" s="23">
        <v>85</v>
      </c>
      <c r="G617" s="39" t="s">
        <v>1467</v>
      </c>
      <c r="H617" s="39" t="s">
        <v>1468</v>
      </c>
      <c r="I617" s="55">
        <f t="shared" si="17"/>
        <v>41709.94</v>
      </c>
      <c r="J617" s="55">
        <f t="shared" si="18"/>
        <v>260687.125</v>
      </c>
      <c r="K617" s="55">
        <f t="shared" si="19"/>
        <v>0</v>
      </c>
    </row>
    <row r="618" spans="1:11" hidden="1" x14ac:dyDescent="0.25">
      <c r="A618" s="22" t="s">
        <v>1543</v>
      </c>
      <c r="B618" s="23">
        <v>85</v>
      </c>
      <c r="G618" s="39" t="s">
        <v>2926</v>
      </c>
      <c r="H618" s="39" t="s">
        <v>2927</v>
      </c>
      <c r="I618" s="55">
        <f t="shared" si="17"/>
        <v>4336.6099999999997</v>
      </c>
      <c r="J618" s="55">
        <f t="shared" si="18"/>
        <v>27103.812499999996</v>
      </c>
      <c r="K618" s="55">
        <f t="shared" si="19"/>
        <v>0</v>
      </c>
    </row>
    <row r="619" spans="1:11" hidden="1" x14ac:dyDescent="0.25">
      <c r="A619" s="22" t="s">
        <v>1543</v>
      </c>
      <c r="B619" s="23">
        <v>85</v>
      </c>
      <c r="G619" s="55" t="s">
        <v>4768</v>
      </c>
      <c r="H619" s="55" t="s">
        <v>4634</v>
      </c>
      <c r="I619" s="55">
        <f t="shared" si="17"/>
        <v>623.87</v>
      </c>
      <c r="J619" s="55">
        <f t="shared" si="18"/>
        <v>3899.1875</v>
      </c>
      <c r="K619" s="55">
        <f t="shared" si="19"/>
        <v>0</v>
      </c>
    </row>
    <row r="620" spans="1:11" hidden="1" x14ac:dyDescent="0.25">
      <c r="A620" s="22" t="s">
        <v>1543</v>
      </c>
      <c r="B620" s="23">
        <v>85</v>
      </c>
      <c r="G620" s="17" t="s">
        <v>1539</v>
      </c>
      <c r="H620" s="18" t="s">
        <v>1540</v>
      </c>
      <c r="I620" s="55">
        <f t="shared" si="17"/>
        <v>44.96</v>
      </c>
      <c r="J620" s="55">
        <f t="shared" si="18"/>
        <v>281</v>
      </c>
      <c r="K620" s="55">
        <f t="shared" si="19"/>
        <v>0</v>
      </c>
    </row>
    <row r="621" spans="1:11" hidden="1" x14ac:dyDescent="0.25">
      <c r="A621" s="22" t="s">
        <v>1543</v>
      </c>
      <c r="B621" s="23">
        <v>85</v>
      </c>
      <c r="G621" s="39" t="s">
        <v>1508</v>
      </c>
      <c r="H621" s="39" t="s">
        <v>1509</v>
      </c>
      <c r="I621" s="55">
        <f t="shared" si="17"/>
        <v>1272.83</v>
      </c>
      <c r="J621" s="55">
        <f t="shared" si="18"/>
        <v>7955.1874999999991</v>
      </c>
      <c r="K621" s="55">
        <f t="shared" si="19"/>
        <v>0</v>
      </c>
    </row>
    <row r="622" spans="1:11" hidden="1" x14ac:dyDescent="0.25">
      <c r="A622" s="22" t="s">
        <v>1543</v>
      </c>
      <c r="B622" s="23">
        <v>85</v>
      </c>
      <c r="G622" s="55" t="str">
        <f>+H622</f>
        <v>BPR860613QI5</v>
      </c>
      <c r="H622" s="55" t="s">
        <v>6872</v>
      </c>
      <c r="I622" s="55">
        <f t="shared" si="17"/>
        <v>13.03</v>
      </c>
      <c r="J622" s="55">
        <f t="shared" si="18"/>
        <v>81.4375</v>
      </c>
      <c r="K622" s="55">
        <f t="shared" si="19"/>
        <v>0</v>
      </c>
    </row>
    <row r="623" spans="1:11" hidden="1" x14ac:dyDescent="0.25">
      <c r="A623" s="22" t="s">
        <v>1543</v>
      </c>
      <c r="B623" s="23">
        <v>85</v>
      </c>
      <c r="G623" s="55" t="str">
        <f>+H623</f>
        <v>BRO120910HC1</v>
      </c>
      <c r="H623" s="55" t="s">
        <v>370</v>
      </c>
      <c r="I623" s="55">
        <f t="shared" si="17"/>
        <v>82.34</v>
      </c>
      <c r="J623" s="55">
        <f t="shared" si="18"/>
        <v>514.625</v>
      </c>
      <c r="K623" s="55">
        <f t="shared" si="19"/>
        <v>0</v>
      </c>
    </row>
    <row r="624" spans="1:11" hidden="1" x14ac:dyDescent="0.25">
      <c r="A624" s="22" t="s">
        <v>1543</v>
      </c>
      <c r="B624" s="23">
        <v>85</v>
      </c>
      <c r="G624" s="55" t="s">
        <v>7318</v>
      </c>
      <c r="H624" s="55" t="s">
        <v>7183</v>
      </c>
      <c r="I624" s="55">
        <f t="shared" si="17"/>
        <v>778.88</v>
      </c>
      <c r="J624" s="55">
        <f t="shared" si="18"/>
        <v>4868</v>
      </c>
      <c r="K624" s="55">
        <f t="shared" si="19"/>
        <v>0</v>
      </c>
    </row>
    <row r="625" spans="1:11" hidden="1" x14ac:dyDescent="0.25">
      <c r="A625" s="22" t="s">
        <v>1543</v>
      </c>
      <c r="B625" s="23">
        <v>85</v>
      </c>
      <c r="G625" s="55" t="str">
        <f>+H625</f>
        <v>CAM061114VE5</v>
      </c>
      <c r="H625" s="55" t="s">
        <v>3183</v>
      </c>
      <c r="I625" s="55">
        <f t="shared" si="17"/>
        <v>36.96</v>
      </c>
      <c r="J625" s="55">
        <f t="shared" si="18"/>
        <v>231</v>
      </c>
      <c r="K625" s="55">
        <f t="shared" si="19"/>
        <v>0</v>
      </c>
    </row>
    <row r="626" spans="1:11" hidden="1" x14ac:dyDescent="0.25">
      <c r="A626" s="22" t="s">
        <v>1543</v>
      </c>
      <c r="B626" s="23">
        <v>85</v>
      </c>
      <c r="G626" s="55" t="str">
        <f>+H626</f>
        <v>CAMM880825PU8</v>
      </c>
      <c r="H626" s="55" t="s">
        <v>321</v>
      </c>
      <c r="I626" s="55">
        <f t="shared" si="17"/>
        <v>49.66</v>
      </c>
      <c r="J626" s="55">
        <f t="shared" si="18"/>
        <v>310.375</v>
      </c>
      <c r="K626" s="55">
        <f t="shared" si="19"/>
        <v>0</v>
      </c>
    </row>
    <row r="627" spans="1:11" hidden="1" x14ac:dyDescent="0.25">
      <c r="A627" s="22" t="s">
        <v>1543</v>
      </c>
      <c r="B627" s="23">
        <v>85</v>
      </c>
      <c r="G627" s="39" t="s">
        <v>1469</v>
      </c>
      <c r="H627" s="39" t="s">
        <v>1470</v>
      </c>
      <c r="I627" s="55">
        <f t="shared" si="17"/>
        <v>139989.08000000002</v>
      </c>
      <c r="J627" s="55">
        <f t="shared" si="18"/>
        <v>874931.75000000012</v>
      </c>
      <c r="K627" s="55">
        <f t="shared" si="19"/>
        <v>0</v>
      </c>
    </row>
    <row r="628" spans="1:11" hidden="1" x14ac:dyDescent="0.25">
      <c r="A628" s="22" t="s">
        <v>1543</v>
      </c>
      <c r="B628" s="23">
        <v>85</v>
      </c>
      <c r="G628" s="55" t="str">
        <f>+H628</f>
        <v>CAPN820703SY9</v>
      </c>
      <c r="H628" s="55" t="s">
        <v>5880</v>
      </c>
      <c r="I628" s="55">
        <f t="shared" si="17"/>
        <v>62.900000000000006</v>
      </c>
      <c r="J628" s="55">
        <f t="shared" si="18"/>
        <v>393.125</v>
      </c>
      <c r="K628" s="55">
        <f t="shared" si="19"/>
        <v>0</v>
      </c>
    </row>
    <row r="629" spans="1:11" hidden="1" x14ac:dyDescent="0.25">
      <c r="A629" s="22" t="s">
        <v>1543</v>
      </c>
      <c r="B629" s="23">
        <v>85</v>
      </c>
      <c r="G629" s="55" t="s">
        <v>7323</v>
      </c>
      <c r="H629" s="55" t="s">
        <v>7276</v>
      </c>
      <c r="I629" s="55">
        <f t="shared" si="17"/>
        <v>6806.8</v>
      </c>
      <c r="J629" s="55">
        <f t="shared" si="18"/>
        <v>42542.5</v>
      </c>
      <c r="K629" s="55">
        <f t="shared" si="19"/>
        <v>0</v>
      </c>
    </row>
    <row r="630" spans="1:11" hidden="1" x14ac:dyDescent="0.25">
      <c r="A630" s="22" t="s">
        <v>1543</v>
      </c>
      <c r="B630" s="23">
        <v>85</v>
      </c>
      <c r="G630" s="55" t="str">
        <f>+H630</f>
        <v>CDO0509296I9</v>
      </c>
      <c r="H630" s="55" t="s">
        <v>313</v>
      </c>
      <c r="I630" s="55">
        <f t="shared" si="17"/>
        <v>34.76</v>
      </c>
      <c r="J630" s="55">
        <f t="shared" si="18"/>
        <v>217.24999999999997</v>
      </c>
      <c r="K630" s="55">
        <f t="shared" si="19"/>
        <v>0</v>
      </c>
    </row>
    <row r="631" spans="1:11" hidden="1" x14ac:dyDescent="0.25">
      <c r="A631" s="22" t="s">
        <v>1543</v>
      </c>
      <c r="B631" s="23">
        <v>85</v>
      </c>
      <c r="G631" s="55" t="s">
        <v>1425</v>
      </c>
      <c r="H631" s="55" t="s">
        <v>1025</v>
      </c>
      <c r="I631" s="55">
        <f t="shared" si="17"/>
        <v>3280.13</v>
      </c>
      <c r="J631" s="55">
        <f t="shared" si="18"/>
        <v>20500.8125</v>
      </c>
      <c r="K631" s="55">
        <f t="shared" si="19"/>
        <v>0</v>
      </c>
    </row>
    <row r="632" spans="1:11" hidden="1" x14ac:dyDescent="0.25">
      <c r="A632" s="22" t="s">
        <v>1543</v>
      </c>
      <c r="B632" s="23">
        <v>85</v>
      </c>
      <c r="G632" s="55" t="str">
        <f>+H632</f>
        <v>CFC110121742</v>
      </c>
      <c r="H632" s="55" t="s">
        <v>777</v>
      </c>
      <c r="I632" s="55">
        <f t="shared" si="17"/>
        <v>20.41</v>
      </c>
      <c r="J632" s="55">
        <f t="shared" si="18"/>
        <v>127.5625</v>
      </c>
      <c r="K632" s="55">
        <f t="shared" si="19"/>
        <v>0</v>
      </c>
    </row>
    <row r="633" spans="1:11" hidden="1" x14ac:dyDescent="0.25">
      <c r="A633" s="22" t="s">
        <v>1543</v>
      </c>
      <c r="B633" s="23">
        <v>85</v>
      </c>
      <c r="G633" s="55" t="str">
        <f>+H633</f>
        <v>CFM020827QZ0</v>
      </c>
      <c r="H633" s="55" t="s">
        <v>6659</v>
      </c>
      <c r="I633" s="55">
        <f t="shared" si="17"/>
        <v>11.03</v>
      </c>
      <c r="J633" s="55">
        <f t="shared" si="18"/>
        <v>68.9375</v>
      </c>
      <c r="K633" s="55">
        <f t="shared" si="19"/>
        <v>0</v>
      </c>
    </row>
    <row r="634" spans="1:11" hidden="1" x14ac:dyDescent="0.25">
      <c r="A634" s="22" t="s">
        <v>1543</v>
      </c>
      <c r="B634" s="23">
        <v>85</v>
      </c>
      <c r="G634" s="55" t="str">
        <f>+H634</f>
        <v>CIB030603CN2</v>
      </c>
      <c r="H634" s="55" t="s">
        <v>6666</v>
      </c>
      <c r="I634" s="55">
        <f t="shared" si="17"/>
        <v>29.65</v>
      </c>
      <c r="J634" s="55">
        <f t="shared" si="18"/>
        <v>185.3125</v>
      </c>
      <c r="K634" s="55">
        <f t="shared" si="19"/>
        <v>0</v>
      </c>
    </row>
    <row r="635" spans="1:11" hidden="1" x14ac:dyDescent="0.25">
      <c r="A635" s="22" t="s">
        <v>1543</v>
      </c>
      <c r="B635" s="23">
        <v>85</v>
      </c>
      <c r="G635" s="39" t="s">
        <v>1482</v>
      </c>
      <c r="H635" s="39" t="s">
        <v>1481</v>
      </c>
      <c r="I635" s="55">
        <f t="shared" si="17"/>
        <v>103493.32999999999</v>
      </c>
      <c r="J635" s="55">
        <f t="shared" si="18"/>
        <v>646833.31249999988</v>
      </c>
      <c r="K635" s="55">
        <f t="shared" si="19"/>
        <v>0</v>
      </c>
    </row>
    <row r="636" spans="1:11" hidden="1" x14ac:dyDescent="0.25">
      <c r="A636" s="22" t="s">
        <v>1543</v>
      </c>
      <c r="B636" s="23">
        <v>85</v>
      </c>
      <c r="G636" s="55" t="str">
        <f>+H636</f>
        <v>CME030219B64</v>
      </c>
      <c r="H636" s="55" t="s">
        <v>2907</v>
      </c>
      <c r="I636" s="55">
        <f t="shared" si="17"/>
        <v>17.38</v>
      </c>
      <c r="J636" s="55">
        <f t="shared" si="18"/>
        <v>108.62499999999999</v>
      </c>
      <c r="K636" s="55">
        <f t="shared" si="19"/>
        <v>0</v>
      </c>
    </row>
    <row r="637" spans="1:11" hidden="1" x14ac:dyDescent="0.25">
      <c r="A637" s="22" t="s">
        <v>1543</v>
      </c>
      <c r="B637" s="23">
        <v>85</v>
      </c>
      <c r="G637" s="55" t="s">
        <v>1445</v>
      </c>
      <c r="H637" s="55" t="s">
        <v>1172</v>
      </c>
      <c r="I637" s="55">
        <f t="shared" si="17"/>
        <v>2453.6400000000003</v>
      </c>
      <c r="J637" s="55">
        <f t="shared" si="18"/>
        <v>15335.250000000002</v>
      </c>
      <c r="K637" s="55">
        <f t="shared" si="19"/>
        <v>0</v>
      </c>
    </row>
    <row r="638" spans="1:11" hidden="1" x14ac:dyDescent="0.25">
      <c r="A638" s="22" t="s">
        <v>1543</v>
      </c>
      <c r="B638" s="23">
        <v>85</v>
      </c>
      <c r="G638" s="55" t="str">
        <f>+H638</f>
        <v>CME910715UB9</v>
      </c>
      <c r="H638" s="55" t="s">
        <v>329</v>
      </c>
      <c r="I638" s="55">
        <f t="shared" si="17"/>
        <v>17.79</v>
      </c>
      <c r="J638" s="55">
        <f t="shared" si="18"/>
        <v>111.18749999999999</v>
      </c>
      <c r="K638" s="55">
        <f t="shared" si="19"/>
        <v>0</v>
      </c>
    </row>
    <row r="639" spans="1:11" hidden="1" x14ac:dyDescent="0.25">
      <c r="A639" s="22" t="s">
        <v>1543</v>
      </c>
      <c r="B639" s="23">
        <v>85</v>
      </c>
      <c r="G639" s="55" t="str">
        <f>+H639</f>
        <v>COCC6701098W7</v>
      </c>
      <c r="H639" s="55" t="s">
        <v>6745</v>
      </c>
      <c r="I639" s="55">
        <f t="shared" si="17"/>
        <v>18.399999999999999</v>
      </c>
      <c r="J639" s="55">
        <f t="shared" si="18"/>
        <v>114.99999999999999</v>
      </c>
      <c r="K639" s="55">
        <f t="shared" si="19"/>
        <v>0</v>
      </c>
    </row>
    <row r="640" spans="1:11" hidden="1" x14ac:dyDescent="0.25">
      <c r="A640" s="22" t="s">
        <v>1543</v>
      </c>
      <c r="B640" s="23">
        <v>85</v>
      </c>
      <c r="G640" s="55" t="str">
        <f>+H640</f>
        <v>COR940512BM6</v>
      </c>
      <c r="H640" s="55" t="s">
        <v>6808</v>
      </c>
      <c r="I640" s="55">
        <f t="shared" si="17"/>
        <v>35.25</v>
      </c>
      <c r="J640" s="55">
        <f t="shared" si="18"/>
        <v>220.3125</v>
      </c>
      <c r="K640" s="55">
        <f t="shared" si="19"/>
        <v>0</v>
      </c>
    </row>
    <row r="641" spans="1:11" hidden="1" x14ac:dyDescent="0.25">
      <c r="A641" s="22" t="s">
        <v>1543</v>
      </c>
      <c r="B641" s="23">
        <v>85</v>
      </c>
      <c r="G641" s="55" t="s">
        <v>1437</v>
      </c>
      <c r="H641" s="55" t="s">
        <v>1111</v>
      </c>
      <c r="I641" s="55">
        <f t="shared" si="17"/>
        <v>7246.8899999999994</v>
      </c>
      <c r="J641" s="55">
        <f t="shared" si="18"/>
        <v>45293.062499999993</v>
      </c>
      <c r="K641" s="55">
        <f t="shared" si="19"/>
        <v>0</v>
      </c>
    </row>
    <row r="642" spans="1:11" hidden="1" x14ac:dyDescent="0.25">
      <c r="A642" s="22" t="s">
        <v>1543</v>
      </c>
      <c r="B642" s="23">
        <v>85</v>
      </c>
      <c r="G642" s="55" t="str">
        <f>+H642</f>
        <v>CPE6307036N8</v>
      </c>
      <c r="H642" s="55" t="s">
        <v>6760</v>
      </c>
      <c r="I642" s="55">
        <f t="shared" si="17"/>
        <v>2.62</v>
      </c>
      <c r="J642" s="55">
        <f t="shared" si="18"/>
        <v>16.375</v>
      </c>
      <c r="K642" s="55">
        <f t="shared" si="19"/>
        <v>0</v>
      </c>
    </row>
    <row r="643" spans="1:11" hidden="1" x14ac:dyDescent="0.25">
      <c r="A643" s="22" t="s">
        <v>1543</v>
      </c>
      <c r="B643" s="23">
        <v>85</v>
      </c>
      <c r="G643" s="55" t="str">
        <f>+H643</f>
        <v>CPF6307036N8</v>
      </c>
      <c r="H643" s="55" t="s">
        <v>841</v>
      </c>
      <c r="I643" s="55">
        <f t="shared" si="17"/>
        <v>33.08</v>
      </c>
      <c r="J643" s="55">
        <f t="shared" si="18"/>
        <v>206.74999999999997</v>
      </c>
      <c r="K643" s="55">
        <f t="shared" si="19"/>
        <v>0</v>
      </c>
    </row>
    <row r="644" spans="1:11" hidden="1" x14ac:dyDescent="0.25">
      <c r="A644" s="22" t="s">
        <v>1543</v>
      </c>
      <c r="B644" s="23">
        <v>85</v>
      </c>
      <c r="G644" s="55" t="s">
        <v>7301</v>
      </c>
      <c r="H644" s="55" t="s">
        <v>7302</v>
      </c>
      <c r="I644" s="55">
        <f t="shared" si="17"/>
        <v>159.63</v>
      </c>
      <c r="J644" s="55">
        <f t="shared" si="18"/>
        <v>997.6875</v>
      </c>
      <c r="K644" s="55">
        <f t="shared" si="19"/>
        <v>0</v>
      </c>
    </row>
    <row r="645" spans="1:11" hidden="1" x14ac:dyDescent="0.25">
      <c r="A645" s="22" t="s">
        <v>1543</v>
      </c>
      <c r="B645" s="23">
        <v>85</v>
      </c>
      <c r="G645" s="55" t="s">
        <v>1414</v>
      </c>
      <c r="H645" s="55" t="s">
        <v>1075</v>
      </c>
      <c r="I645" s="55">
        <f t="shared" si="17"/>
        <v>5221.33</v>
      </c>
      <c r="J645" s="55">
        <f t="shared" si="18"/>
        <v>32633.3125</v>
      </c>
      <c r="K645" s="55">
        <f t="shared" si="19"/>
        <v>0</v>
      </c>
    </row>
    <row r="646" spans="1:11" hidden="1" x14ac:dyDescent="0.25">
      <c r="A646" s="22" t="s">
        <v>1543</v>
      </c>
      <c r="B646" s="23">
        <v>85</v>
      </c>
      <c r="G646" s="39" t="s">
        <v>1479</v>
      </c>
      <c r="H646" s="39" t="s">
        <v>1480</v>
      </c>
      <c r="I646" s="55">
        <f t="shared" si="17"/>
        <v>41150.17</v>
      </c>
      <c r="J646" s="55">
        <f t="shared" si="18"/>
        <v>257188.56249999997</v>
      </c>
      <c r="K646" s="55">
        <f t="shared" si="19"/>
        <v>0</v>
      </c>
    </row>
    <row r="647" spans="1:11" hidden="1" x14ac:dyDescent="0.25">
      <c r="A647" s="22" t="s">
        <v>1543</v>
      </c>
      <c r="B647" s="23">
        <v>85</v>
      </c>
      <c r="G647" s="7" t="s">
        <v>5569</v>
      </c>
      <c r="H647" s="7" t="s">
        <v>5570</v>
      </c>
      <c r="I647" s="55">
        <f t="shared" si="17"/>
        <v>26698.16</v>
      </c>
      <c r="J647" s="55">
        <f t="shared" si="18"/>
        <v>166863.5</v>
      </c>
      <c r="K647" s="55">
        <f t="shared" si="19"/>
        <v>0</v>
      </c>
    </row>
    <row r="648" spans="1:11" hidden="1" x14ac:dyDescent="0.25">
      <c r="A648" s="22" t="s">
        <v>1543</v>
      </c>
      <c r="B648" s="23">
        <v>85</v>
      </c>
      <c r="G648" s="7" t="s">
        <v>1483</v>
      </c>
      <c r="H648" s="39" t="s">
        <v>1484</v>
      </c>
      <c r="I648" s="55">
        <f t="shared" si="17"/>
        <v>33340.04</v>
      </c>
      <c r="J648" s="55">
        <f t="shared" si="18"/>
        <v>208375.25</v>
      </c>
      <c r="K648" s="55">
        <f t="shared" si="19"/>
        <v>0</v>
      </c>
    </row>
    <row r="649" spans="1:11" hidden="1" x14ac:dyDescent="0.25">
      <c r="A649" s="22" t="s">
        <v>1543</v>
      </c>
      <c r="B649" s="23">
        <v>85</v>
      </c>
      <c r="G649" s="31" t="s">
        <v>3725</v>
      </c>
      <c r="H649" s="55" t="s">
        <v>3574</v>
      </c>
      <c r="I649" s="55">
        <f t="shared" si="17"/>
        <v>16</v>
      </c>
      <c r="J649" s="55">
        <f t="shared" si="18"/>
        <v>100</v>
      </c>
      <c r="K649" s="55">
        <f t="shared" si="19"/>
        <v>0</v>
      </c>
    </row>
    <row r="650" spans="1:11" hidden="1" x14ac:dyDescent="0.25">
      <c r="A650" s="22" t="s">
        <v>1543</v>
      </c>
      <c r="B650" s="23">
        <v>85</v>
      </c>
      <c r="G650" s="55" t="str">
        <f>+H650</f>
        <v>DCO0302147T9</v>
      </c>
      <c r="H650" s="55" t="s">
        <v>906</v>
      </c>
      <c r="I650" s="55">
        <f t="shared" si="17"/>
        <v>19.86</v>
      </c>
      <c r="J650" s="55">
        <f t="shared" si="18"/>
        <v>124.125</v>
      </c>
      <c r="K650" s="55">
        <f t="shared" si="19"/>
        <v>0</v>
      </c>
    </row>
    <row r="651" spans="1:11" hidden="1" x14ac:dyDescent="0.25">
      <c r="A651" s="22" t="s">
        <v>1543</v>
      </c>
      <c r="B651" s="23">
        <v>85</v>
      </c>
      <c r="G651" s="55" t="str">
        <f>+H651</f>
        <v>DEAM830915G44</v>
      </c>
      <c r="H651" s="55" t="s">
        <v>6642</v>
      </c>
      <c r="I651" s="55">
        <f t="shared" si="17"/>
        <v>41.03</v>
      </c>
      <c r="J651" s="55">
        <f t="shared" si="18"/>
        <v>256.4375</v>
      </c>
      <c r="K651" s="55">
        <f t="shared" si="19"/>
        <v>0</v>
      </c>
    </row>
    <row r="652" spans="1:11" hidden="1" x14ac:dyDescent="0.25">
      <c r="A652" s="22" t="s">
        <v>1543</v>
      </c>
      <c r="B652" s="23">
        <v>85</v>
      </c>
      <c r="G652" s="55" t="str">
        <f>+H652</f>
        <v>DEM8801152E9</v>
      </c>
      <c r="H652" s="55" t="s">
        <v>5798</v>
      </c>
      <c r="I652" s="55">
        <f t="shared" si="17"/>
        <v>43.78</v>
      </c>
      <c r="J652" s="55">
        <f t="shared" si="18"/>
        <v>273.625</v>
      </c>
      <c r="K652" s="55">
        <f t="shared" si="19"/>
        <v>0</v>
      </c>
    </row>
    <row r="653" spans="1:11" hidden="1" x14ac:dyDescent="0.25">
      <c r="A653" s="22" t="s">
        <v>1543</v>
      </c>
      <c r="B653" s="23">
        <v>85</v>
      </c>
      <c r="G653" s="55" t="str">
        <f>+H653</f>
        <v>DLI931201MI9</v>
      </c>
      <c r="H653" s="55" t="s">
        <v>2401</v>
      </c>
      <c r="I653" s="55">
        <f t="shared" si="17"/>
        <v>56.41</v>
      </c>
      <c r="J653" s="55">
        <f t="shared" si="18"/>
        <v>352.56249999999994</v>
      </c>
      <c r="K653" s="55">
        <f t="shared" si="19"/>
        <v>0</v>
      </c>
    </row>
    <row r="654" spans="1:11" hidden="1" x14ac:dyDescent="0.25">
      <c r="A654" s="22" t="s">
        <v>1543</v>
      </c>
      <c r="B654" s="23">
        <v>85</v>
      </c>
      <c r="G654" s="55" t="s">
        <v>1442</v>
      </c>
      <c r="H654" s="55" t="s">
        <v>1160</v>
      </c>
      <c r="I654" s="55">
        <f t="shared" si="17"/>
        <v>3624</v>
      </c>
      <c r="J654" s="55">
        <f t="shared" si="18"/>
        <v>22650</v>
      </c>
      <c r="K654" s="55">
        <f t="shared" si="19"/>
        <v>0</v>
      </c>
    </row>
    <row r="655" spans="1:11" hidden="1" x14ac:dyDescent="0.25">
      <c r="A655" s="22" t="s">
        <v>1543</v>
      </c>
      <c r="B655" s="23">
        <v>85</v>
      </c>
      <c r="G655" s="55" t="str">
        <f>+H655</f>
        <v>DUGG650808H5A</v>
      </c>
      <c r="H655" s="55" t="s">
        <v>2254</v>
      </c>
      <c r="I655" s="55">
        <f t="shared" si="17"/>
        <v>33.18</v>
      </c>
      <c r="J655" s="55">
        <f t="shared" si="18"/>
        <v>207.375</v>
      </c>
      <c r="K655" s="55">
        <f t="shared" si="19"/>
        <v>0</v>
      </c>
    </row>
    <row r="656" spans="1:11" hidden="1" x14ac:dyDescent="0.25">
      <c r="A656" s="22" t="s">
        <v>1543</v>
      </c>
      <c r="B656" s="23">
        <v>85</v>
      </c>
      <c r="G656" s="55" t="s">
        <v>305</v>
      </c>
      <c r="H656" s="55" t="s">
        <v>305</v>
      </c>
      <c r="I656" s="55">
        <f t="shared" si="17"/>
        <v>808.23</v>
      </c>
      <c r="J656" s="55">
        <f t="shared" si="18"/>
        <v>5051.4375</v>
      </c>
      <c r="K656" s="55">
        <f t="shared" si="19"/>
        <v>0</v>
      </c>
    </row>
    <row r="657" spans="1:11" hidden="1" x14ac:dyDescent="0.25">
      <c r="A657" s="22" t="s">
        <v>1543</v>
      </c>
      <c r="B657" s="23">
        <v>85</v>
      </c>
      <c r="G657" s="55" t="str">
        <f>+H657</f>
        <v>DVB840717386</v>
      </c>
      <c r="H657" s="55" t="s">
        <v>3267</v>
      </c>
      <c r="I657" s="55">
        <f t="shared" si="17"/>
        <v>213.87</v>
      </c>
      <c r="J657" s="55">
        <f t="shared" si="18"/>
        <v>1336.6875</v>
      </c>
      <c r="K657" s="55">
        <f t="shared" si="19"/>
        <v>0</v>
      </c>
    </row>
    <row r="658" spans="1:11" hidden="1" x14ac:dyDescent="0.25">
      <c r="A658" s="22" t="s">
        <v>1543</v>
      </c>
      <c r="B658" s="23">
        <v>85</v>
      </c>
      <c r="G658" s="55" t="str">
        <f>+H658</f>
        <v>ECP1111049Y4</v>
      </c>
      <c r="H658" s="55" t="s">
        <v>1819</v>
      </c>
      <c r="I658" s="55">
        <f t="shared" si="17"/>
        <v>67.319999999999993</v>
      </c>
      <c r="J658" s="55">
        <f t="shared" si="18"/>
        <v>420.74999999999994</v>
      </c>
      <c r="K658" s="55">
        <f t="shared" si="19"/>
        <v>0</v>
      </c>
    </row>
    <row r="659" spans="1:11" hidden="1" x14ac:dyDescent="0.25">
      <c r="A659" s="22" t="s">
        <v>1543</v>
      </c>
      <c r="B659" s="23">
        <v>85</v>
      </c>
      <c r="G659" s="55" t="s">
        <v>7311</v>
      </c>
      <c r="H659" s="55" t="s">
        <v>7051</v>
      </c>
      <c r="I659" s="55">
        <f t="shared" si="17"/>
        <v>937.06</v>
      </c>
      <c r="J659" s="55">
        <f t="shared" si="18"/>
        <v>5856.6249999999991</v>
      </c>
      <c r="K659" s="55">
        <f t="shared" si="19"/>
        <v>0</v>
      </c>
    </row>
    <row r="660" spans="1:11" hidden="1" x14ac:dyDescent="0.25">
      <c r="A660" s="22" t="s">
        <v>1543</v>
      </c>
      <c r="B660" s="23">
        <v>85</v>
      </c>
      <c r="G660" s="55" t="str">
        <f>+H660</f>
        <v>ELE011009716</v>
      </c>
      <c r="H660" s="55" t="s">
        <v>763</v>
      </c>
      <c r="I660" s="55">
        <f t="shared" si="17"/>
        <v>374.9</v>
      </c>
      <c r="J660" s="55">
        <f t="shared" si="18"/>
        <v>2343.125</v>
      </c>
      <c r="K660" s="55">
        <f t="shared" si="19"/>
        <v>0</v>
      </c>
    </row>
    <row r="661" spans="1:11" hidden="1" x14ac:dyDescent="0.25">
      <c r="A661" s="22" t="s">
        <v>1543</v>
      </c>
      <c r="B661" s="23">
        <v>85</v>
      </c>
      <c r="G661" s="55" t="s">
        <v>1457</v>
      </c>
      <c r="H661" s="55" t="s">
        <v>1352</v>
      </c>
      <c r="I661" s="55">
        <f t="shared" ref="I661:I723" si="20">+SUMIF($G$7:$G$583,G661,$I$7:$I$583)</f>
        <v>739.2</v>
      </c>
      <c r="J661" s="55">
        <f t="shared" ref="J661:J723" si="21">+I661/0.16</f>
        <v>4620</v>
      </c>
      <c r="K661" s="55">
        <f t="shared" ref="K661:K723" si="22">+SUMIF($G$7:$G$583,G661,$K$7:$K$583)</f>
        <v>0</v>
      </c>
    </row>
    <row r="662" spans="1:11" hidden="1" x14ac:dyDescent="0.25">
      <c r="A662" s="22" t="s">
        <v>1543</v>
      </c>
      <c r="B662" s="23">
        <v>85</v>
      </c>
      <c r="G662" s="55" t="str">
        <f>+H662</f>
        <v>ESS070306HF4</v>
      </c>
      <c r="H662" s="55" t="s">
        <v>6746</v>
      </c>
      <c r="I662" s="55">
        <f t="shared" si="20"/>
        <v>127.87</v>
      </c>
      <c r="J662" s="55">
        <f t="shared" si="21"/>
        <v>799.1875</v>
      </c>
      <c r="K662" s="55">
        <f t="shared" si="22"/>
        <v>0</v>
      </c>
    </row>
    <row r="663" spans="1:11" hidden="1" x14ac:dyDescent="0.25">
      <c r="A663" s="22" t="s">
        <v>1543</v>
      </c>
      <c r="B663" s="23">
        <v>85</v>
      </c>
      <c r="G663" s="55" t="s">
        <v>1436</v>
      </c>
      <c r="H663" s="55" t="s">
        <v>1094</v>
      </c>
      <c r="I663" s="55">
        <f t="shared" si="20"/>
        <v>806.62</v>
      </c>
      <c r="J663" s="55">
        <f t="shared" si="21"/>
        <v>5041.375</v>
      </c>
      <c r="K663" s="55">
        <f t="shared" si="22"/>
        <v>0</v>
      </c>
    </row>
    <row r="664" spans="1:11" hidden="1" x14ac:dyDescent="0.25">
      <c r="A664" s="22" t="s">
        <v>1543</v>
      </c>
      <c r="B664" s="23">
        <v>85</v>
      </c>
      <c r="G664" s="55" t="str">
        <f>+H664</f>
        <v>FAAG951201ES7</v>
      </c>
      <c r="H664" s="55" t="s">
        <v>5358</v>
      </c>
      <c r="I664" s="55">
        <f t="shared" si="20"/>
        <v>34.75</v>
      </c>
      <c r="J664" s="55">
        <f t="shared" si="21"/>
        <v>217.1875</v>
      </c>
      <c r="K664" s="55">
        <f t="shared" si="22"/>
        <v>0</v>
      </c>
    </row>
    <row r="665" spans="1:11" hidden="1" x14ac:dyDescent="0.25">
      <c r="A665" s="22" t="s">
        <v>1543</v>
      </c>
      <c r="B665" s="23">
        <v>85</v>
      </c>
      <c r="G665" s="55" t="str">
        <f>+H665</f>
        <v>FMB871228QF7</v>
      </c>
      <c r="H665" s="55" t="s">
        <v>430</v>
      </c>
      <c r="I665" s="55">
        <f t="shared" si="20"/>
        <v>38.31</v>
      </c>
      <c r="J665" s="55">
        <f t="shared" si="21"/>
        <v>239.4375</v>
      </c>
      <c r="K665" s="55">
        <f t="shared" si="22"/>
        <v>0</v>
      </c>
    </row>
    <row r="666" spans="1:11" hidden="1" x14ac:dyDescent="0.25">
      <c r="A666" s="22" t="s">
        <v>1543</v>
      </c>
      <c r="B666" s="23">
        <v>85</v>
      </c>
      <c r="G666" s="55" t="str">
        <f>+H666</f>
        <v>FMN9905248R8</v>
      </c>
      <c r="H666" s="55" t="s">
        <v>880</v>
      </c>
      <c r="I666" s="55">
        <f t="shared" si="20"/>
        <v>10.48</v>
      </c>
      <c r="J666" s="55">
        <f t="shared" si="21"/>
        <v>65.5</v>
      </c>
      <c r="K666" s="55">
        <f t="shared" si="22"/>
        <v>0</v>
      </c>
    </row>
    <row r="667" spans="1:11" hidden="1" x14ac:dyDescent="0.25">
      <c r="A667" s="22" t="s">
        <v>1543</v>
      </c>
      <c r="B667" s="23">
        <v>85</v>
      </c>
      <c r="G667" s="55" t="str">
        <f>+H667</f>
        <v>FNI970829JR9</v>
      </c>
      <c r="H667" s="55" t="s">
        <v>794</v>
      </c>
      <c r="I667" s="55">
        <f t="shared" si="20"/>
        <v>897.82000000000016</v>
      </c>
      <c r="J667" s="55">
        <f t="shared" si="21"/>
        <v>5611.3750000000009</v>
      </c>
      <c r="K667" s="55">
        <f t="shared" si="22"/>
        <v>0</v>
      </c>
    </row>
    <row r="668" spans="1:11" hidden="1" x14ac:dyDescent="0.25">
      <c r="A668" s="22" t="s">
        <v>1543</v>
      </c>
      <c r="B668" s="23">
        <v>85</v>
      </c>
      <c r="G668" s="55" t="s">
        <v>356</v>
      </c>
      <c r="H668" s="55" t="s">
        <v>356</v>
      </c>
      <c r="I668" s="55">
        <f t="shared" si="20"/>
        <v>414.40000000000003</v>
      </c>
      <c r="J668" s="55">
        <f t="shared" si="21"/>
        <v>2590</v>
      </c>
      <c r="K668" s="55">
        <f t="shared" si="22"/>
        <v>0</v>
      </c>
    </row>
    <row r="669" spans="1:11" hidden="1" x14ac:dyDescent="0.25">
      <c r="A669" s="22" t="s">
        <v>1543</v>
      </c>
      <c r="B669" s="23">
        <v>85</v>
      </c>
      <c r="G669" s="55" t="s">
        <v>2850</v>
      </c>
      <c r="H669" s="55" t="s">
        <v>2722</v>
      </c>
      <c r="I669" s="55">
        <f t="shared" si="20"/>
        <v>723.99</v>
      </c>
      <c r="J669" s="55">
        <f t="shared" si="21"/>
        <v>4524.9375</v>
      </c>
      <c r="K669" s="55">
        <f t="shared" si="22"/>
        <v>0</v>
      </c>
    </row>
    <row r="670" spans="1:11" hidden="1" x14ac:dyDescent="0.25">
      <c r="A670" s="22" t="s">
        <v>1543</v>
      </c>
      <c r="B670" s="23">
        <v>85</v>
      </c>
      <c r="G670" s="55" t="str">
        <f>+H670</f>
        <v>FOPJ630103CU1</v>
      </c>
      <c r="H670" s="55" t="s">
        <v>739</v>
      </c>
      <c r="I670" s="55">
        <f t="shared" si="20"/>
        <v>33.79</v>
      </c>
      <c r="J670" s="55">
        <f t="shared" si="21"/>
        <v>211.1875</v>
      </c>
      <c r="K670" s="55">
        <f t="shared" si="22"/>
        <v>0</v>
      </c>
    </row>
    <row r="671" spans="1:11" hidden="1" x14ac:dyDescent="0.25">
      <c r="A671" s="22" t="s">
        <v>1543</v>
      </c>
      <c r="B671" s="23">
        <v>85</v>
      </c>
      <c r="G671" s="7" t="s">
        <v>1471</v>
      </c>
      <c r="H671" s="39" t="s">
        <v>2883</v>
      </c>
      <c r="I671" s="55">
        <f t="shared" si="20"/>
        <v>165373.72</v>
      </c>
      <c r="J671" s="55">
        <f t="shared" si="21"/>
        <v>1033585.75</v>
      </c>
      <c r="K671" s="55">
        <f t="shared" si="22"/>
        <v>0</v>
      </c>
    </row>
    <row r="672" spans="1:11" hidden="1" x14ac:dyDescent="0.25">
      <c r="A672" s="22" t="s">
        <v>1543</v>
      </c>
      <c r="B672" s="23">
        <v>85</v>
      </c>
      <c r="G672" s="55" t="s">
        <v>1430</v>
      </c>
      <c r="H672" s="55" t="s">
        <v>1052</v>
      </c>
      <c r="I672" s="55">
        <f t="shared" si="20"/>
        <v>784.6400000000001</v>
      </c>
      <c r="J672" s="55">
        <f t="shared" si="21"/>
        <v>4904.0000000000009</v>
      </c>
      <c r="K672" s="55">
        <f t="shared" si="22"/>
        <v>0</v>
      </c>
    </row>
    <row r="673" spans="1:11" hidden="1" x14ac:dyDescent="0.25">
      <c r="A673" s="22" t="s">
        <v>1543</v>
      </c>
      <c r="B673" s="23">
        <v>85</v>
      </c>
      <c r="G673" s="55" t="str">
        <f>+H673</f>
        <v>GAN030926UU7</v>
      </c>
      <c r="H673" s="55" t="s">
        <v>6771</v>
      </c>
      <c r="I673" s="55">
        <f t="shared" si="20"/>
        <v>95.58</v>
      </c>
      <c r="J673" s="55">
        <f t="shared" si="21"/>
        <v>597.375</v>
      </c>
      <c r="K673" s="55">
        <f t="shared" si="22"/>
        <v>0</v>
      </c>
    </row>
    <row r="674" spans="1:11" hidden="1" x14ac:dyDescent="0.25">
      <c r="A674" s="22" t="s">
        <v>1543</v>
      </c>
      <c r="B674" s="23">
        <v>85</v>
      </c>
      <c r="G674" s="55" t="s">
        <v>7306</v>
      </c>
      <c r="H674" s="55" t="s">
        <v>7307</v>
      </c>
      <c r="I674" s="55">
        <f t="shared" si="20"/>
        <v>48275.86</v>
      </c>
      <c r="J674" s="55">
        <f t="shared" si="21"/>
        <v>301724.125</v>
      </c>
      <c r="K674" s="55">
        <f t="shared" si="22"/>
        <v>0</v>
      </c>
    </row>
    <row r="675" spans="1:11" hidden="1" x14ac:dyDescent="0.25">
      <c r="A675" s="22" t="s">
        <v>1543</v>
      </c>
      <c r="B675" s="23">
        <v>85</v>
      </c>
      <c r="G675" s="55" t="s">
        <v>7326</v>
      </c>
      <c r="H675" s="55" t="s">
        <v>7327</v>
      </c>
      <c r="I675" s="55">
        <f t="shared" si="20"/>
        <v>4277.63</v>
      </c>
      <c r="J675" s="55">
        <f t="shared" si="21"/>
        <v>26735.1875</v>
      </c>
      <c r="K675" s="55">
        <f t="shared" si="22"/>
        <v>0</v>
      </c>
    </row>
    <row r="676" spans="1:11" hidden="1" x14ac:dyDescent="0.25">
      <c r="A676" s="22" t="s">
        <v>1543</v>
      </c>
      <c r="B676" s="23">
        <v>85</v>
      </c>
      <c r="G676" s="55" t="s">
        <v>1427</v>
      </c>
      <c r="H676" s="55" t="s">
        <v>1036</v>
      </c>
      <c r="I676" s="55">
        <f t="shared" si="20"/>
        <v>1103.7</v>
      </c>
      <c r="J676" s="55">
        <f t="shared" si="21"/>
        <v>6898.125</v>
      </c>
      <c r="K676" s="55">
        <f t="shared" si="22"/>
        <v>0</v>
      </c>
    </row>
    <row r="677" spans="1:11" hidden="1" x14ac:dyDescent="0.25">
      <c r="A677" s="22" t="s">
        <v>1543</v>
      </c>
      <c r="B677" s="23">
        <v>85</v>
      </c>
      <c r="G677" s="55" t="str">
        <f>+H677</f>
        <v>GHO091124SM3</v>
      </c>
      <c r="H677" s="55" t="s">
        <v>886</v>
      </c>
      <c r="I677" s="55">
        <f t="shared" si="20"/>
        <v>40.14</v>
      </c>
      <c r="J677" s="55">
        <f t="shared" si="21"/>
        <v>250.875</v>
      </c>
      <c r="K677" s="55">
        <f t="shared" si="22"/>
        <v>0</v>
      </c>
    </row>
    <row r="678" spans="1:11" hidden="1" x14ac:dyDescent="0.25">
      <c r="A678" s="22" t="s">
        <v>1543</v>
      </c>
      <c r="B678" s="23">
        <v>85</v>
      </c>
      <c r="G678" s="55" t="s">
        <v>1415</v>
      </c>
      <c r="H678" s="55" t="s">
        <v>6186</v>
      </c>
      <c r="I678" s="55">
        <f t="shared" si="20"/>
        <v>274.42</v>
      </c>
      <c r="J678" s="55">
        <f t="shared" si="21"/>
        <v>1715.125</v>
      </c>
      <c r="K678" s="55">
        <f t="shared" si="22"/>
        <v>0</v>
      </c>
    </row>
    <row r="679" spans="1:11" hidden="1" x14ac:dyDescent="0.25">
      <c r="A679" s="22" t="s">
        <v>1543</v>
      </c>
      <c r="B679" s="23">
        <v>85</v>
      </c>
      <c r="G679" s="55" t="s">
        <v>7308</v>
      </c>
      <c r="H679" s="55" t="s">
        <v>7309</v>
      </c>
      <c r="I679" s="55">
        <f t="shared" si="20"/>
        <v>24137.93</v>
      </c>
      <c r="J679" s="55">
        <f t="shared" si="21"/>
        <v>150862.0625</v>
      </c>
      <c r="K679" s="55">
        <f t="shared" si="22"/>
        <v>0</v>
      </c>
    </row>
    <row r="680" spans="1:11" x14ac:dyDescent="0.25">
      <c r="A680" s="22" t="s">
        <v>1543</v>
      </c>
      <c r="B680" s="23">
        <v>85</v>
      </c>
      <c r="G680" s="55" t="str">
        <f>+H680</f>
        <v>GNO160208SP3</v>
      </c>
      <c r="H680" s="55" t="s">
        <v>7003</v>
      </c>
      <c r="I680" s="55">
        <f t="shared" si="20"/>
        <v>58</v>
      </c>
      <c r="J680" s="55">
        <f t="shared" si="21"/>
        <v>362.5</v>
      </c>
      <c r="K680" s="55">
        <f t="shared" si="22"/>
        <v>14.5</v>
      </c>
    </row>
    <row r="681" spans="1:11" hidden="1" x14ac:dyDescent="0.25">
      <c r="A681" s="22" t="s">
        <v>1543</v>
      </c>
      <c r="B681" s="23">
        <v>85</v>
      </c>
      <c r="G681" s="55" t="str">
        <f>+H681</f>
        <v>GOAM8706137H4</v>
      </c>
      <c r="H681" s="55" t="s">
        <v>6754</v>
      </c>
      <c r="I681" s="55">
        <f t="shared" si="20"/>
        <v>14.48</v>
      </c>
      <c r="J681" s="55">
        <f t="shared" si="21"/>
        <v>90.5</v>
      </c>
      <c r="K681" s="55">
        <f t="shared" si="22"/>
        <v>0</v>
      </c>
    </row>
    <row r="682" spans="1:11" hidden="1" x14ac:dyDescent="0.25">
      <c r="A682" s="22" t="s">
        <v>1543</v>
      </c>
      <c r="B682" s="23">
        <v>85</v>
      </c>
      <c r="G682" s="55" t="str">
        <f>+H682</f>
        <v>GOC9303301F4</v>
      </c>
      <c r="H682" s="55" t="s">
        <v>5878</v>
      </c>
      <c r="I682" s="55">
        <f t="shared" si="20"/>
        <v>121.16</v>
      </c>
      <c r="J682" s="55">
        <f t="shared" si="21"/>
        <v>757.25</v>
      </c>
      <c r="K682" s="55">
        <f t="shared" si="22"/>
        <v>0</v>
      </c>
    </row>
    <row r="683" spans="1:11" hidden="1" x14ac:dyDescent="0.25">
      <c r="A683" s="22" t="s">
        <v>1543</v>
      </c>
      <c r="B683" s="23">
        <v>85</v>
      </c>
      <c r="G683" s="55" t="s">
        <v>5469</v>
      </c>
      <c r="H683" s="55" t="s">
        <v>5469</v>
      </c>
      <c r="I683" s="55">
        <f t="shared" si="20"/>
        <v>60.58</v>
      </c>
      <c r="J683" s="55">
        <f t="shared" si="21"/>
        <v>378.625</v>
      </c>
      <c r="K683" s="55">
        <f t="shared" si="22"/>
        <v>0</v>
      </c>
    </row>
    <row r="684" spans="1:11" hidden="1" x14ac:dyDescent="0.25">
      <c r="A684" s="22" t="s">
        <v>1543</v>
      </c>
      <c r="B684" s="23">
        <v>85</v>
      </c>
      <c r="G684" s="55" t="s">
        <v>1429</v>
      </c>
      <c r="H684" s="55" t="s">
        <v>1048</v>
      </c>
      <c r="I684" s="55">
        <f t="shared" si="20"/>
        <v>5184</v>
      </c>
      <c r="J684" s="55">
        <f t="shared" si="21"/>
        <v>32400</v>
      </c>
      <c r="K684" s="55">
        <f t="shared" si="22"/>
        <v>0</v>
      </c>
    </row>
    <row r="685" spans="1:11" hidden="1" x14ac:dyDescent="0.25">
      <c r="A685" s="22" t="s">
        <v>1543</v>
      </c>
      <c r="B685" s="23">
        <v>85</v>
      </c>
      <c r="G685" s="55" t="str">
        <f>+H685</f>
        <v>GORS710801PU6</v>
      </c>
      <c r="H685" s="55" t="s">
        <v>383</v>
      </c>
      <c r="I685" s="55">
        <f t="shared" si="20"/>
        <v>211.2</v>
      </c>
      <c r="J685" s="55">
        <f t="shared" si="21"/>
        <v>1320</v>
      </c>
      <c r="K685" s="55">
        <f t="shared" si="22"/>
        <v>0</v>
      </c>
    </row>
    <row r="686" spans="1:11" hidden="1" x14ac:dyDescent="0.25">
      <c r="A686" s="22" t="s">
        <v>1543</v>
      </c>
      <c r="B686" s="23">
        <v>85</v>
      </c>
      <c r="G686" s="55" t="str">
        <f>+H686</f>
        <v>GPA0602149V1</v>
      </c>
      <c r="H686" s="55" t="s">
        <v>6982</v>
      </c>
      <c r="I686" s="55">
        <f t="shared" si="20"/>
        <v>215.17</v>
      </c>
      <c r="J686" s="55">
        <f t="shared" si="21"/>
        <v>1344.8125</v>
      </c>
      <c r="K686" s="55">
        <f t="shared" si="22"/>
        <v>0</v>
      </c>
    </row>
    <row r="687" spans="1:11" hidden="1" x14ac:dyDescent="0.25">
      <c r="A687" s="22" t="s">
        <v>1543</v>
      </c>
      <c r="B687" s="23">
        <v>85</v>
      </c>
      <c r="G687" s="7" t="s">
        <v>3755</v>
      </c>
      <c r="H687" s="7" t="s">
        <v>3756</v>
      </c>
      <c r="I687" s="55">
        <f t="shared" si="20"/>
        <v>101140.68000000001</v>
      </c>
      <c r="J687" s="55">
        <f t="shared" si="21"/>
        <v>632129.25</v>
      </c>
      <c r="K687" s="55">
        <f t="shared" si="22"/>
        <v>0</v>
      </c>
    </row>
    <row r="688" spans="1:11" hidden="1" x14ac:dyDescent="0.25">
      <c r="A688" s="22" t="s">
        <v>1543</v>
      </c>
      <c r="B688" s="23">
        <v>85</v>
      </c>
      <c r="G688" s="55" t="str">
        <f>+H688</f>
        <v>GPR911122D69</v>
      </c>
      <c r="H688" s="55" t="s">
        <v>2462</v>
      </c>
      <c r="I688" s="55">
        <f t="shared" si="20"/>
        <v>27.04</v>
      </c>
      <c r="J688" s="55">
        <f t="shared" si="21"/>
        <v>169</v>
      </c>
      <c r="K688" s="55">
        <f t="shared" si="22"/>
        <v>0</v>
      </c>
    </row>
    <row r="689" spans="1:11" hidden="1" x14ac:dyDescent="0.25">
      <c r="A689" s="22" t="s">
        <v>1543</v>
      </c>
      <c r="B689" s="23">
        <v>85</v>
      </c>
      <c r="G689" s="55" t="str">
        <f>+H689</f>
        <v>GULC830307PH3</v>
      </c>
      <c r="H689" s="55" t="s">
        <v>6747</v>
      </c>
      <c r="I689" s="55">
        <f t="shared" si="20"/>
        <v>56</v>
      </c>
      <c r="J689" s="55">
        <f t="shared" si="21"/>
        <v>350</v>
      </c>
      <c r="K689" s="55">
        <f t="shared" si="22"/>
        <v>0</v>
      </c>
    </row>
    <row r="690" spans="1:11" hidden="1" x14ac:dyDescent="0.25">
      <c r="A690" s="22" t="s">
        <v>1543</v>
      </c>
      <c r="B690" s="23">
        <v>85</v>
      </c>
      <c r="G690" s="55" t="s">
        <v>1432</v>
      </c>
      <c r="H690" s="55" t="s">
        <v>1060</v>
      </c>
      <c r="I690" s="55">
        <f t="shared" si="20"/>
        <v>13696</v>
      </c>
      <c r="J690" s="55">
        <f t="shared" si="21"/>
        <v>85600</v>
      </c>
      <c r="K690" s="55">
        <f t="shared" si="22"/>
        <v>0</v>
      </c>
    </row>
    <row r="691" spans="1:11" hidden="1" x14ac:dyDescent="0.25">
      <c r="A691" s="22" t="s">
        <v>1543</v>
      </c>
      <c r="B691" s="23">
        <v>85</v>
      </c>
      <c r="G691" s="55" t="str">
        <f>+H691</f>
        <v>GUPR7308269G1</v>
      </c>
      <c r="H691" s="55" t="s">
        <v>6976</v>
      </c>
      <c r="I691" s="55">
        <f t="shared" si="20"/>
        <v>24.36</v>
      </c>
      <c r="J691" s="55">
        <f t="shared" si="21"/>
        <v>152.25</v>
      </c>
      <c r="K691" s="55">
        <f t="shared" si="22"/>
        <v>0</v>
      </c>
    </row>
    <row r="692" spans="1:11" hidden="1" x14ac:dyDescent="0.25">
      <c r="A692" s="22" t="s">
        <v>1543</v>
      </c>
      <c r="B692" s="23">
        <v>85</v>
      </c>
      <c r="G692" s="55" t="s">
        <v>1435</v>
      </c>
      <c r="H692" s="55" t="s">
        <v>7322</v>
      </c>
      <c r="I692" s="55">
        <f t="shared" si="20"/>
        <v>8670.9599999999991</v>
      </c>
      <c r="J692" s="55">
        <f t="shared" si="21"/>
        <v>54193.499999999993</v>
      </c>
      <c r="K692" s="55">
        <f t="shared" si="22"/>
        <v>0</v>
      </c>
    </row>
    <row r="693" spans="1:11" hidden="1" x14ac:dyDescent="0.25">
      <c r="A693" s="22" t="s">
        <v>1543</v>
      </c>
      <c r="B693" s="23">
        <v>85</v>
      </c>
      <c r="G693" s="55" t="s">
        <v>7319</v>
      </c>
      <c r="H693" s="55" t="s">
        <v>7217</v>
      </c>
      <c r="I693" s="55">
        <f t="shared" si="20"/>
        <v>763.2</v>
      </c>
      <c r="J693" s="55">
        <f t="shared" si="21"/>
        <v>4770</v>
      </c>
      <c r="K693" s="55">
        <f t="shared" si="22"/>
        <v>0</v>
      </c>
    </row>
    <row r="694" spans="1:11" hidden="1" x14ac:dyDescent="0.25">
      <c r="A694" s="22" t="s">
        <v>1543</v>
      </c>
      <c r="B694" s="23">
        <v>85</v>
      </c>
      <c r="G694" s="55" t="str">
        <f>+H694</f>
        <v>HEGS6204255W7</v>
      </c>
      <c r="H694" s="55" t="s">
        <v>3174</v>
      </c>
      <c r="I694" s="55">
        <f t="shared" si="20"/>
        <v>16.28</v>
      </c>
      <c r="J694" s="55">
        <f t="shared" si="21"/>
        <v>101.75</v>
      </c>
      <c r="K694" s="55">
        <f t="shared" si="22"/>
        <v>0</v>
      </c>
    </row>
    <row r="695" spans="1:11" hidden="1" x14ac:dyDescent="0.25">
      <c r="A695" s="22" t="s">
        <v>1543</v>
      </c>
      <c r="B695" s="23">
        <v>85</v>
      </c>
      <c r="G695" s="55" t="str">
        <f>+H695</f>
        <v>HNC040824TJ6</v>
      </c>
      <c r="H695" s="55" t="s">
        <v>6647</v>
      </c>
      <c r="I695" s="55">
        <f t="shared" si="20"/>
        <v>176.60999999999999</v>
      </c>
      <c r="J695" s="55">
        <f t="shared" si="21"/>
        <v>1103.8124999999998</v>
      </c>
      <c r="K695" s="55">
        <f t="shared" si="22"/>
        <v>0</v>
      </c>
    </row>
    <row r="696" spans="1:11" hidden="1" x14ac:dyDescent="0.25">
      <c r="A696" s="22" t="s">
        <v>1543</v>
      </c>
      <c r="B696" s="23">
        <v>85</v>
      </c>
      <c r="G696" s="55" t="s">
        <v>1451</v>
      </c>
      <c r="H696" s="55" t="s">
        <v>1258</v>
      </c>
      <c r="I696" s="55">
        <f t="shared" si="20"/>
        <v>35.1</v>
      </c>
      <c r="J696" s="55">
        <f t="shared" si="21"/>
        <v>219.375</v>
      </c>
      <c r="K696" s="55">
        <f t="shared" si="22"/>
        <v>0</v>
      </c>
    </row>
    <row r="697" spans="1:11" hidden="1" x14ac:dyDescent="0.25">
      <c r="A697" s="22" t="s">
        <v>1543</v>
      </c>
      <c r="B697" s="23">
        <v>85</v>
      </c>
      <c r="G697" s="55" t="s">
        <v>1421</v>
      </c>
      <c r="H697" s="55" t="s">
        <v>1006</v>
      </c>
      <c r="I697" s="55">
        <f t="shared" si="20"/>
        <v>522607.16</v>
      </c>
      <c r="J697" s="55">
        <f t="shared" si="21"/>
        <v>3266294.75</v>
      </c>
      <c r="K697" s="55">
        <f t="shared" si="22"/>
        <v>0</v>
      </c>
    </row>
    <row r="698" spans="1:11" hidden="1" x14ac:dyDescent="0.25">
      <c r="A698" s="22" t="s">
        <v>1543</v>
      </c>
      <c r="B698" s="23">
        <v>85</v>
      </c>
      <c r="G698" s="39" t="s">
        <v>1520</v>
      </c>
      <c r="H698" s="55" t="s">
        <v>1524</v>
      </c>
      <c r="I698" s="55">
        <f t="shared" si="20"/>
        <v>1097.44</v>
      </c>
      <c r="J698" s="55">
        <f t="shared" si="21"/>
        <v>6859</v>
      </c>
      <c r="K698" s="55">
        <f t="shared" si="22"/>
        <v>0</v>
      </c>
    </row>
    <row r="699" spans="1:11" hidden="1" x14ac:dyDescent="0.25">
      <c r="A699" s="22" t="s">
        <v>1543</v>
      </c>
      <c r="B699" s="23">
        <v>85</v>
      </c>
      <c r="G699" s="39" t="s">
        <v>3758</v>
      </c>
      <c r="H699" s="7" t="s">
        <v>4778</v>
      </c>
      <c r="I699" s="55">
        <f t="shared" si="20"/>
        <v>32886</v>
      </c>
      <c r="J699" s="55">
        <f t="shared" si="21"/>
        <v>205537.5</v>
      </c>
      <c r="K699" s="55">
        <f t="shared" si="22"/>
        <v>0</v>
      </c>
    </row>
    <row r="700" spans="1:11" hidden="1" x14ac:dyDescent="0.25">
      <c r="A700" s="22" t="s">
        <v>1543</v>
      </c>
      <c r="B700" s="23">
        <v>85</v>
      </c>
      <c r="G700" s="55" t="s">
        <v>1460</v>
      </c>
      <c r="H700" s="55" t="s">
        <v>2862</v>
      </c>
      <c r="I700" s="55">
        <f t="shared" si="20"/>
        <v>16600</v>
      </c>
      <c r="J700" s="55">
        <f t="shared" si="21"/>
        <v>103750</v>
      </c>
      <c r="K700" s="55">
        <f t="shared" si="22"/>
        <v>0</v>
      </c>
    </row>
    <row r="701" spans="1:11" hidden="1" x14ac:dyDescent="0.25">
      <c r="A701" s="22" t="s">
        <v>1543</v>
      </c>
      <c r="B701" s="23">
        <v>85</v>
      </c>
      <c r="G701" s="55" t="s">
        <v>1424</v>
      </c>
      <c r="H701" s="55" t="s">
        <v>1018</v>
      </c>
      <c r="I701" s="55">
        <f t="shared" si="20"/>
        <v>4198.3999999999996</v>
      </c>
      <c r="J701" s="55">
        <f t="shared" si="21"/>
        <v>26239.999999999996</v>
      </c>
      <c r="K701" s="55">
        <f t="shared" si="22"/>
        <v>0</v>
      </c>
    </row>
    <row r="702" spans="1:11" hidden="1" x14ac:dyDescent="0.25">
      <c r="A702" s="22" t="s">
        <v>1543</v>
      </c>
      <c r="B702" s="23">
        <v>85</v>
      </c>
      <c r="G702" s="7" t="s">
        <v>2898</v>
      </c>
      <c r="H702" s="7" t="s">
        <v>7338</v>
      </c>
      <c r="I702" s="55">
        <f t="shared" si="20"/>
        <v>74.359999999999985</v>
      </c>
      <c r="J702" s="55">
        <f t="shared" si="21"/>
        <v>464.74999999999989</v>
      </c>
      <c r="K702" s="55">
        <f t="shared" si="22"/>
        <v>0</v>
      </c>
    </row>
    <row r="703" spans="1:11" hidden="1" x14ac:dyDescent="0.25">
      <c r="A703" s="22" t="s">
        <v>1543</v>
      </c>
      <c r="B703" s="23">
        <v>85</v>
      </c>
      <c r="G703" s="55" t="s">
        <v>1456</v>
      </c>
      <c r="H703" s="55" t="s">
        <v>1324</v>
      </c>
      <c r="I703" s="55">
        <f t="shared" si="20"/>
        <v>1185.18</v>
      </c>
      <c r="J703" s="55">
        <f t="shared" si="21"/>
        <v>7407.375</v>
      </c>
      <c r="K703" s="55">
        <f t="shared" si="22"/>
        <v>0</v>
      </c>
    </row>
    <row r="704" spans="1:11" hidden="1" x14ac:dyDescent="0.25">
      <c r="A704" s="22" t="s">
        <v>1543</v>
      </c>
      <c r="B704" s="23">
        <v>85</v>
      </c>
      <c r="G704" s="7" t="s">
        <v>1472</v>
      </c>
      <c r="H704" s="7" t="s">
        <v>3757</v>
      </c>
      <c r="I704" s="55">
        <f t="shared" si="20"/>
        <v>32268.38</v>
      </c>
      <c r="J704" s="55">
        <f t="shared" si="21"/>
        <v>201677.375</v>
      </c>
      <c r="K704" s="55">
        <f t="shared" si="22"/>
        <v>0</v>
      </c>
    </row>
    <row r="705" spans="1:11" x14ac:dyDescent="0.25">
      <c r="A705" s="22" t="s">
        <v>1543</v>
      </c>
      <c r="B705" s="24" t="s">
        <v>1544</v>
      </c>
      <c r="G705" s="39" t="s">
        <v>7966</v>
      </c>
      <c r="H705" s="55" t="s">
        <v>1192</v>
      </c>
      <c r="I705" s="55">
        <f t="shared" si="20"/>
        <v>21428.57</v>
      </c>
      <c r="J705" s="55">
        <f t="shared" si="21"/>
        <v>133928.5625</v>
      </c>
      <c r="K705" s="55">
        <f t="shared" si="22"/>
        <v>14285.71</v>
      </c>
    </row>
    <row r="706" spans="1:11" hidden="1" x14ac:dyDescent="0.25">
      <c r="A706" s="22" t="s">
        <v>1543</v>
      </c>
      <c r="B706" s="23">
        <v>85</v>
      </c>
      <c r="G706" s="55" t="str">
        <f>+H706</f>
        <v>LEP1408184R1</v>
      </c>
      <c r="H706" s="55" t="s">
        <v>6761</v>
      </c>
      <c r="I706" s="55">
        <f t="shared" si="20"/>
        <v>15.18</v>
      </c>
      <c r="J706" s="55">
        <f t="shared" si="21"/>
        <v>94.875</v>
      </c>
      <c r="K706" s="55">
        <f t="shared" si="22"/>
        <v>0</v>
      </c>
    </row>
    <row r="707" spans="1:11" hidden="1" x14ac:dyDescent="0.25">
      <c r="A707" s="22" t="s">
        <v>1543</v>
      </c>
      <c r="B707" s="23">
        <v>85</v>
      </c>
      <c r="G707" s="55" t="s">
        <v>1433</v>
      </c>
      <c r="H707" s="55" t="s">
        <v>1064</v>
      </c>
      <c r="I707" s="55">
        <f t="shared" si="20"/>
        <v>2504</v>
      </c>
      <c r="J707" s="55">
        <f t="shared" si="21"/>
        <v>15650</v>
      </c>
      <c r="K707" s="55">
        <f t="shared" si="22"/>
        <v>0</v>
      </c>
    </row>
    <row r="708" spans="1:11" hidden="1" x14ac:dyDescent="0.25">
      <c r="A708" s="22" t="s">
        <v>1543</v>
      </c>
      <c r="B708" s="23">
        <v>85</v>
      </c>
      <c r="G708" s="55" t="str">
        <f>+H708</f>
        <v>LONA700127T42</v>
      </c>
      <c r="H708" s="55" t="s">
        <v>352</v>
      </c>
      <c r="I708" s="55">
        <f t="shared" si="20"/>
        <v>114.83</v>
      </c>
      <c r="J708" s="55">
        <f t="shared" si="21"/>
        <v>717.6875</v>
      </c>
      <c r="K708" s="55">
        <f t="shared" si="22"/>
        <v>0</v>
      </c>
    </row>
    <row r="709" spans="1:11" hidden="1" x14ac:dyDescent="0.25">
      <c r="A709" s="22" t="s">
        <v>1543</v>
      </c>
      <c r="B709" s="23">
        <v>85</v>
      </c>
      <c r="G709" s="55" t="str">
        <f>+H709</f>
        <v>LVB141009VE5</v>
      </c>
      <c r="H709" s="55" t="s">
        <v>6699</v>
      </c>
      <c r="I709" s="55">
        <f t="shared" si="20"/>
        <v>55.18</v>
      </c>
      <c r="J709" s="55">
        <f t="shared" si="21"/>
        <v>344.875</v>
      </c>
      <c r="K709" s="55">
        <f t="shared" si="22"/>
        <v>0</v>
      </c>
    </row>
    <row r="710" spans="1:11" hidden="1" x14ac:dyDescent="0.25">
      <c r="A710" s="22" t="s">
        <v>1543</v>
      </c>
      <c r="B710" s="23">
        <v>85</v>
      </c>
      <c r="G710" s="55" t="s">
        <v>2851</v>
      </c>
      <c r="H710" s="55" t="s">
        <v>2727</v>
      </c>
      <c r="I710" s="55">
        <f t="shared" si="20"/>
        <v>1280</v>
      </c>
      <c r="J710" s="55">
        <f t="shared" si="21"/>
        <v>8000</v>
      </c>
      <c r="K710" s="55">
        <f t="shared" si="22"/>
        <v>0</v>
      </c>
    </row>
    <row r="711" spans="1:11" hidden="1" x14ac:dyDescent="0.25">
      <c r="A711" s="22" t="s">
        <v>1543</v>
      </c>
      <c r="B711" s="23">
        <v>85</v>
      </c>
      <c r="G711" s="55" t="str">
        <f>+H711</f>
        <v>MAMR740915UN2</v>
      </c>
      <c r="H711" s="55" t="s">
        <v>6993</v>
      </c>
      <c r="I711" s="55">
        <f t="shared" si="20"/>
        <v>9.66</v>
      </c>
      <c r="J711" s="55">
        <f t="shared" si="21"/>
        <v>60.375</v>
      </c>
      <c r="K711" s="55">
        <f t="shared" si="22"/>
        <v>0</v>
      </c>
    </row>
    <row r="712" spans="1:11" hidden="1" x14ac:dyDescent="0.25">
      <c r="A712" s="22" t="s">
        <v>1543</v>
      </c>
      <c r="B712" s="23">
        <v>85</v>
      </c>
      <c r="G712" s="55" t="s">
        <v>1450</v>
      </c>
      <c r="H712" s="55" t="s">
        <v>1221</v>
      </c>
      <c r="I712" s="55">
        <f t="shared" si="20"/>
        <v>2377.8199999999997</v>
      </c>
      <c r="J712" s="55">
        <f t="shared" si="21"/>
        <v>14861.374999999998</v>
      </c>
      <c r="K712" s="55">
        <f t="shared" si="22"/>
        <v>0</v>
      </c>
    </row>
    <row r="713" spans="1:11" hidden="1" x14ac:dyDescent="0.25">
      <c r="A713" s="22" t="s">
        <v>1543</v>
      </c>
      <c r="B713" s="23">
        <v>85</v>
      </c>
      <c r="G713" s="55" t="str">
        <f>+H713</f>
        <v>MATG6407264Q9</v>
      </c>
      <c r="H713" s="55" t="s">
        <v>5489</v>
      </c>
      <c r="I713" s="55">
        <f t="shared" si="20"/>
        <v>20</v>
      </c>
      <c r="J713" s="55">
        <f t="shared" si="21"/>
        <v>125</v>
      </c>
      <c r="K713" s="55">
        <f t="shared" si="22"/>
        <v>0</v>
      </c>
    </row>
    <row r="714" spans="1:11" hidden="1" x14ac:dyDescent="0.25">
      <c r="A714" s="22" t="s">
        <v>1543</v>
      </c>
      <c r="B714" s="23">
        <v>85</v>
      </c>
      <c r="G714" s="55" t="str">
        <f>+H714</f>
        <v>MCO011130AP9</v>
      </c>
      <c r="H714" s="55" t="s">
        <v>7334</v>
      </c>
      <c r="I714" s="55">
        <f t="shared" si="20"/>
        <v>40.380000000000003</v>
      </c>
      <c r="J714" s="55">
        <f t="shared" si="21"/>
        <v>252.375</v>
      </c>
      <c r="K714" s="55">
        <f t="shared" si="22"/>
        <v>0</v>
      </c>
    </row>
    <row r="715" spans="1:11" hidden="1" x14ac:dyDescent="0.25">
      <c r="A715" s="22" t="s">
        <v>1543</v>
      </c>
      <c r="B715" s="23">
        <v>85</v>
      </c>
      <c r="G715" s="55" t="s">
        <v>1438</v>
      </c>
      <c r="H715" s="55" t="s">
        <v>1130</v>
      </c>
      <c r="I715" s="55">
        <f t="shared" si="20"/>
        <v>7734.4</v>
      </c>
      <c r="J715" s="55">
        <f t="shared" si="21"/>
        <v>48340</v>
      </c>
      <c r="K715" s="55">
        <f t="shared" si="22"/>
        <v>0</v>
      </c>
    </row>
    <row r="716" spans="1:11" hidden="1" x14ac:dyDescent="0.25">
      <c r="A716" s="22" t="s">
        <v>1543</v>
      </c>
      <c r="B716" s="23">
        <v>85</v>
      </c>
      <c r="G716" s="55" t="s">
        <v>7320</v>
      </c>
      <c r="H716" s="55" t="s">
        <v>7220</v>
      </c>
      <c r="I716" s="55">
        <f t="shared" si="20"/>
        <v>456</v>
      </c>
      <c r="J716" s="55">
        <f t="shared" si="21"/>
        <v>2850</v>
      </c>
      <c r="K716" s="55">
        <f t="shared" si="22"/>
        <v>0</v>
      </c>
    </row>
    <row r="717" spans="1:11" hidden="1" x14ac:dyDescent="0.25">
      <c r="A717" s="22" t="s">
        <v>1543</v>
      </c>
      <c r="B717" s="23">
        <v>85</v>
      </c>
      <c r="G717" s="55" t="str">
        <f>+H717</f>
        <v>MERL571216D49</v>
      </c>
      <c r="H717" s="55" t="s">
        <v>5328</v>
      </c>
      <c r="I717" s="55">
        <f t="shared" si="20"/>
        <v>304.26</v>
      </c>
      <c r="J717" s="55">
        <f t="shared" si="21"/>
        <v>1901.625</v>
      </c>
      <c r="K717" s="55">
        <f t="shared" si="22"/>
        <v>0</v>
      </c>
    </row>
    <row r="718" spans="1:11" hidden="1" x14ac:dyDescent="0.25">
      <c r="A718" s="22" t="s">
        <v>1543</v>
      </c>
      <c r="B718" s="23">
        <v>85</v>
      </c>
      <c r="G718" s="39" t="s">
        <v>7341</v>
      </c>
      <c r="H718" s="55" t="s">
        <v>7342</v>
      </c>
      <c r="I718" s="55">
        <f t="shared" si="20"/>
        <v>93.99</v>
      </c>
      <c r="J718" s="55">
        <f t="shared" si="21"/>
        <v>587.4375</v>
      </c>
      <c r="K718" s="55">
        <f t="shared" si="22"/>
        <v>0</v>
      </c>
    </row>
    <row r="719" spans="1:11" hidden="1" x14ac:dyDescent="0.25">
      <c r="A719" s="22" t="s">
        <v>1543</v>
      </c>
      <c r="B719" s="23">
        <v>85</v>
      </c>
      <c r="G719" s="55" t="s">
        <v>3727</v>
      </c>
      <c r="H719" s="55" t="s">
        <v>3591</v>
      </c>
      <c r="I719" s="55">
        <f t="shared" si="20"/>
        <v>1600</v>
      </c>
      <c r="J719" s="55">
        <f t="shared" si="21"/>
        <v>10000</v>
      </c>
      <c r="K719" s="55">
        <f t="shared" si="22"/>
        <v>0</v>
      </c>
    </row>
    <row r="720" spans="1:11" hidden="1" x14ac:dyDescent="0.25">
      <c r="A720" s="22" t="s">
        <v>1543</v>
      </c>
      <c r="B720" s="23">
        <v>85</v>
      </c>
      <c r="G720" s="55" t="s">
        <v>7315</v>
      </c>
      <c r="H720" s="55" t="s">
        <v>7115</v>
      </c>
      <c r="I720" s="55">
        <f t="shared" si="20"/>
        <v>631.04</v>
      </c>
      <c r="J720" s="55">
        <f t="shared" si="21"/>
        <v>3943.9999999999995</v>
      </c>
      <c r="K720" s="55">
        <f t="shared" si="22"/>
        <v>0</v>
      </c>
    </row>
    <row r="721" spans="1:11" hidden="1" x14ac:dyDescent="0.25">
      <c r="A721" s="22" t="s">
        <v>1543</v>
      </c>
      <c r="B721" s="23">
        <v>85</v>
      </c>
      <c r="G721" s="55" t="s">
        <v>2852</v>
      </c>
      <c r="H721" s="55" t="s">
        <v>2734</v>
      </c>
      <c r="I721" s="55">
        <f t="shared" si="20"/>
        <v>1176</v>
      </c>
      <c r="J721" s="55">
        <f t="shared" si="21"/>
        <v>7350</v>
      </c>
      <c r="K721" s="55">
        <f t="shared" si="22"/>
        <v>0</v>
      </c>
    </row>
    <row r="722" spans="1:11" hidden="1" x14ac:dyDescent="0.25">
      <c r="A722" s="22" t="s">
        <v>1543</v>
      </c>
      <c r="B722" s="23">
        <v>85</v>
      </c>
      <c r="G722" s="55" t="str">
        <f>+H722</f>
        <v>MOHF7011077G9</v>
      </c>
      <c r="H722" s="55" t="s">
        <v>6673</v>
      </c>
      <c r="I722" s="55">
        <f t="shared" si="20"/>
        <v>132.41</v>
      </c>
      <c r="J722" s="55">
        <f t="shared" si="21"/>
        <v>827.5625</v>
      </c>
      <c r="K722" s="55">
        <f t="shared" si="22"/>
        <v>0</v>
      </c>
    </row>
    <row r="723" spans="1:11" hidden="1" x14ac:dyDescent="0.25">
      <c r="A723" s="22" t="s">
        <v>1543</v>
      </c>
      <c r="B723" s="23">
        <v>85</v>
      </c>
      <c r="G723" s="55" t="str">
        <f>+H723</f>
        <v>MOPV770820AD5</v>
      </c>
      <c r="H723" s="55" t="s">
        <v>6751</v>
      </c>
      <c r="I723" s="55">
        <f t="shared" si="20"/>
        <v>18.62</v>
      </c>
      <c r="J723" s="55">
        <f t="shared" si="21"/>
        <v>116.375</v>
      </c>
      <c r="K723" s="55">
        <f t="shared" si="22"/>
        <v>0</v>
      </c>
    </row>
    <row r="724" spans="1:11" hidden="1" x14ac:dyDescent="0.25">
      <c r="A724" s="22" t="s">
        <v>1543</v>
      </c>
      <c r="B724" s="23">
        <v>85</v>
      </c>
      <c r="G724" s="55" t="str">
        <f>+H724</f>
        <v>MTA900527FIA</v>
      </c>
      <c r="H724" s="55" t="s">
        <v>6816</v>
      </c>
      <c r="I724" s="55">
        <f t="shared" ref="I724:I787" si="23">+SUMIF($G$7:$G$583,G724,$I$7:$I$583)</f>
        <v>8.5500000000000007</v>
      </c>
      <c r="J724" s="55">
        <f t="shared" ref="J724:J787" si="24">+I724/0.16</f>
        <v>53.4375</v>
      </c>
      <c r="K724" s="55">
        <f t="shared" ref="K724:K787" si="25">+SUMIF($G$7:$G$583,G724,$K$7:$K$583)</f>
        <v>0</v>
      </c>
    </row>
    <row r="725" spans="1:11" hidden="1" x14ac:dyDescent="0.25">
      <c r="A725" s="22" t="s">
        <v>1543</v>
      </c>
      <c r="B725" s="23">
        <v>85</v>
      </c>
      <c r="G725" s="55" t="str">
        <f>+H725</f>
        <v>MTA900528FIA</v>
      </c>
      <c r="H725" s="55" t="s">
        <v>919</v>
      </c>
      <c r="I725" s="55">
        <f t="shared" si="23"/>
        <v>51.3</v>
      </c>
      <c r="J725" s="55">
        <f t="shared" si="24"/>
        <v>320.625</v>
      </c>
      <c r="K725" s="55">
        <f t="shared" si="25"/>
        <v>0</v>
      </c>
    </row>
    <row r="726" spans="1:11" x14ac:dyDescent="0.25">
      <c r="A726" s="22" t="s">
        <v>1543</v>
      </c>
      <c r="B726" s="24" t="s">
        <v>1544</v>
      </c>
      <c r="G726" s="7" t="s">
        <v>1418</v>
      </c>
      <c r="H726" s="55" t="s">
        <v>1196</v>
      </c>
      <c r="I726" s="55">
        <f t="shared" si="23"/>
        <v>21428.57</v>
      </c>
      <c r="J726" s="55">
        <f t="shared" si="24"/>
        <v>133928.5625</v>
      </c>
      <c r="K726" s="55">
        <f t="shared" si="25"/>
        <v>14285.71</v>
      </c>
    </row>
    <row r="727" spans="1:11" hidden="1" x14ac:dyDescent="0.25">
      <c r="A727" s="22" t="s">
        <v>1543</v>
      </c>
      <c r="B727" s="23">
        <v>85</v>
      </c>
      <c r="G727" s="55" t="s">
        <v>7304</v>
      </c>
      <c r="H727" s="55" t="s">
        <v>7305</v>
      </c>
      <c r="I727" s="55">
        <f t="shared" si="23"/>
        <v>42344.83</v>
      </c>
      <c r="J727" s="55">
        <f t="shared" si="24"/>
        <v>264655.1875</v>
      </c>
      <c r="K727" s="55">
        <f t="shared" si="25"/>
        <v>0</v>
      </c>
    </row>
    <row r="728" spans="1:11" hidden="1" x14ac:dyDescent="0.25">
      <c r="A728" s="22" t="s">
        <v>1543</v>
      </c>
      <c r="B728" s="23">
        <v>85</v>
      </c>
      <c r="G728" s="55" t="str">
        <f>+H728</f>
        <v>NWM9709244W4</v>
      </c>
      <c r="H728" s="55" t="s">
        <v>333</v>
      </c>
      <c r="I728" s="55">
        <f t="shared" si="23"/>
        <v>58.94</v>
      </c>
      <c r="J728" s="55">
        <f t="shared" si="24"/>
        <v>368.375</v>
      </c>
      <c r="K728" s="55">
        <f t="shared" si="25"/>
        <v>0</v>
      </c>
    </row>
    <row r="729" spans="1:11" hidden="1" x14ac:dyDescent="0.25">
      <c r="A729" s="22" t="s">
        <v>1543</v>
      </c>
      <c r="B729" s="23">
        <v>85</v>
      </c>
      <c r="G729" s="7" t="s">
        <v>2887</v>
      </c>
      <c r="H729" s="7" t="s">
        <v>2888</v>
      </c>
      <c r="I729" s="55">
        <f t="shared" si="23"/>
        <v>30257.34</v>
      </c>
      <c r="J729" s="55">
        <f t="shared" si="24"/>
        <v>189108.375</v>
      </c>
      <c r="K729" s="55">
        <f t="shared" si="25"/>
        <v>0</v>
      </c>
    </row>
    <row r="730" spans="1:11" hidden="1" x14ac:dyDescent="0.25">
      <c r="A730" s="22" t="s">
        <v>1543</v>
      </c>
      <c r="B730" s="23">
        <v>85</v>
      </c>
      <c r="G730" s="7" t="s">
        <v>1486</v>
      </c>
      <c r="H730" s="7" t="s">
        <v>1487</v>
      </c>
      <c r="I730" s="55">
        <f t="shared" si="23"/>
        <v>68195.539999999994</v>
      </c>
      <c r="J730" s="55">
        <f t="shared" si="24"/>
        <v>426222.12499999994</v>
      </c>
      <c r="K730" s="55">
        <f t="shared" si="25"/>
        <v>0</v>
      </c>
    </row>
    <row r="731" spans="1:11" hidden="1" x14ac:dyDescent="0.25">
      <c r="A731" s="22" t="s">
        <v>1543</v>
      </c>
      <c r="B731" s="23">
        <v>85</v>
      </c>
      <c r="G731" s="39" t="s">
        <v>3763</v>
      </c>
      <c r="H731" s="55" t="s">
        <v>7339</v>
      </c>
      <c r="I731" s="55">
        <f t="shared" si="23"/>
        <v>24.28</v>
      </c>
      <c r="J731" s="55">
        <f t="shared" si="24"/>
        <v>151.75</v>
      </c>
      <c r="K731" s="55">
        <f t="shared" si="25"/>
        <v>0</v>
      </c>
    </row>
    <row r="732" spans="1:11" hidden="1" x14ac:dyDescent="0.25">
      <c r="A732" s="22" t="s">
        <v>1543</v>
      </c>
      <c r="B732" s="23">
        <v>85</v>
      </c>
      <c r="G732" s="55" t="str">
        <f>+H732</f>
        <v>ODM950324V2A</v>
      </c>
      <c r="H732" s="55" t="s">
        <v>411</v>
      </c>
      <c r="I732" s="55">
        <f t="shared" si="23"/>
        <v>548.08999999999992</v>
      </c>
      <c r="J732" s="55">
        <f t="shared" si="24"/>
        <v>3425.5624999999995</v>
      </c>
      <c r="K732" s="55">
        <f t="shared" si="25"/>
        <v>0</v>
      </c>
    </row>
    <row r="733" spans="1:11" hidden="1" x14ac:dyDescent="0.25">
      <c r="A733" s="22" t="s">
        <v>1543</v>
      </c>
      <c r="B733" s="23">
        <v>85</v>
      </c>
      <c r="G733" s="55" t="str">
        <f>+H733</f>
        <v>OES070503PZ1</v>
      </c>
      <c r="H733" s="55" t="s">
        <v>6809</v>
      </c>
      <c r="I733" s="55">
        <f t="shared" si="23"/>
        <v>49.83</v>
      </c>
      <c r="J733" s="55">
        <f t="shared" si="24"/>
        <v>311.4375</v>
      </c>
      <c r="K733" s="55">
        <f t="shared" si="25"/>
        <v>0</v>
      </c>
    </row>
    <row r="734" spans="1:11" hidden="1" x14ac:dyDescent="0.25">
      <c r="A734" s="22" t="s">
        <v>1543</v>
      </c>
      <c r="B734" s="23">
        <v>85</v>
      </c>
      <c r="G734" s="55" t="s">
        <v>7300</v>
      </c>
      <c r="H734" s="55" t="s">
        <v>7176</v>
      </c>
      <c r="I734" s="55">
        <f t="shared" si="23"/>
        <v>586.21</v>
      </c>
      <c r="J734" s="55">
        <f t="shared" si="24"/>
        <v>3663.8125</v>
      </c>
      <c r="K734" s="55">
        <f t="shared" si="25"/>
        <v>0</v>
      </c>
    </row>
    <row r="735" spans="1:11" hidden="1" x14ac:dyDescent="0.25">
      <c r="A735" s="22" t="s">
        <v>1543</v>
      </c>
      <c r="B735" s="23">
        <v>85</v>
      </c>
      <c r="G735" s="55" t="str">
        <f>+H735</f>
        <v>OFI920113KZ8</v>
      </c>
      <c r="H735" s="55" t="s">
        <v>6622</v>
      </c>
      <c r="I735" s="55">
        <f t="shared" si="23"/>
        <v>57.87</v>
      </c>
      <c r="J735" s="55">
        <f t="shared" si="24"/>
        <v>361.6875</v>
      </c>
      <c r="K735" s="55">
        <f t="shared" si="25"/>
        <v>0</v>
      </c>
    </row>
    <row r="736" spans="1:11" hidden="1" x14ac:dyDescent="0.25">
      <c r="A736" s="22" t="s">
        <v>1543</v>
      </c>
      <c r="B736" s="23">
        <v>85</v>
      </c>
      <c r="G736" s="55" t="s">
        <v>6184</v>
      </c>
      <c r="H736" s="55" t="s">
        <v>7303</v>
      </c>
      <c r="I736" s="55">
        <f t="shared" si="23"/>
        <v>80.69</v>
      </c>
      <c r="J736" s="55">
        <f t="shared" si="24"/>
        <v>504.3125</v>
      </c>
      <c r="K736" s="55">
        <f t="shared" si="25"/>
        <v>0</v>
      </c>
    </row>
    <row r="737" spans="1:11" hidden="1" x14ac:dyDescent="0.25">
      <c r="A737" s="22" t="s">
        <v>1543</v>
      </c>
      <c r="B737" s="23">
        <v>85</v>
      </c>
      <c r="G737" s="55" t="s">
        <v>7314</v>
      </c>
      <c r="H737" s="55" t="s">
        <v>7089</v>
      </c>
      <c r="I737" s="55">
        <f t="shared" si="23"/>
        <v>1192.8</v>
      </c>
      <c r="J737" s="55">
        <f t="shared" si="24"/>
        <v>7455</v>
      </c>
      <c r="K737" s="55">
        <f t="shared" si="25"/>
        <v>0</v>
      </c>
    </row>
    <row r="738" spans="1:11" hidden="1" x14ac:dyDescent="0.25">
      <c r="A738" s="22" t="s">
        <v>1543</v>
      </c>
      <c r="B738" s="23">
        <v>85</v>
      </c>
      <c r="G738" s="55" t="str">
        <f>+H738</f>
        <v>OIRC931219TB8</v>
      </c>
      <c r="H738" s="55" t="s">
        <v>6619</v>
      </c>
      <c r="I738" s="55">
        <f t="shared" si="23"/>
        <v>30.35</v>
      </c>
      <c r="J738" s="55">
        <f t="shared" si="24"/>
        <v>189.6875</v>
      </c>
      <c r="K738" s="55">
        <f t="shared" si="25"/>
        <v>0</v>
      </c>
    </row>
    <row r="739" spans="1:11" hidden="1" x14ac:dyDescent="0.25">
      <c r="A739" s="22" t="s">
        <v>1543</v>
      </c>
      <c r="B739" s="23">
        <v>85</v>
      </c>
      <c r="G739" s="55" t="str">
        <f>+H739</f>
        <v>OME561118AA8</v>
      </c>
      <c r="H739" s="55" t="s">
        <v>907</v>
      </c>
      <c r="I739" s="55">
        <f t="shared" si="23"/>
        <v>1297.9300000000003</v>
      </c>
      <c r="J739" s="55">
        <f t="shared" si="24"/>
        <v>8112.0625000000018</v>
      </c>
      <c r="K739" s="55">
        <f t="shared" si="25"/>
        <v>0</v>
      </c>
    </row>
    <row r="740" spans="1:11" hidden="1" x14ac:dyDescent="0.25">
      <c r="A740" s="22" t="s">
        <v>1543</v>
      </c>
      <c r="B740" s="23">
        <v>85</v>
      </c>
      <c r="G740" s="55" t="s">
        <v>1423</v>
      </c>
      <c r="H740" s="55" t="s">
        <v>1014</v>
      </c>
      <c r="I740" s="55">
        <f t="shared" si="23"/>
        <v>6848</v>
      </c>
      <c r="J740" s="55">
        <f t="shared" si="24"/>
        <v>42800</v>
      </c>
      <c r="K740" s="55">
        <f t="shared" si="25"/>
        <v>0</v>
      </c>
    </row>
    <row r="741" spans="1:11" hidden="1" x14ac:dyDescent="0.25">
      <c r="A741" s="22" t="s">
        <v>1543</v>
      </c>
      <c r="B741" s="23">
        <v>85</v>
      </c>
      <c r="G741" s="55" t="str">
        <f>+H741</f>
        <v>PAMV611223QD2</v>
      </c>
      <c r="H741" s="55" t="s">
        <v>2298</v>
      </c>
      <c r="I741" s="55">
        <f t="shared" si="23"/>
        <v>8</v>
      </c>
      <c r="J741" s="55">
        <f t="shared" si="24"/>
        <v>50</v>
      </c>
      <c r="K741" s="55">
        <f t="shared" si="25"/>
        <v>0</v>
      </c>
    </row>
    <row r="742" spans="1:11" hidden="1" x14ac:dyDescent="0.25">
      <c r="A742" s="22" t="s">
        <v>1543</v>
      </c>
      <c r="B742" s="23">
        <v>85</v>
      </c>
      <c r="G742" s="55" t="s">
        <v>7310</v>
      </c>
      <c r="H742" s="55" t="s">
        <v>7040</v>
      </c>
      <c r="I742" s="55">
        <f t="shared" si="23"/>
        <v>1700.25</v>
      </c>
      <c r="J742" s="55">
        <f t="shared" si="24"/>
        <v>10626.5625</v>
      </c>
      <c r="K742" s="55">
        <f t="shared" si="25"/>
        <v>0</v>
      </c>
    </row>
    <row r="743" spans="1:11" hidden="1" x14ac:dyDescent="0.25">
      <c r="A743" s="22" t="s">
        <v>1543</v>
      </c>
      <c r="B743" s="23">
        <v>85</v>
      </c>
      <c r="G743" s="55" t="str">
        <f>+H743</f>
        <v>PCE890410B99</v>
      </c>
      <c r="H743" s="55" t="s">
        <v>2439</v>
      </c>
      <c r="I743" s="55">
        <f t="shared" si="23"/>
        <v>52.34</v>
      </c>
      <c r="J743" s="55">
        <f t="shared" si="24"/>
        <v>327.125</v>
      </c>
      <c r="K743" s="55">
        <f t="shared" si="25"/>
        <v>0</v>
      </c>
    </row>
    <row r="744" spans="1:11" hidden="1" x14ac:dyDescent="0.25">
      <c r="A744" s="22" t="s">
        <v>1543</v>
      </c>
      <c r="B744" s="23">
        <v>85</v>
      </c>
      <c r="G744" s="55" t="str">
        <f>+H744</f>
        <v>PET040903DH1</v>
      </c>
      <c r="H744" s="55" t="s">
        <v>908</v>
      </c>
      <c r="I744" s="55">
        <f t="shared" si="23"/>
        <v>105</v>
      </c>
      <c r="J744" s="55">
        <f t="shared" si="24"/>
        <v>656.25</v>
      </c>
      <c r="K744" s="55">
        <f t="shared" si="25"/>
        <v>0</v>
      </c>
    </row>
    <row r="745" spans="1:11" hidden="1" x14ac:dyDescent="0.25">
      <c r="A745" s="22" t="s">
        <v>1543</v>
      </c>
      <c r="B745" s="23">
        <v>85</v>
      </c>
      <c r="G745" s="55" t="str">
        <f>+H745</f>
        <v>PLH1504279H9</v>
      </c>
      <c r="H745" s="55" t="s">
        <v>5985</v>
      </c>
      <c r="I745" s="55">
        <f t="shared" si="23"/>
        <v>310.18</v>
      </c>
      <c r="J745" s="55">
        <f t="shared" si="24"/>
        <v>1938.625</v>
      </c>
      <c r="K745" s="55">
        <f t="shared" si="25"/>
        <v>0</v>
      </c>
    </row>
    <row r="746" spans="1:11" hidden="1" x14ac:dyDescent="0.25">
      <c r="A746" s="22" t="s">
        <v>1543</v>
      </c>
      <c r="B746" s="23">
        <v>85</v>
      </c>
      <c r="G746" s="55" t="s">
        <v>7312</v>
      </c>
      <c r="H746" s="55" t="s">
        <v>7065</v>
      </c>
      <c r="I746" s="55">
        <f t="shared" si="23"/>
        <v>8391.68</v>
      </c>
      <c r="J746" s="55">
        <f t="shared" si="24"/>
        <v>52448</v>
      </c>
      <c r="K746" s="55">
        <f t="shared" si="25"/>
        <v>0</v>
      </c>
    </row>
    <row r="747" spans="1:11" hidden="1" x14ac:dyDescent="0.25">
      <c r="A747" s="22" t="s">
        <v>1543</v>
      </c>
      <c r="B747" s="23">
        <v>85</v>
      </c>
      <c r="G747" s="55" t="str">
        <f>+H747</f>
        <v>POPR680813V88</v>
      </c>
      <c r="H747" s="55" t="s">
        <v>6748</v>
      </c>
      <c r="I747" s="55">
        <f t="shared" si="23"/>
        <v>10.35</v>
      </c>
      <c r="J747" s="55">
        <f t="shared" si="24"/>
        <v>64.6875</v>
      </c>
      <c r="K747" s="55">
        <f t="shared" si="25"/>
        <v>0</v>
      </c>
    </row>
    <row r="748" spans="1:11" hidden="1" x14ac:dyDescent="0.25">
      <c r="A748" s="22" t="s">
        <v>1543</v>
      </c>
      <c r="B748" s="23">
        <v>85</v>
      </c>
      <c r="G748" s="55" t="s">
        <v>2841</v>
      </c>
      <c r="H748" s="55" t="s">
        <v>2863</v>
      </c>
      <c r="I748" s="55">
        <f t="shared" si="23"/>
        <v>1379.31</v>
      </c>
      <c r="J748" s="55">
        <f t="shared" si="24"/>
        <v>8620.6875</v>
      </c>
      <c r="K748" s="55">
        <f t="shared" si="25"/>
        <v>0</v>
      </c>
    </row>
    <row r="749" spans="1:11" hidden="1" x14ac:dyDescent="0.25">
      <c r="A749" s="22" t="s">
        <v>1543</v>
      </c>
      <c r="B749" s="23">
        <v>85</v>
      </c>
      <c r="G749" s="55" t="s">
        <v>3713</v>
      </c>
      <c r="H749" s="55" t="s">
        <v>3488</v>
      </c>
      <c r="I749" s="55">
        <f t="shared" si="23"/>
        <v>5591.76</v>
      </c>
      <c r="J749" s="55">
        <f t="shared" si="24"/>
        <v>34948.5</v>
      </c>
      <c r="K749" s="55">
        <f t="shared" si="25"/>
        <v>0</v>
      </c>
    </row>
    <row r="750" spans="1:11" hidden="1" x14ac:dyDescent="0.25">
      <c r="A750" s="22" t="s">
        <v>1543</v>
      </c>
      <c r="B750" s="23">
        <v>85</v>
      </c>
      <c r="G750" s="7" t="s">
        <v>1499</v>
      </c>
      <c r="H750" s="7" t="s">
        <v>1500</v>
      </c>
      <c r="I750" s="55">
        <f t="shared" si="23"/>
        <v>1492.03</v>
      </c>
      <c r="J750" s="55">
        <f t="shared" si="24"/>
        <v>9325.1875</v>
      </c>
      <c r="K750" s="55">
        <f t="shared" si="25"/>
        <v>0</v>
      </c>
    </row>
    <row r="751" spans="1:11" hidden="1" x14ac:dyDescent="0.25">
      <c r="A751" s="22" t="s">
        <v>1543</v>
      </c>
      <c r="B751" s="23">
        <v>85</v>
      </c>
      <c r="G751" s="55" t="s">
        <v>1458</v>
      </c>
      <c r="H751" s="55" t="s">
        <v>1359</v>
      </c>
      <c r="I751" s="55">
        <f t="shared" si="23"/>
        <v>1208</v>
      </c>
      <c r="J751" s="55">
        <f t="shared" si="24"/>
        <v>7550</v>
      </c>
      <c r="K751" s="55">
        <f t="shared" si="25"/>
        <v>0</v>
      </c>
    </row>
    <row r="752" spans="1:11" hidden="1" x14ac:dyDescent="0.25">
      <c r="A752" s="22" t="s">
        <v>1543</v>
      </c>
      <c r="B752" s="23">
        <v>85</v>
      </c>
      <c r="G752" s="55" t="str">
        <f>+H752</f>
        <v>RCO0708136F7</v>
      </c>
      <c r="H752" s="55" t="s">
        <v>815</v>
      </c>
      <c r="I752" s="55">
        <f t="shared" si="23"/>
        <v>205.5</v>
      </c>
      <c r="J752" s="55">
        <f t="shared" si="24"/>
        <v>1284.375</v>
      </c>
      <c r="K752" s="55">
        <f t="shared" si="25"/>
        <v>0</v>
      </c>
    </row>
    <row r="753" spans="1:11" hidden="1" x14ac:dyDescent="0.25">
      <c r="A753" s="22" t="s">
        <v>1543</v>
      </c>
      <c r="B753" s="23">
        <v>85</v>
      </c>
      <c r="G753" s="55" t="s">
        <v>2839</v>
      </c>
      <c r="H753" s="55" t="s">
        <v>2539</v>
      </c>
      <c r="I753" s="55">
        <f t="shared" si="23"/>
        <v>1677.21</v>
      </c>
      <c r="J753" s="55">
        <f t="shared" si="24"/>
        <v>10482.5625</v>
      </c>
      <c r="K753" s="55">
        <f t="shared" si="25"/>
        <v>0</v>
      </c>
    </row>
    <row r="754" spans="1:11" hidden="1" x14ac:dyDescent="0.25">
      <c r="A754" s="22" t="s">
        <v>1543</v>
      </c>
      <c r="B754" s="23">
        <v>85</v>
      </c>
      <c r="G754" s="55" t="s">
        <v>3730</v>
      </c>
      <c r="H754" s="55" t="s">
        <v>3656</v>
      </c>
      <c r="I754" s="55">
        <f t="shared" si="23"/>
        <v>784</v>
      </c>
      <c r="J754" s="55">
        <f t="shared" si="24"/>
        <v>4900</v>
      </c>
      <c r="K754" s="55">
        <f t="shared" si="25"/>
        <v>0</v>
      </c>
    </row>
    <row r="755" spans="1:11" hidden="1" x14ac:dyDescent="0.25">
      <c r="A755" s="22" t="s">
        <v>1543</v>
      </c>
      <c r="B755" s="23">
        <v>85</v>
      </c>
      <c r="G755" s="55" t="s">
        <v>2854</v>
      </c>
      <c r="H755" s="55" t="s">
        <v>2742</v>
      </c>
      <c r="I755" s="55">
        <f t="shared" si="23"/>
        <v>1240.9199999999998</v>
      </c>
      <c r="J755" s="55">
        <f t="shared" si="24"/>
        <v>7755.7499999999991</v>
      </c>
      <c r="K755" s="55">
        <f t="shared" si="25"/>
        <v>0</v>
      </c>
    </row>
    <row r="756" spans="1:11" hidden="1" x14ac:dyDescent="0.25">
      <c r="A756" s="22" t="s">
        <v>1543</v>
      </c>
      <c r="B756" s="23">
        <v>85</v>
      </c>
      <c r="G756" s="55" t="str">
        <f>+H756</f>
        <v>RERM8507088A8</v>
      </c>
      <c r="H756" s="55" t="s">
        <v>1426</v>
      </c>
      <c r="I756" s="55">
        <f t="shared" si="23"/>
        <v>280</v>
      </c>
      <c r="J756" s="55">
        <f t="shared" si="24"/>
        <v>1750</v>
      </c>
      <c r="K756" s="55">
        <f t="shared" si="25"/>
        <v>0</v>
      </c>
    </row>
    <row r="757" spans="1:11" hidden="1" x14ac:dyDescent="0.25">
      <c r="A757" s="22" t="s">
        <v>1543</v>
      </c>
      <c r="B757" s="23">
        <v>85</v>
      </c>
      <c r="G757" s="55" t="str">
        <f>+H757</f>
        <v>RIOB7906128Y0</v>
      </c>
      <c r="H757" s="55" t="s">
        <v>6915</v>
      </c>
      <c r="I757" s="55">
        <f t="shared" si="23"/>
        <v>13.93</v>
      </c>
      <c r="J757" s="55">
        <f t="shared" si="24"/>
        <v>87.0625</v>
      </c>
      <c r="K757" s="55">
        <f t="shared" si="25"/>
        <v>0</v>
      </c>
    </row>
    <row r="758" spans="1:11" hidden="1" x14ac:dyDescent="0.25">
      <c r="A758" s="22" t="s">
        <v>1543</v>
      </c>
      <c r="B758" s="23">
        <v>85</v>
      </c>
      <c r="G758" s="55" t="str">
        <f>+H758</f>
        <v>ROAA840915TS5</v>
      </c>
      <c r="H758" s="55" t="s">
        <v>2405</v>
      </c>
      <c r="I758" s="55">
        <f t="shared" si="23"/>
        <v>258.07</v>
      </c>
      <c r="J758" s="55">
        <f t="shared" si="24"/>
        <v>1612.9375</v>
      </c>
      <c r="K758" s="55">
        <f t="shared" si="25"/>
        <v>0</v>
      </c>
    </row>
    <row r="759" spans="1:11" hidden="1" x14ac:dyDescent="0.25">
      <c r="A759" s="22" t="s">
        <v>1543</v>
      </c>
      <c r="B759" s="23">
        <v>85</v>
      </c>
      <c r="G759" s="55" t="s">
        <v>1443</v>
      </c>
      <c r="H759" s="55" t="s">
        <v>1164</v>
      </c>
      <c r="I759" s="55">
        <f t="shared" si="23"/>
        <v>208</v>
      </c>
      <c r="J759" s="55">
        <f t="shared" si="24"/>
        <v>1300</v>
      </c>
      <c r="K759" s="55">
        <f t="shared" si="25"/>
        <v>0</v>
      </c>
    </row>
    <row r="760" spans="1:11" hidden="1" x14ac:dyDescent="0.25">
      <c r="A760" s="22" t="s">
        <v>1543</v>
      </c>
      <c r="B760" s="23">
        <v>85</v>
      </c>
      <c r="G760" s="55" t="s">
        <v>6168</v>
      </c>
      <c r="H760" s="55" t="s">
        <v>6073</v>
      </c>
      <c r="I760" s="55">
        <f t="shared" si="23"/>
        <v>1600</v>
      </c>
      <c r="J760" s="55">
        <f t="shared" si="24"/>
        <v>10000</v>
      </c>
      <c r="K760" s="55">
        <f t="shared" si="25"/>
        <v>0</v>
      </c>
    </row>
    <row r="761" spans="1:11" hidden="1" x14ac:dyDescent="0.25">
      <c r="A761" s="22" t="s">
        <v>1543</v>
      </c>
      <c r="B761" s="23">
        <v>85</v>
      </c>
      <c r="G761" s="55" t="s">
        <v>7313</v>
      </c>
      <c r="H761" s="55" t="s">
        <v>7084</v>
      </c>
      <c r="I761" s="55">
        <f t="shared" si="23"/>
        <v>742.4</v>
      </c>
      <c r="J761" s="55">
        <f t="shared" si="24"/>
        <v>4640</v>
      </c>
      <c r="K761" s="55">
        <f t="shared" si="25"/>
        <v>0</v>
      </c>
    </row>
    <row r="762" spans="1:11" hidden="1" x14ac:dyDescent="0.25">
      <c r="A762" s="22" t="s">
        <v>1543</v>
      </c>
      <c r="B762" s="23">
        <v>85</v>
      </c>
      <c r="G762" s="39" t="s">
        <v>1529</v>
      </c>
      <c r="H762" s="55" t="s">
        <v>7344</v>
      </c>
      <c r="I762" s="55">
        <f t="shared" si="23"/>
        <v>36.96</v>
      </c>
      <c r="J762" s="55">
        <f t="shared" si="24"/>
        <v>231</v>
      </c>
      <c r="K762" s="55">
        <f t="shared" si="25"/>
        <v>0</v>
      </c>
    </row>
    <row r="763" spans="1:11" hidden="1" x14ac:dyDescent="0.25">
      <c r="A763" s="22" t="s">
        <v>1543</v>
      </c>
      <c r="B763" s="23">
        <v>85</v>
      </c>
      <c r="G763" s="55" t="s">
        <v>2945</v>
      </c>
      <c r="H763" s="55" t="s">
        <v>2784</v>
      </c>
      <c r="I763" s="55">
        <f t="shared" si="23"/>
        <v>156.80000000000001</v>
      </c>
      <c r="J763" s="55">
        <f t="shared" si="24"/>
        <v>980</v>
      </c>
      <c r="K763" s="55">
        <f t="shared" si="25"/>
        <v>0</v>
      </c>
    </row>
    <row r="764" spans="1:11" x14ac:dyDescent="0.25">
      <c r="A764" s="22" t="s">
        <v>1543</v>
      </c>
      <c r="B764" s="24" t="s">
        <v>1544</v>
      </c>
      <c r="G764" s="55" t="s">
        <v>1447</v>
      </c>
      <c r="H764" s="55" t="s">
        <v>1200</v>
      </c>
      <c r="I764" s="55">
        <f t="shared" si="23"/>
        <v>19200</v>
      </c>
      <c r="J764" s="55">
        <f t="shared" si="24"/>
        <v>120000</v>
      </c>
      <c r="K764" s="55">
        <f t="shared" si="25"/>
        <v>12800</v>
      </c>
    </row>
    <row r="765" spans="1:11" hidden="1" x14ac:dyDescent="0.25">
      <c r="A765" s="22" t="s">
        <v>1543</v>
      </c>
      <c r="B765" s="23">
        <v>85</v>
      </c>
      <c r="G765" s="7" t="s">
        <v>1441</v>
      </c>
      <c r="H765" s="7" t="s">
        <v>7337</v>
      </c>
      <c r="I765" s="55">
        <f t="shared" si="23"/>
        <v>2046.0500000000002</v>
      </c>
      <c r="J765" s="55">
        <f t="shared" si="24"/>
        <v>12787.8125</v>
      </c>
      <c r="K765" s="55">
        <f t="shared" si="25"/>
        <v>0</v>
      </c>
    </row>
    <row r="766" spans="1:11" hidden="1" x14ac:dyDescent="0.25">
      <c r="A766" s="22" t="s">
        <v>1543</v>
      </c>
      <c r="B766" s="23">
        <v>85</v>
      </c>
      <c r="G766" s="55" t="str">
        <f>+H766</f>
        <v>SCA981201NHA</v>
      </c>
      <c r="H766" s="55" t="s">
        <v>6856</v>
      </c>
      <c r="I766" s="55">
        <f t="shared" si="23"/>
        <v>50.480000000000004</v>
      </c>
      <c r="J766" s="55">
        <f t="shared" si="24"/>
        <v>315.5</v>
      </c>
      <c r="K766" s="55">
        <f t="shared" si="25"/>
        <v>0</v>
      </c>
    </row>
    <row r="767" spans="1:11" hidden="1" x14ac:dyDescent="0.25">
      <c r="A767" s="22" t="s">
        <v>1543</v>
      </c>
      <c r="B767" s="23">
        <v>85</v>
      </c>
      <c r="G767" s="55" t="s">
        <v>1440</v>
      </c>
      <c r="H767" s="55" t="s">
        <v>1149</v>
      </c>
      <c r="I767" s="55">
        <f t="shared" si="23"/>
        <v>11860.01</v>
      </c>
      <c r="J767" s="55">
        <f t="shared" si="24"/>
        <v>74125.0625</v>
      </c>
      <c r="K767" s="55">
        <f t="shared" si="25"/>
        <v>0</v>
      </c>
    </row>
    <row r="768" spans="1:11" hidden="1" x14ac:dyDescent="0.25">
      <c r="A768" s="22" t="s">
        <v>1543</v>
      </c>
      <c r="B768" s="23">
        <v>85</v>
      </c>
      <c r="G768" s="55" t="s">
        <v>7321</v>
      </c>
      <c r="H768" s="55" t="s">
        <v>7225</v>
      </c>
      <c r="I768" s="55">
        <f t="shared" si="23"/>
        <v>552.28</v>
      </c>
      <c r="J768" s="55">
        <f t="shared" si="24"/>
        <v>3451.7499999999995</v>
      </c>
      <c r="K768" s="55">
        <f t="shared" si="25"/>
        <v>0</v>
      </c>
    </row>
    <row r="769" spans="1:11" hidden="1" x14ac:dyDescent="0.25">
      <c r="A769" s="22" t="s">
        <v>1543</v>
      </c>
      <c r="B769" s="23">
        <v>85</v>
      </c>
      <c r="G769" s="7" t="s">
        <v>7330</v>
      </c>
      <c r="H769" s="7" t="s">
        <v>7331</v>
      </c>
      <c r="I769" s="55">
        <f t="shared" si="23"/>
        <v>82657.31</v>
      </c>
      <c r="J769" s="55">
        <f t="shared" si="24"/>
        <v>516608.1875</v>
      </c>
      <c r="K769" s="55">
        <f t="shared" si="25"/>
        <v>0</v>
      </c>
    </row>
    <row r="770" spans="1:11" hidden="1" x14ac:dyDescent="0.25">
      <c r="A770" s="22" t="s">
        <v>1543</v>
      </c>
      <c r="B770" s="23">
        <v>85</v>
      </c>
      <c r="G770" s="7" t="s">
        <v>1498</v>
      </c>
      <c r="H770" s="7" t="s">
        <v>1494</v>
      </c>
      <c r="I770" s="55">
        <f t="shared" si="23"/>
        <v>147193.54</v>
      </c>
      <c r="J770" s="55">
        <f t="shared" si="24"/>
        <v>919959.625</v>
      </c>
      <c r="K770" s="55">
        <f t="shared" si="25"/>
        <v>0</v>
      </c>
    </row>
    <row r="771" spans="1:11" x14ac:dyDescent="0.25">
      <c r="A771" s="22" t="s">
        <v>1543</v>
      </c>
      <c r="B771" s="23">
        <v>85</v>
      </c>
      <c r="G771" s="55" t="s">
        <v>1462</v>
      </c>
      <c r="H771" s="55" t="s">
        <v>2490</v>
      </c>
      <c r="I771" s="55">
        <f t="shared" si="23"/>
        <v>2615.14</v>
      </c>
      <c r="J771" s="55">
        <f t="shared" si="24"/>
        <v>16344.624999999998</v>
      </c>
      <c r="K771" s="55">
        <f t="shared" si="25"/>
        <v>653.78</v>
      </c>
    </row>
    <row r="772" spans="1:11" hidden="1" x14ac:dyDescent="0.25">
      <c r="A772" s="22" t="s">
        <v>1543</v>
      </c>
      <c r="B772" s="23">
        <v>85</v>
      </c>
      <c r="G772" s="55" t="str">
        <f>+H772</f>
        <v>SRE1309034W9</v>
      </c>
      <c r="H772" s="55" t="s">
        <v>6925</v>
      </c>
      <c r="I772" s="55">
        <f t="shared" si="23"/>
        <v>157.04</v>
      </c>
      <c r="J772" s="55">
        <f t="shared" si="24"/>
        <v>981.49999999999989</v>
      </c>
      <c r="K772" s="55">
        <f t="shared" si="25"/>
        <v>0</v>
      </c>
    </row>
    <row r="773" spans="1:11" hidden="1" x14ac:dyDescent="0.25">
      <c r="A773" s="22" t="s">
        <v>1543</v>
      </c>
      <c r="B773" s="23">
        <v>85</v>
      </c>
      <c r="G773" s="55" t="s">
        <v>5996</v>
      </c>
      <c r="H773" s="55" t="s">
        <v>7210</v>
      </c>
      <c r="I773" s="55">
        <f t="shared" si="23"/>
        <v>23596.97</v>
      </c>
      <c r="J773" s="55">
        <f t="shared" si="24"/>
        <v>147481.0625</v>
      </c>
      <c r="K773" s="55">
        <f t="shared" si="25"/>
        <v>0</v>
      </c>
    </row>
    <row r="774" spans="1:11" hidden="1" x14ac:dyDescent="0.25">
      <c r="A774" s="22" t="s">
        <v>1543</v>
      </c>
      <c r="B774" s="23">
        <v>85</v>
      </c>
      <c r="G774" s="39" t="s">
        <v>1522</v>
      </c>
      <c r="H774" s="55" t="s">
        <v>7340</v>
      </c>
      <c r="I774" s="55">
        <f t="shared" si="23"/>
        <v>40.33</v>
      </c>
      <c r="J774" s="55">
        <f t="shared" si="24"/>
        <v>252.06249999999997</v>
      </c>
      <c r="K774" s="55">
        <f t="shared" si="25"/>
        <v>0</v>
      </c>
    </row>
    <row r="775" spans="1:11" hidden="1" x14ac:dyDescent="0.25">
      <c r="A775" s="22" t="s">
        <v>1543</v>
      </c>
      <c r="B775" s="23">
        <v>85</v>
      </c>
      <c r="G775" s="55" t="str">
        <f>+H775</f>
        <v>SSR760906L2A</v>
      </c>
      <c r="H775" s="55" t="s">
        <v>909</v>
      </c>
      <c r="I775" s="55">
        <f t="shared" si="23"/>
        <v>53.79</v>
      </c>
      <c r="J775" s="55">
        <f t="shared" si="24"/>
        <v>336.1875</v>
      </c>
      <c r="K775" s="55">
        <f t="shared" si="25"/>
        <v>0</v>
      </c>
    </row>
    <row r="776" spans="1:11" hidden="1" x14ac:dyDescent="0.25">
      <c r="A776" s="22" t="s">
        <v>1543</v>
      </c>
      <c r="B776" s="23">
        <v>85</v>
      </c>
      <c r="G776" s="55" t="str">
        <f>+H776</f>
        <v>SUL601206R87</v>
      </c>
      <c r="H776" s="55" t="s">
        <v>820</v>
      </c>
      <c r="I776" s="55">
        <f t="shared" si="23"/>
        <v>74.39</v>
      </c>
      <c r="J776" s="55">
        <f t="shared" si="24"/>
        <v>464.9375</v>
      </c>
      <c r="K776" s="55">
        <f t="shared" si="25"/>
        <v>0</v>
      </c>
    </row>
    <row r="777" spans="1:11" hidden="1" x14ac:dyDescent="0.25">
      <c r="A777" s="22" t="s">
        <v>1543</v>
      </c>
      <c r="B777" s="23">
        <v>85</v>
      </c>
      <c r="G777" s="55" t="s">
        <v>6165</v>
      </c>
      <c r="H777" s="55" t="s">
        <v>6044</v>
      </c>
      <c r="I777" s="55">
        <f t="shared" si="23"/>
        <v>1184</v>
      </c>
      <c r="J777" s="55">
        <f t="shared" si="24"/>
        <v>7400</v>
      </c>
      <c r="K777" s="55">
        <f t="shared" si="25"/>
        <v>0</v>
      </c>
    </row>
    <row r="778" spans="1:11" hidden="1" x14ac:dyDescent="0.25">
      <c r="A778" s="22" t="s">
        <v>1543</v>
      </c>
      <c r="B778" s="23">
        <v>85</v>
      </c>
      <c r="G778" s="55" t="s">
        <v>6171</v>
      </c>
      <c r="H778" s="55" t="s">
        <v>6135</v>
      </c>
      <c r="I778" s="55">
        <f t="shared" si="23"/>
        <v>2742.86</v>
      </c>
      <c r="J778" s="55">
        <f t="shared" si="24"/>
        <v>17142.875</v>
      </c>
      <c r="K778" s="55">
        <f t="shared" si="25"/>
        <v>0</v>
      </c>
    </row>
    <row r="779" spans="1:11" hidden="1" x14ac:dyDescent="0.25">
      <c r="A779" s="22" t="s">
        <v>1543</v>
      </c>
      <c r="B779" s="23">
        <v>85</v>
      </c>
      <c r="G779" s="55" t="str">
        <f>+H779</f>
        <v>TCG870817Q74</v>
      </c>
      <c r="H779" s="55" t="s">
        <v>2343</v>
      </c>
      <c r="I779" s="55">
        <f t="shared" si="23"/>
        <v>37.51</v>
      </c>
      <c r="J779" s="55">
        <f t="shared" si="24"/>
        <v>234.43749999999997</v>
      </c>
      <c r="K779" s="55">
        <f t="shared" si="25"/>
        <v>0</v>
      </c>
    </row>
    <row r="780" spans="1:11" hidden="1" x14ac:dyDescent="0.25">
      <c r="A780" s="22" t="s">
        <v>1543</v>
      </c>
      <c r="B780" s="23">
        <v>85</v>
      </c>
      <c r="G780" s="55" t="s">
        <v>1417</v>
      </c>
      <c r="H780" s="55" t="s">
        <v>1071</v>
      </c>
      <c r="I780" s="55">
        <f t="shared" si="23"/>
        <v>116593.27</v>
      </c>
      <c r="J780" s="55">
        <f t="shared" si="24"/>
        <v>728707.9375</v>
      </c>
      <c r="K780" s="55">
        <f t="shared" si="25"/>
        <v>0</v>
      </c>
    </row>
    <row r="781" spans="1:11" hidden="1" x14ac:dyDescent="0.25">
      <c r="A781" s="22" t="s">
        <v>1543</v>
      </c>
      <c r="B781" s="23">
        <v>85</v>
      </c>
      <c r="G781" s="39" t="s">
        <v>1518</v>
      </c>
      <c r="H781" s="55" t="s">
        <v>1519</v>
      </c>
      <c r="I781" s="55">
        <f t="shared" si="23"/>
        <v>39.44</v>
      </c>
      <c r="J781" s="55">
        <f t="shared" si="24"/>
        <v>246.49999999999997</v>
      </c>
      <c r="K781" s="55">
        <f t="shared" si="25"/>
        <v>0</v>
      </c>
    </row>
    <row r="782" spans="1:11" hidden="1" x14ac:dyDescent="0.25">
      <c r="A782" s="22" t="s">
        <v>1543</v>
      </c>
      <c r="B782" s="23">
        <v>85</v>
      </c>
      <c r="G782" s="39" t="s">
        <v>807</v>
      </c>
      <c r="H782" s="55" t="s">
        <v>7343</v>
      </c>
      <c r="I782" s="55">
        <f t="shared" si="23"/>
        <v>55.86</v>
      </c>
      <c r="J782" s="55">
        <f t="shared" si="24"/>
        <v>349.125</v>
      </c>
      <c r="K782" s="55">
        <f t="shared" si="25"/>
        <v>0</v>
      </c>
    </row>
    <row r="783" spans="1:11" hidden="1" x14ac:dyDescent="0.25">
      <c r="A783" s="22" t="s">
        <v>1543</v>
      </c>
      <c r="B783" s="23">
        <v>85</v>
      </c>
      <c r="G783" s="55" t="s">
        <v>1416</v>
      </c>
      <c r="H783" s="55" t="s">
        <v>1101</v>
      </c>
      <c r="I783" s="55">
        <f t="shared" si="23"/>
        <v>2650.84</v>
      </c>
      <c r="J783" s="55">
        <f t="shared" si="24"/>
        <v>16567.75</v>
      </c>
      <c r="K783" s="55">
        <f t="shared" si="25"/>
        <v>0</v>
      </c>
    </row>
    <row r="784" spans="1:11" hidden="1" x14ac:dyDescent="0.25">
      <c r="A784" s="22" t="s">
        <v>1543</v>
      </c>
      <c r="B784" s="23">
        <v>85</v>
      </c>
      <c r="G784" s="7" t="s">
        <v>3762</v>
      </c>
      <c r="H784" s="55" t="s">
        <v>6325</v>
      </c>
      <c r="I784" s="55">
        <f t="shared" si="23"/>
        <v>29314.080000000002</v>
      </c>
      <c r="J784" s="55">
        <f t="shared" si="24"/>
        <v>183213</v>
      </c>
      <c r="K784" s="55">
        <f t="shared" si="25"/>
        <v>0</v>
      </c>
    </row>
    <row r="785" spans="1:11" hidden="1" x14ac:dyDescent="0.25">
      <c r="A785" s="22" t="s">
        <v>1543</v>
      </c>
      <c r="B785" s="23">
        <v>85</v>
      </c>
      <c r="G785" s="39" t="s">
        <v>1463</v>
      </c>
      <c r="H785" s="55" t="s">
        <v>2949</v>
      </c>
      <c r="I785" s="55">
        <f t="shared" si="23"/>
        <v>3800979.6700000013</v>
      </c>
      <c r="J785" s="55">
        <f t="shared" si="24"/>
        <v>23756122.937500007</v>
      </c>
      <c r="K785" s="55">
        <f t="shared" si="25"/>
        <v>0</v>
      </c>
    </row>
    <row r="786" spans="1:11" hidden="1" x14ac:dyDescent="0.25">
      <c r="A786" s="22" t="s">
        <v>1543</v>
      </c>
      <c r="B786" s="23">
        <v>85</v>
      </c>
      <c r="G786" s="55" t="str">
        <f>+H786</f>
        <v>TPA090903JF0</v>
      </c>
      <c r="H786" s="55" t="s">
        <v>6772</v>
      </c>
      <c r="I786" s="55">
        <f t="shared" si="23"/>
        <v>56.400000000000006</v>
      </c>
      <c r="J786" s="55">
        <f t="shared" si="24"/>
        <v>352.5</v>
      </c>
      <c r="K786" s="55">
        <f t="shared" si="25"/>
        <v>0</v>
      </c>
    </row>
    <row r="787" spans="1:11" hidden="1" x14ac:dyDescent="0.25">
      <c r="A787" s="22" t="s">
        <v>1543</v>
      </c>
      <c r="B787" s="23">
        <v>85</v>
      </c>
      <c r="G787" s="7" t="s">
        <v>2884</v>
      </c>
      <c r="H787" s="7" t="s">
        <v>2885</v>
      </c>
      <c r="I787" s="55">
        <f t="shared" si="23"/>
        <v>30083.55</v>
      </c>
      <c r="J787" s="55">
        <f t="shared" si="24"/>
        <v>188022.1875</v>
      </c>
      <c r="K787" s="55">
        <f t="shared" si="25"/>
        <v>0</v>
      </c>
    </row>
    <row r="788" spans="1:11" hidden="1" x14ac:dyDescent="0.25">
      <c r="A788" s="22" t="s">
        <v>1543</v>
      </c>
      <c r="B788" s="23">
        <v>85</v>
      </c>
      <c r="G788" s="55" t="str">
        <f>+H788</f>
        <v>TRA060703EB4</v>
      </c>
      <c r="H788" s="55" t="s">
        <v>743</v>
      </c>
      <c r="I788" s="55">
        <f t="shared" ref="I788:I798" si="26">+SUMIF($G$7:$G$583,G788,$I$7:$I$583)</f>
        <v>112</v>
      </c>
      <c r="J788" s="55">
        <f t="shared" ref="J788:J798" si="27">+I788/0.16</f>
        <v>700</v>
      </c>
      <c r="K788" s="55">
        <f t="shared" ref="K788:K798" si="28">+SUMIF($G$7:$G$583,G788,$K$7:$K$583)</f>
        <v>0</v>
      </c>
    </row>
    <row r="789" spans="1:11" hidden="1" x14ac:dyDescent="0.25">
      <c r="A789" s="22" t="s">
        <v>1543</v>
      </c>
      <c r="B789" s="23">
        <v>85</v>
      </c>
      <c r="G789" s="55" t="s">
        <v>887</v>
      </c>
      <c r="H789" s="55" t="s">
        <v>7348</v>
      </c>
      <c r="I789" s="55">
        <f t="shared" si="26"/>
        <v>67.31</v>
      </c>
      <c r="J789" s="55">
        <f t="shared" si="27"/>
        <v>420.6875</v>
      </c>
      <c r="K789" s="55">
        <f t="shared" si="28"/>
        <v>0</v>
      </c>
    </row>
    <row r="790" spans="1:11" hidden="1" x14ac:dyDescent="0.25">
      <c r="A790" s="22" t="s">
        <v>1543</v>
      </c>
      <c r="B790" s="23">
        <v>85</v>
      </c>
      <c r="G790" s="55" t="str">
        <f>+H790</f>
        <v>TSC070907QS5</v>
      </c>
      <c r="H790" s="55" t="s">
        <v>796</v>
      </c>
      <c r="I790" s="55">
        <f t="shared" si="26"/>
        <v>45.51</v>
      </c>
      <c r="J790" s="55">
        <f t="shared" si="27"/>
        <v>284.4375</v>
      </c>
      <c r="K790" s="55">
        <f t="shared" si="28"/>
        <v>0</v>
      </c>
    </row>
    <row r="791" spans="1:11" hidden="1" x14ac:dyDescent="0.25">
      <c r="A791" s="22" t="s">
        <v>1543</v>
      </c>
      <c r="B791" s="23">
        <v>85</v>
      </c>
      <c r="G791" s="55" t="str">
        <f>+H791</f>
        <v>TTI961202IM1</v>
      </c>
      <c r="H791" s="55" t="s">
        <v>426</v>
      </c>
      <c r="I791" s="55">
        <f t="shared" si="26"/>
        <v>343.38</v>
      </c>
      <c r="J791" s="55">
        <f t="shared" si="27"/>
        <v>2146.125</v>
      </c>
      <c r="K791" s="55">
        <f t="shared" si="28"/>
        <v>0</v>
      </c>
    </row>
    <row r="792" spans="1:11" hidden="1" x14ac:dyDescent="0.25">
      <c r="A792" s="22" t="s">
        <v>1543</v>
      </c>
      <c r="B792" s="23">
        <v>85</v>
      </c>
      <c r="G792" s="55" t="s">
        <v>3720</v>
      </c>
      <c r="H792" s="55" t="s">
        <v>3550</v>
      </c>
      <c r="I792" s="55">
        <f t="shared" si="26"/>
        <v>2416</v>
      </c>
      <c r="J792" s="55">
        <f t="shared" si="27"/>
        <v>15100</v>
      </c>
      <c r="K792" s="55">
        <f t="shared" si="28"/>
        <v>0</v>
      </c>
    </row>
    <row r="793" spans="1:11" hidden="1" x14ac:dyDescent="0.25">
      <c r="A793" s="22" t="s">
        <v>1543</v>
      </c>
      <c r="B793" s="23">
        <v>85</v>
      </c>
      <c r="G793" s="39" t="s">
        <v>1490</v>
      </c>
      <c r="H793" s="39" t="s">
        <v>1491</v>
      </c>
      <c r="I793" s="55">
        <f t="shared" si="26"/>
        <v>141190.56</v>
      </c>
      <c r="J793" s="55">
        <f t="shared" si="27"/>
        <v>882441</v>
      </c>
      <c r="K793" s="55">
        <f t="shared" si="28"/>
        <v>0</v>
      </c>
    </row>
    <row r="794" spans="1:11" hidden="1" x14ac:dyDescent="0.25">
      <c r="A794" s="22" t="s">
        <v>1543</v>
      </c>
      <c r="B794" s="23">
        <v>85</v>
      </c>
      <c r="G794" s="55" t="s">
        <v>2844</v>
      </c>
      <c r="H794" s="55" t="s">
        <v>2617</v>
      </c>
      <c r="I794" s="55">
        <f t="shared" si="26"/>
        <v>360</v>
      </c>
      <c r="J794" s="55">
        <f t="shared" si="27"/>
        <v>2250</v>
      </c>
      <c r="K794" s="55">
        <f t="shared" si="28"/>
        <v>0</v>
      </c>
    </row>
    <row r="795" spans="1:11" hidden="1" x14ac:dyDescent="0.25">
      <c r="A795" s="22" t="s">
        <v>1543</v>
      </c>
      <c r="B795" s="23">
        <v>85</v>
      </c>
      <c r="G795" s="55" t="str">
        <f>+H795</f>
        <v>VEN930329559</v>
      </c>
      <c r="H795" s="55" t="s">
        <v>7333</v>
      </c>
      <c r="I795" s="55">
        <f t="shared" si="26"/>
        <v>94.2</v>
      </c>
      <c r="J795" s="55">
        <f t="shared" si="27"/>
        <v>588.75</v>
      </c>
      <c r="K795" s="55">
        <f t="shared" si="28"/>
        <v>0</v>
      </c>
    </row>
    <row r="796" spans="1:11" hidden="1" x14ac:dyDescent="0.25">
      <c r="A796" s="22" t="s">
        <v>1543</v>
      </c>
      <c r="B796" s="23">
        <v>85</v>
      </c>
      <c r="G796" s="55" t="s">
        <v>1422</v>
      </c>
      <c r="H796" s="55" t="s">
        <v>1010</v>
      </c>
      <c r="I796" s="55">
        <f t="shared" si="26"/>
        <v>327.72</v>
      </c>
      <c r="J796" s="55">
        <f t="shared" si="27"/>
        <v>2048.25</v>
      </c>
      <c r="K796" s="55">
        <f t="shared" si="28"/>
        <v>0</v>
      </c>
    </row>
    <row r="797" spans="1:11" hidden="1" x14ac:dyDescent="0.25">
      <c r="A797" s="22" t="s">
        <v>1543</v>
      </c>
      <c r="B797" s="23">
        <v>85</v>
      </c>
      <c r="G797" s="7" t="s">
        <v>1495</v>
      </c>
      <c r="H797" s="58" t="s">
        <v>2886</v>
      </c>
      <c r="I797" s="55">
        <f t="shared" si="26"/>
        <v>107437.26999999999</v>
      </c>
      <c r="J797" s="55">
        <f t="shared" si="27"/>
        <v>671482.93749999988</v>
      </c>
      <c r="K797" s="55">
        <f t="shared" si="28"/>
        <v>0</v>
      </c>
    </row>
    <row r="798" spans="1:11" hidden="1" x14ac:dyDescent="0.25">
      <c r="A798" s="22" t="s">
        <v>1543</v>
      </c>
      <c r="B798" s="23">
        <v>85</v>
      </c>
      <c r="G798" s="55" t="str">
        <f>+H798</f>
        <v>ZAIF660128A49</v>
      </c>
      <c r="H798" s="55" t="s">
        <v>6791</v>
      </c>
      <c r="I798" s="55">
        <f t="shared" si="26"/>
        <v>28.27</v>
      </c>
      <c r="J798" s="55">
        <f t="shared" si="27"/>
        <v>176.6875</v>
      </c>
      <c r="K798" s="55">
        <f t="shared" si="28"/>
        <v>0</v>
      </c>
    </row>
    <row r="799" spans="1:11" x14ac:dyDescent="0.25">
      <c r="I799" s="19">
        <f>+SUM(I596:I798)</f>
        <v>6735902.3299999982</v>
      </c>
      <c r="J799" s="19">
        <f t="shared" ref="J799:K799" si="29">+SUM(J596:J798)</f>
        <v>42099389.562500007</v>
      </c>
      <c r="K799" s="19">
        <f t="shared" si="29"/>
        <v>47479.67</v>
      </c>
    </row>
    <row r="800" spans="1:11" x14ac:dyDescent="0.25">
      <c r="I800" s="54">
        <f>+I584</f>
        <v>6735902.3299999936</v>
      </c>
      <c r="J800" s="54">
        <f>+J584</f>
        <v>42099389.5625</v>
      </c>
      <c r="K800" s="54">
        <f>+K584</f>
        <v>47479.67</v>
      </c>
    </row>
    <row r="801" spans="9:11" x14ac:dyDescent="0.25">
      <c r="I801" s="54">
        <f>+I799-I800</f>
        <v>0</v>
      </c>
      <c r="J801" s="54">
        <f t="shared" ref="J801:K801" si="30">+J799-J800</f>
        <v>0</v>
      </c>
      <c r="K801" s="54">
        <f t="shared" si="30"/>
        <v>0</v>
      </c>
    </row>
  </sheetData>
  <autoFilter ref="A595:K798">
    <filterColumn colId="10">
      <filters>
        <filter val="12800"/>
        <filter val="14.5"/>
        <filter val="14285.71"/>
        <filter val="5439.97"/>
        <filter val="653.78"/>
      </filters>
    </filterColumn>
  </autoFilter>
  <sortState ref="A1:A751">
    <sortCondition ref="A1"/>
  </sortState>
  <pageMargins left="0.70866141732283472" right="0.70866141732283472" top="0.74803149606299213" bottom="0.74803149606299213" header="0.31496062992125984" footer="0.31496062992125984"/>
  <pageSetup scale="17" fitToHeight="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9"/>
  <sheetViews>
    <sheetView workbookViewId="0">
      <selection activeCell="F24" sqref="F24"/>
    </sheetView>
  </sheetViews>
  <sheetFormatPr baseColWidth="10" defaultRowHeight="15" x14ac:dyDescent="0.25"/>
  <cols>
    <col min="1" max="1" width="16.7109375" bestFit="1" customWidth="1"/>
  </cols>
  <sheetData>
    <row r="1" spans="1:2" s="55" customFormat="1" x14ac:dyDescent="0.25"/>
    <row r="2" spans="1:2" s="55" customFormat="1" x14ac:dyDescent="0.25">
      <c r="A2" s="55" t="str">
        <f>+B2</f>
        <v>AAN051220835</v>
      </c>
      <c r="B2" s="55" t="s">
        <v>804</v>
      </c>
    </row>
    <row r="3" spans="1:2" x14ac:dyDescent="0.25">
      <c r="A3" s="55" t="s">
        <v>7316</v>
      </c>
      <c r="B3" s="55" t="s">
        <v>7317</v>
      </c>
    </row>
    <row r="4" spans="1:2" x14ac:dyDescent="0.25">
      <c r="A4" s="55" t="s">
        <v>7324</v>
      </c>
      <c r="B4" s="55" t="s">
        <v>7325</v>
      </c>
    </row>
    <row r="5" spans="1:2" x14ac:dyDescent="0.25">
      <c r="A5" s="55" t="s">
        <v>4757</v>
      </c>
      <c r="B5" s="55" t="s">
        <v>4684</v>
      </c>
    </row>
    <row r="6" spans="1:2" x14ac:dyDescent="0.25">
      <c r="A6" s="7" t="s">
        <v>7335</v>
      </c>
      <c r="B6" s="7" t="s">
        <v>7336</v>
      </c>
    </row>
    <row r="7" spans="1:2" x14ac:dyDescent="0.25">
      <c r="A7" s="55" t="s">
        <v>2861</v>
      </c>
      <c r="B7" s="55" t="s">
        <v>2798</v>
      </c>
    </row>
    <row r="8" spans="1:2" x14ac:dyDescent="0.25">
      <c r="A8" s="55" t="str">
        <f>+B8</f>
        <v>AEB611030SN7</v>
      </c>
      <c r="B8" s="55" t="s">
        <v>850</v>
      </c>
    </row>
    <row r="9" spans="1:2" x14ac:dyDescent="0.25">
      <c r="A9" s="7" t="s">
        <v>1506</v>
      </c>
      <c r="B9" s="7" t="s">
        <v>1507</v>
      </c>
    </row>
    <row r="10" spans="1:2" x14ac:dyDescent="0.25">
      <c r="A10" s="7" t="s">
        <v>4786</v>
      </c>
      <c r="B10" s="7" t="s">
        <v>4787</v>
      </c>
    </row>
    <row r="11" spans="1:2" x14ac:dyDescent="0.25">
      <c r="A11" s="7" t="s">
        <v>2880</v>
      </c>
      <c r="B11" s="7" t="s">
        <v>7329</v>
      </c>
    </row>
    <row r="12" spans="1:2" x14ac:dyDescent="0.25">
      <c r="A12" s="55" t="s">
        <v>1446</v>
      </c>
      <c r="B12" s="55" t="s">
        <v>1188</v>
      </c>
    </row>
    <row r="13" spans="1:2" x14ac:dyDescent="0.25">
      <c r="A13" s="55" t="str">
        <f>+B13</f>
        <v>AME970109GW0</v>
      </c>
      <c r="B13" s="55" t="s">
        <v>309</v>
      </c>
    </row>
    <row r="14" spans="1:2" x14ac:dyDescent="0.25">
      <c r="A14" s="55" t="str">
        <f>+B14</f>
        <v>AMS050630CN3</v>
      </c>
      <c r="B14" s="55" t="s">
        <v>5877</v>
      </c>
    </row>
    <row r="15" spans="1:2" x14ac:dyDescent="0.25">
      <c r="A15" s="7" t="s">
        <v>1477</v>
      </c>
      <c r="B15" s="7" t="s">
        <v>1478</v>
      </c>
    </row>
    <row r="16" spans="1:2" x14ac:dyDescent="0.25">
      <c r="A16" s="7" t="s">
        <v>2879</v>
      </c>
      <c r="B16" s="39" t="s">
        <v>2881</v>
      </c>
    </row>
    <row r="17" spans="1:2" x14ac:dyDescent="0.25">
      <c r="A17" s="39" t="s">
        <v>444</v>
      </c>
      <c r="B17" s="55" t="s">
        <v>1528</v>
      </c>
    </row>
    <row r="18" spans="1:2" x14ac:dyDescent="0.25">
      <c r="A18" s="55" t="str">
        <f>+B18</f>
        <v>APU640930KV9</v>
      </c>
      <c r="B18" s="55" t="s">
        <v>924</v>
      </c>
    </row>
    <row r="19" spans="1:2" x14ac:dyDescent="0.25">
      <c r="A19" s="39" t="s">
        <v>1475</v>
      </c>
      <c r="B19" s="55" t="s">
        <v>7328</v>
      </c>
    </row>
    <row r="20" spans="1:2" x14ac:dyDescent="0.25">
      <c r="A20" s="39" t="s">
        <v>1465</v>
      </c>
      <c r="B20" s="39" t="s">
        <v>1466</v>
      </c>
    </row>
    <row r="21" spans="1:2" x14ac:dyDescent="0.25">
      <c r="A21" s="55" t="s">
        <v>2842</v>
      </c>
      <c r="B21" s="55" t="s">
        <v>2604</v>
      </c>
    </row>
    <row r="22" spans="1:2" x14ac:dyDescent="0.25">
      <c r="A22" s="7" t="s">
        <v>6200</v>
      </c>
      <c r="B22" s="7" t="s">
        <v>7332</v>
      </c>
    </row>
    <row r="23" spans="1:2" x14ac:dyDescent="0.25">
      <c r="A23" s="39" t="s">
        <v>1467</v>
      </c>
      <c r="B23" s="39" t="s">
        <v>1468</v>
      </c>
    </row>
    <row r="24" spans="1:2" x14ac:dyDescent="0.25">
      <c r="A24" s="39" t="s">
        <v>2926</v>
      </c>
      <c r="B24" s="39" t="s">
        <v>2927</v>
      </c>
    </row>
    <row r="25" spans="1:2" x14ac:dyDescent="0.25">
      <c r="A25" s="55" t="s">
        <v>4768</v>
      </c>
      <c r="B25" s="55" t="s">
        <v>4634</v>
      </c>
    </row>
    <row r="26" spans="1:2" x14ac:dyDescent="0.25">
      <c r="A26" s="17" t="s">
        <v>1539</v>
      </c>
      <c r="B26" s="18" t="s">
        <v>1540</v>
      </c>
    </row>
    <row r="27" spans="1:2" x14ac:dyDescent="0.25">
      <c r="A27" s="39" t="s">
        <v>1508</v>
      </c>
      <c r="B27" s="39" t="s">
        <v>1509</v>
      </c>
    </row>
    <row r="28" spans="1:2" x14ac:dyDescent="0.25">
      <c r="A28" s="55" t="str">
        <f>+B28</f>
        <v>BPR860613QI5</v>
      </c>
      <c r="B28" s="55" t="s">
        <v>6872</v>
      </c>
    </row>
    <row r="29" spans="1:2" x14ac:dyDescent="0.25">
      <c r="A29" s="55" t="str">
        <f>+B29</f>
        <v>BRO120910HC1</v>
      </c>
      <c r="B29" s="55" t="s">
        <v>370</v>
      </c>
    </row>
    <row r="30" spans="1:2" x14ac:dyDescent="0.25">
      <c r="A30" s="55" t="s">
        <v>7318</v>
      </c>
      <c r="B30" s="55" t="s">
        <v>7183</v>
      </c>
    </row>
    <row r="31" spans="1:2" x14ac:dyDescent="0.25">
      <c r="A31" s="55" t="str">
        <f>+B31</f>
        <v>CAM061114VE5</v>
      </c>
      <c r="B31" s="55" t="s">
        <v>3183</v>
      </c>
    </row>
    <row r="32" spans="1:2" x14ac:dyDescent="0.25">
      <c r="A32" s="55" t="str">
        <f>+B32</f>
        <v>CAMM880825PU8</v>
      </c>
      <c r="B32" s="55" t="s">
        <v>321</v>
      </c>
    </row>
    <row r="33" spans="1:2" x14ac:dyDescent="0.25">
      <c r="A33" s="39" t="s">
        <v>1469</v>
      </c>
      <c r="B33" s="39" t="s">
        <v>1470</v>
      </c>
    </row>
    <row r="34" spans="1:2" x14ac:dyDescent="0.25">
      <c r="A34" s="55" t="str">
        <f>+B34</f>
        <v>CAPN820703SY9</v>
      </c>
      <c r="B34" s="55" t="s">
        <v>5880</v>
      </c>
    </row>
    <row r="35" spans="1:2" x14ac:dyDescent="0.25">
      <c r="A35" s="55" t="s">
        <v>7323</v>
      </c>
      <c r="B35" s="55" t="s">
        <v>7276</v>
      </c>
    </row>
    <row r="36" spans="1:2" x14ac:dyDescent="0.25">
      <c r="A36" s="55" t="str">
        <f>+B36</f>
        <v>CDO0509296I9</v>
      </c>
      <c r="B36" s="55" t="s">
        <v>313</v>
      </c>
    </row>
    <row r="37" spans="1:2" x14ac:dyDescent="0.25">
      <c r="A37" s="55" t="s">
        <v>1425</v>
      </c>
      <c r="B37" s="55" t="s">
        <v>1025</v>
      </c>
    </row>
    <row r="38" spans="1:2" x14ac:dyDescent="0.25">
      <c r="A38" s="55" t="str">
        <f>+B38</f>
        <v>CFC110121742</v>
      </c>
      <c r="B38" s="55" t="s">
        <v>777</v>
      </c>
    </row>
    <row r="39" spans="1:2" x14ac:dyDescent="0.25">
      <c r="A39" s="55" t="str">
        <f>+B39</f>
        <v>CFM020827QZ0</v>
      </c>
      <c r="B39" s="55" t="s">
        <v>6659</v>
      </c>
    </row>
    <row r="40" spans="1:2" x14ac:dyDescent="0.25">
      <c r="A40" s="55" t="str">
        <f>+B40</f>
        <v>CIB030603CN2</v>
      </c>
      <c r="B40" s="55" t="s">
        <v>6666</v>
      </c>
    </row>
    <row r="41" spans="1:2" x14ac:dyDescent="0.25">
      <c r="A41" s="39" t="s">
        <v>1482</v>
      </c>
      <c r="B41" s="39" t="s">
        <v>1481</v>
      </c>
    </row>
    <row r="42" spans="1:2" x14ac:dyDescent="0.25">
      <c r="A42" s="55" t="str">
        <f>+B42</f>
        <v>CME030219B64</v>
      </c>
      <c r="B42" s="55" t="s">
        <v>2907</v>
      </c>
    </row>
    <row r="43" spans="1:2" x14ac:dyDescent="0.25">
      <c r="A43" s="55" t="s">
        <v>1445</v>
      </c>
      <c r="B43" s="55" t="s">
        <v>1172</v>
      </c>
    </row>
    <row r="44" spans="1:2" x14ac:dyDescent="0.25">
      <c r="A44" s="55" t="str">
        <f>+B44</f>
        <v>CME910715UB9</v>
      </c>
      <c r="B44" s="55" t="s">
        <v>329</v>
      </c>
    </row>
    <row r="45" spans="1:2" x14ac:dyDescent="0.25">
      <c r="A45" s="55" t="str">
        <f>+B45</f>
        <v>COCC6701098W7</v>
      </c>
      <c r="B45" s="55" t="s">
        <v>6745</v>
      </c>
    </row>
    <row r="46" spans="1:2" x14ac:dyDescent="0.25">
      <c r="A46" s="55" t="str">
        <f>+B46</f>
        <v>COR940512BM6</v>
      </c>
      <c r="B46" s="55" t="s">
        <v>6808</v>
      </c>
    </row>
    <row r="47" spans="1:2" x14ac:dyDescent="0.25">
      <c r="A47" s="55" t="s">
        <v>1437</v>
      </c>
      <c r="B47" s="55" t="s">
        <v>1111</v>
      </c>
    </row>
    <row r="48" spans="1:2" x14ac:dyDescent="0.25">
      <c r="A48" s="55" t="str">
        <f>+B48</f>
        <v>CPE6307036N8</v>
      </c>
      <c r="B48" s="55" t="s">
        <v>6760</v>
      </c>
    </row>
    <row r="49" spans="1:2" x14ac:dyDescent="0.25">
      <c r="A49" s="55" t="str">
        <f>+B49</f>
        <v>CPF6307036N8</v>
      </c>
      <c r="B49" s="55" t="s">
        <v>841</v>
      </c>
    </row>
    <row r="50" spans="1:2" x14ac:dyDescent="0.25">
      <c r="A50" s="55" t="s">
        <v>7301</v>
      </c>
      <c r="B50" s="55" t="s">
        <v>7302</v>
      </c>
    </row>
    <row r="51" spans="1:2" x14ac:dyDescent="0.25">
      <c r="A51" s="55" t="s">
        <v>1414</v>
      </c>
      <c r="B51" s="55" t="s">
        <v>1075</v>
      </c>
    </row>
    <row r="52" spans="1:2" x14ac:dyDescent="0.25">
      <c r="A52" s="39" t="s">
        <v>1479</v>
      </c>
      <c r="B52" s="39" t="s">
        <v>1480</v>
      </c>
    </row>
    <row r="53" spans="1:2" x14ac:dyDescent="0.25">
      <c r="A53" s="7" t="s">
        <v>5569</v>
      </c>
      <c r="B53" s="7" t="s">
        <v>5570</v>
      </c>
    </row>
    <row r="54" spans="1:2" x14ac:dyDescent="0.25">
      <c r="A54" s="7" t="s">
        <v>1483</v>
      </c>
      <c r="B54" s="39" t="s">
        <v>1484</v>
      </c>
    </row>
    <row r="55" spans="1:2" x14ac:dyDescent="0.25">
      <c r="A55" s="31" t="s">
        <v>3725</v>
      </c>
      <c r="B55" s="55" t="s">
        <v>3574</v>
      </c>
    </row>
    <row r="56" spans="1:2" x14ac:dyDescent="0.25">
      <c r="A56" s="55" t="str">
        <f>+B56</f>
        <v>DCO0302147T9</v>
      </c>
      <c r="B56" s="55" t="s">
        <v>906</v>
      </c>
    </row>
    <row r="57" spans="1:2" x14ac:dyDescent="0.25">
      <c r="A57" s="55" t="str">
        <f>+B57</f>
        <v>DEAM830915G44</v>
      </c>
      <c r="B57" s="55" t="s">
        <v>6642</v>
      </c>
    </row>
    <row r="58" spans="1:2" x14ac:dyDescent="0.25">
      <c r="A58" s="55" t="str">
        <f>+B58</f>
        <v>DEM8801152E9</v>
      </c>
      <c r="B58" s="55" t="s">
        <v>5798</v>
      </c>
    </row>
    <row r="59" spans="1:2" x14ac:dyDescent="0.25">
      <c r="A59" s="55" t="str">
        <f>+B59</f>
        <v>DLI931201MI9</v>
      </c>
      <c r="B59" s="55" t="s">
        <v>2401</v>
      </c>
    </row>
    <row r="60" spans="1:2" x14ac:dyDescent="0.25">
      <c r="A60" s="55" t="s">
        <v>1442</v>
      </c>
      <c r="B60" s="55" t="s">
        <v>1160</v>
      </c>
    </row>
    <row r="61" spans="1:2" x14ac:dyDescent="0.25">
      <c r="A61" s="55" t="str">
        <f>+B61</f>
        <v>DUGG650808H5A</v>
      </c>
      <c r="B61" s="55" t="s">
        <v>2254</v>
      </c>
    </row>
    <row r="62" spans="1:2" x14ac:dyDescent="0.25">
      <c r="A62" s="55" t="s">
        <v>305</v>
      </c>
      <c r="B62" s="55" t="s">
        <v>305</v>
      </c>
    </row>
    <row r="63" spans="1:2" x14ac:dyDescent="0.25">
      <c r="A63" s="55" t="str">
        <f>+B63</f>
        <v>DVB840717386</v>
      </c>
      <c r="B63" s="55" t="s">
        <v>3267</v>
      </c>
    </row>
    <row r="64" spans="1:2" x14ac:dyDescent="0.25">
      <c r="A64" s="55" t="str">
        <f>+B64</f>
        <v>ECP1111049Y4</v>
      </c>
      <c r="B64" s="55" t="s">
        <v>1819</v>
      </c>
    </row>
    <row r="65" spans="1:2" x14ac:dyDescent="0.25">
      <c r="A65" s="55" t="s">
        <v>7311</v>
      </c>
      <c r="B65" s="55" t="s">
        <v>7051</v>
      </c>
    </row>
    <row r="66" spans="1:2" x14ac:dyDescent="0.25">
      <c r="A66" s="55" t="str">
        <f>+B66</f>
        <v>ELE011009716</v>
      </c>
      <c r="B66" s="55" t="s">
        <v>763</v>
      </c>
    </row>
    <row r="67" spans="1:2" x14ac:dyDescent="0.25">
      <c r="A67" s="55" t="s">
        <v>1457</v>
      </c>
      <c r="B67" s="55" t="s">
        <v>1352</v>
      </c>
    </row>
    <row r="68" spans="1:2" x14ac:dyDescent="0.25">
      <c r="A68" s="55" t="str">
        <f>+B68</f>
        <v>ESS070306HF4</v>
      </c>
      <c r="B68" s="55" t="s">
        <v>6746</v>
      </c>
    </row>
    <row r="69" spans="1:2" x14ac:dyDescent="0.25">
      <c r="A69" s="55" t="s">
        <v>1436</v>
      </c>
      <c r="B69" s="55" t="s">
        <v>1094</v>
      </c>
    </row>
    <row r="70" spans="1:2" x14ac:dyDescent="0.25">
      <c r="A70" s="55" t="str">
        <f>+B70</f>
        <v>FAAG951201ES7</v>
      </c>
      <c r="B70" s="55" t="s">
        <v>5358</v>
      </c>
    </row>
    <row r="71" spans="1:2" x14ac:dyDescent="0.25">
      <c r="A71" s="55" t="str">
        <f>+B71</f>
        <v>FMB871228QF7</v>
      </c>
      <c r="B71" s="55" t="s">
        <v>430</v>
      </c>
    </row>
    <row r="72" spans="1:2" x14ac:dyDescent="0.25">
      <c r="A72" s="55" t="str">
        <f>+B72</f>
        <v>FMN9905248R8</v>
      </c>
      <c r="B72" s="55" t="s">
        <v>880</v>
      </c>
    </row>
    <row r="73" spans="1:2" x14ac:dyDescent="0.25">
      <c r="A73" s="55" t="str">
        <f>+B73</f>
        <v>FNI970829JR9</v>
      </c>
      <c r="B73" s="55" t="s">
        <v>794</v>
      </c>
    </row>
    <row r="74" spans="1:2" x14ac:dyDescent="0.25">
      <c r="A74" s="55" t="s">
        <v>356</v>
      </c>
      <c r="B74" s="55" t="s">
        <v>356</v>
      </c>
    </row>
    <row r="75" spans="1:2" x14ac:dyDescent="0.25">
      <c r="A75" s="55" t="s">
        <v>2850</v>
      </c>
      <c r="B75" s="55" t="s">
        <v>2722</v>
      </c>
    </row>
    <row r="76" spans="1:2" x14ac:dyDescent="0.25">
      <c r="A76" s="55" t="str">
        <f>+B76</f>
        <v>FOPJ630103CU1</v>
      </c>
      <c r="B76" s="55" t="s">
        <v>739</v>
      </c>
    </row>
    <row r="77" spans="1:2" x14ac:dyDescent="0.25">
      <c r="A77" s="7" t="s">
        <v>1471</v>
      </c>
      <c r="B77" s="39" t="s">
        <v>2883</v>
      </c>
    </row>
    <row r="78" spans="1:2" x14ac:dyDescent="0.25">
      <c r="A78" s="55" t="s">
        <v>1430</v>
      </c>
      <c r="B78" s="55" t="s">
        <v>1052</v>
      </c>
    </row>
    <row r="79" spans="1:2" x14ac:dyDescent="0.25">
      <c r="A79" s="55" t="str">
        <f>+B79</f>
        <v>GAN030926UU7</v>
      </c>
      <c r="B79" s="55" t="s">
        <v>6771</v>
      </c>
    </row>
    <row r="80" spans="1:2" x14ac:dyDescent="0.25">
      <c r="A80" s="55" t="s">
        <v>7306</v>
      </c>
      <c r="B80" s="55" t="s">
        <v>7307</v>
      </c>
    </row>
    <row r="81" spans="1:2" x14ac:dyDescent="0.25">
      <c r="A81" s="55" t="s">
        <v>7326</v>
      </c>
      <c r="B81" s="55" t="s">
        <v>7327</v>
      </c>
    </row>
    <row r="82" spans="1:2" x14ac:dyDescent="0.25">
      <c r="A82" s="55" t="s">
        <v>1427</v>
      </c>
      <c r="B82" s="55" t="s">
        <v>1036</v>
      </c>
    </row>
    <row r="83" spans="1:2" x14ac:dyDescent="0.25">
      <c r="A83" s="55" t="str">
        <f>+B83</f>
        <v>GHO091124SM3</v>
      </c>
      <c r="B83" s="55" t="s">
        <v>886</v>
      </c>
    </row>
    <row r="84" spans="1:2" x14ac:dyDescent="0.25">
      <c r="A84" s="55" t="s">
        <v>1415</v>
      </c>
      <c r="B84" s="55" t="s">
        <v>6186</v>
      </c>
    </row>
    <row r="85" spans="1:2" x14ac:dyDescent="0.25">
      <c r="A85" s="55" t="s">
        <v>7308</v>
      </c>
      <c r="B85" s="55" t="s">
        <v>7309</v>
      </c>
    </row>
    <row r="86" spans="1:2" x14ac:dyDescent="0.25">
      <c r="A86" s="55" t="str">
        <f>+B86</f>
        <v>GNO160208SP3</v>
      </c>
      <c r="B86" s="55" t="s">
        <v>7003</v>
      </c>
    </row>
    <row r="87" spans="1:2" x14ac:dyDescent="0.25">
      <c r="A87" s="55" t="str">
        <f>+B87</f>
        <v>GOAM8706137H4</v>
      </c>
      <c r="B87" s="55" t="s">
        <v>6754</v>
      </c>
    </row>
    <row r="88" spans="1:2" x14ac:dyDescent="0.25">
      <c r="A88" s="55" t="str">
        <f>+B88</f>
        <v>GOC9303301F4</v>
      </c>
      <c r="B88" s="55" t="s">
        <v>5878</v>
      </c>
    </row>
    <row r="89" spans="1:2" x14ac:dyDescent="0.25">
      <c r="A89" s="55" t="s">
        <v>5469</v>
      </c>
      <c r="B89" s="55" t="s">
        <v>5469</v>
      </c>
    </row>
    <row r="90" spans="1:2" x14ac:dyDescent="0.25">
      <c r="A90" s="55" t="s">
        <v>1429</v>
      </c>
      <c r="B90" s="55" t="s">
        <v>1048</v>
      </c>
    </row>
    <row r="91" spans="1:2" x14ac:dyDescent="0.25">
      <c r="A91" s="55" t="str">
        <f>+B91</f>
        <v>GORS710801PU6</v>
      </c>
      <c r="B91" s="55" t="s">
        <v>383</v>
      </c>
    </row>
    <row r="92" spans="1:2" x14ac:dyDescent="0.25">
      <c r="A92" s="55" t="str">
        <f>+B92</f>
        <v>GPA0602149V1</v>
      </c>
      <c r="B92" s="55" t="s">
        <v>6982</v>
      </c>
    </row>
    <row r="93" spans="1:2" x14ac:dyDescent="0.25">
      <c r="A93" s="7" t="s">
        <v>3755</v>
      </c>
      <c r="B93" s="7" t="s">
        <v>3756</v>
      </c>
    </row>
    <row r="94" spans="1:2" x14ac:dyDescent="0.25">
      <c r="A94" s="55" t="str">
        <f>+B94</f>
        <v>GPR911122D69</v>
      </c>
      <c r="B94" s="55" t="s">
        <v>2462</v>
      </c>
    </row>
    <row r="95" spans="1:2" x14ac:dyDescent="0.25">
      <c r="A95" s="55" t="str">
        <f>+B95</f>
        <v>GULC830307PH3</v>
      </c>
      <c r="B95" s="55" t="s">
        <v>6747</v>
      </c>
    </row>
    <row r="96" spans="1:2" x14ac:dyDescent="0.25">
      <c r="A96" s="55" t="s">
        <v>1432</v>
      </c>
      <c r="B96" s="55" t="s">
        <v>1060</v>
      </c>
    </row>
    <row r="97" spans="1:2" x14ac:dyDescent="0.25">
      <c r="A97" s="55" t="str">
        <f>+B97</f>
        <v>GUPR7308269G1</v>
      </c>
      <c r="B97" s="55" t="s">
        <v>6976</v>
      </c>
    </row>
    <row r="98" spans="1:2" x14ac:dyDescent="0.25">
      <c r="A98" s="55" t="s">
        <v>1435</v>
      </c>
      <c r="B98" s="55" t="s">
        <v>7322</v>
      </c>
    </row>
    <row r="99" spans="1:2" x14ac:dyDescent="0.25">
      <c r="A99" s="55" t="s">
        <v>7319</v>
      </c>
      <c r="B99" s="55" t="s">
        <v>7217</v>
      </c>
    </row>
    <row r="100" spans="1:2" x14ac:dyDescent="0.25">
      <c r="A100" s="55" t="str">
        <f>+B100</f>
        <v>HEGS6204255W7</v>
      </c>
      <c r="B100" s="55" t="s">
        <v>3174</v>
      </c>
    </row>
    <row r="101" spans="1:2" x14ac:dyDescent="0.25">
      <c r="A101" s="55" t="str">
        <f>+B101</f>
        <v>HNC040824TJ6</v>
      </c>
      <c r="B101" s="55" t="s">
        <v>6647</v>
      </c>
    </row>
    <row r="102" spans="1:2" x14ac:dyDescent="0.25">
      <c r="A102" s="55" t="s">
        <v>1451</v>
      </c>
      <c r="B102" s="55" t="s">
        <v>1258</v>
      </c>
    </row>
    <row r="103" spans="1:2" x14ac:dyDescent="0.25">
      <c r="A103" s="55" t="s">
        <v>1421</v>
      </c>
      <c r="B103" s="55" t="s">
        <v>1006</v>
      </c>
    </row>
    <row r="104" spans="1:2" x14ac:dyDescent="0.25">
      <c r="A104" s="39" t="s">
        <v>1520</v>
      </c>
      <c r="B104" s="55" t="s">
        <v>1524</v>
      </c>
    </row>
    <row r="105" spans="1:2" x14ac:dyDescent="0.25">
      <c r="A105" s="39" t="s">
        <v>3758</v>
      </c>
      <c r="B105" s="7" t="s">
        <v>4778</v>
      </c>
    </row>
    <row r="106" spans="1:2" x14ac:dyDescent="0.25">
      <c r="A106" s="55" t="s">
        <v>1460</v>
      </c>
      <c r="B106" s="55" t="s">
        <v>2862</v>
      </c>
    </row>
    <row r="107" spans="1:2" x14ac:dyDescent="0.25">
      <c r="A107" s="55" t="s">
        <v>1424</v>
      </c>
      <c r="B107" s="55" t="s">
        <v>1018</v>
      </c>
    </row>
    <row r="108" spans="1:2" x14ac:dyDescent="0.25">
      <c r="A108" s="7" t="s">
        <v>2898</v>
      </c>
      <c r="B108" s="7" t="s">
        <v>7338</v>
      </c>
    </row>
    <row r="109" spans="1:2" x14ac:dyDescent="0.25">
      <c r="A109" s="55" t="s">
        <v>1456</v>
      </c>
      <c r="B109" s="55" t="s">
        <v>1324</v>
      </c>
    </row>
    <row r="110" spans="1:2" x14ac:dyDescent="0.25">
      <c r="A110" s="7" t="s">
        <v>1472</v>
      </c>
      <c r="B110" s="7" t="s">
        <v>3757</v>
      </c>
    </row>
    <row r="111" spans="1:2" x14ac:dyDescent="0.25">
      <c r="A111" s="7" t="s">
        <v>1419</v>
      </c>
      <c r="B111" s="55" t="s">
        <v>1192</v>
      </c>
    </row>
    <row r="112" spans="1:2" x14ac:dyDescent="0.25">
      <c r="A112" s="55" t="str">
        <f>+B112</f>
        <v>LEP1408184R1</v>
      </c>
      <c r="B112" s="55" t="s">
        <v>6761</v>
      </c>
    </row>
    <row r="113" spans="1:2" x14ac:dyDescent="0.25">
      <c r="A113" s="55" t="s">
        <v>1840</v>
      </c>
      <c r="B113" s="55" t="s">
        <v>2949</v>
      </c>
    </row>
    <row r="114" spans="1:2" x14ac:dyDescent="0.25">
      <c r="A114" s="55" t="s">
        <v>1433</v>
      </c>
      <c r="B114" s="55" t="s">
        <v>1064</v>
      </c>
    </row>
    <row r="115" spans="1:2" x14ac:dyDescent="0.25">
      <c r="A115" s="55" t="str">
        <f>+B115</f>
        <v>LONA700127T42</v>
      </c>
      <c r="B115" s="55" t="s">
        <v>352</v>
      </c>
    </row>
    <row r="116" spans="1:2" x14ac:dyDescent="0.25">
      <c r="A116" s="55" t="str">
        <f>+B116</f>
        <v>LVB141009VE5</v>
      </c>
      <c r="B116" s="55" t="s">
        <v>6699</v>
      </c>
    </row>
    <row r="117" spans="1:2" x14ac:dyDescent="0.25">
      <c r="A117" s="55" t="s">
        <v>2851</v>
      </c>
      <c r="B117" s="55" t="s">
        <v>2727</v>
      </c>
    </row>
    <row r="118" spans="1:2" x14ac:dyDescent="0.25">
      <c r="A118" s="55" t="str">
        <f>+B118</f>
        <v>MAMR740915UN2</v>
      </c>
      <c r="B118" s="55" t="s">
        <v>6993</v>
      </c>
    </row>
    <row r="119" spans="1:2" x14ac:dyDescent="0.25">
      <c r="A119" s="55" t="s">
        <v>1450</v>
      </c>
      <c r="B119" s="55" t="s">
        <v>1221</v>
      </c>
    </row>
    <row r="120" spans="1:2" x14ac:dyDescent="0.25">
      <c r="A120" s="55" t="str">
        <f>+B120</f>
        <v>MATG6407264Q9</v>
      </c>
      <c r="B120" s="55" t="s">
        <v>5489</v>
      </c>
    </row>
    <row r="121" spans="1:2" x14ac:dyDescent="0.25">
      <c r="A121" s="55" t="str">
        <f>+B121</f>
        <v>MCO011130AP9</v>
      </c>
      <c r="B121" s="55" t="s">
        <v>7334</v>
      </c>
    </row>
    <row r="122" spans="1:2" x14ac:dyDescent="0.25">
      <c r="A122" s="55" t="s">
        <v>1438</v>
      </c>
      <c r="B122" s="55" t="s">
        <v>1130</v>
      </c>
    </row>
    <row r="123" spans="1:2" x14ac:dyDescent="0.25">
      <c r="A123" s="55" t="s">
        <v>7320</v>
      </c>
      <c r="B123" s="55" t="s">
        <v>7220</v>
      </c>
    </row>
    <row r="124" spans="1:2" x14ac:dyDescent="0.25">
      <c r="A124" s="55" t="str">
        <f>+B124</f>
        <v>MERL571216D49</v>
      </c>
      <c r="B124" s="55" t="s">
        <v>5328</v>
      </c>
    </row>
    <row r="125" spans="1:2" x14ac:dyDescent="0.25">
      <c r="A125" s="39" t="s">
        <v>7341</v>
      </c>
      <c r="B125" s="55" t="s">
        <v>7342</v>
      </c>
    </row>
    <row r="126" spans="1:2" x14ac:dyDescent="0.25">
      <c r="A126" s="55" t="s">
        <v>3727</v>
      </c>
      <c r="B126" s="55" t="s">
        <v>3591</v>
      </c>
    </row>
    <row r="127" spans="1:2" x14ac:dyDescent="0.25">
      <c r="A127" s="55" t="s">
        <v>7315</v>
      </c>
      <c r="B127" s="55" t="s">
        <v>7115</v>
      </c>
    </row>
    <row r="128" spans="1:2" x14ac:dyDescent="0.25">
      <c r="A128" s="55" t="s">
        <v>2852</v>
      </c>
      <c r="B128" s="55" t="s">
        <v>2734</v>
      </c>
    </row>
    <row r="129" spans="1:2" x14ac:dyDescent="0.25">
      <c r="A129" s="55" t="str">
        <f>+B129</f>
        <v>MOHF7011077G9</v>
      </c>
      <c r="B129" s="55" t="s">
        <v>6673</v>
      </c>
    </row>
    <row r="130" spans="1:2" x14ac:dyDescent="0.25">
      <c r="A130" s="55" t="str">
        <f>+B130</f>
        <v>MOPV770820AD5</v>
      </c>
      <c r="B130" s="55" t="s">
        <v>6751</v>
      </c>
    </row>
    <row r="131" spans="1:2" x14ac:dyDescent="0.25">
      <c r="A131" s="55" t="str">
        <f>+B131</f>
        <v>MTA900527FIA</v>
      </c>
      <c r="B131" s="55" t="s">
        <v>6816</v>
      </c>
    </row>
    <row r="132" spans="1:2" x14ac:dyDescent="0.25">
      <c r="A132" s="55" t="str">
        <f>+B132</f>
        <v>MTA900528FIA</v>
      </c>
      <c r="B132" s="55" t="s">
        <v>919</v>
      </c>
    </row>
    <row r="133" spans="1:2" x14ac:dyDescent="0.25">
      <c r="A133" s="7" t="s">
        <v>1418</v>
      </c>
      <c r="B133" s="55" t="s">
        <v>1196</v>
      </c>
    </row>
    <row r="134" spans="1:2" x14ac:dyDescent="0.25">
      <c r="A134" s="55" t="s">
        <v>7304</v>
      </c>
      <c r="B134" s="55" t="s">
        <v>7305</v>
      </c>
    </row>
    <row r="135" spans="1:2" x14ac:dyDescent="0.25">
      <c r="A135" s="55" t="str">
        <f>+B135</f>
        <v>NWM9709244W4</v>
      </c>
      <c r="B135" s="55" t="s">
        <v>333</v>
      </c>
    </row>
    <row r="136" spans="1:2" x14ac:dyDescent="0.25">
      <c r="A136" s="7" t="s">
        <v>2887</v>
      </c>
      <c r="B136" s="7" t="s">
        <v>2888</v>
      </c>
    </row>
    <row r="137" spans="1:2" x14ac:dyDescent="0.25">
      <c r="A137" s="7" t="s">
        <v>1486</v>
      </c>
      <c r="B137" s="7" t="s">
        <v>1487</v>
      </c>
    </row>
    <row r="138" spans="1:2" x14ac:dyDescent="0.25">
      <c r="A138" s="39" t="s">
        <v>3763</v>
      </c>
      <c r="B138" s="55" t="s">
        <v>7339</v>
      </c>
    </row>
    <row r="139" spans="1:2" x14ac:dyDescent="0.25">
      <c r="A139" s="55" t="str">
        <f>+B139</f>
        <v>ODM950324V2A</v>
      </c>
      <c r="B139" s="55" t="s">
        <v>411</v>
      </c>
    </row>
    <row r="140" spans="1:2" x14ac:dyDescent="0.25">
      <c r="A140" s="55" t="str">
        <f>+B140</f>
        <v>OES070503PZ1</v>
      </c>
      <c r="B140" s="55" t="s">
        <v>6809</v>
      </c>
    </row>
    <row r="141" spans="1:2" x14ac:dyDescent="0.25">
      <c r="A141" s="55" t="s">
        <v>7300</v>
      </c>
      <c r="B141" s="55" t="s">
        <v>7176</v>
      </c>
    </row>
    <row r="142" spans="1:2" x14ac:dyDescent="0.25">
      <c r="A142" s="55" t="str">
        <f>+B142</f>
        <v>OFI920113KZ8</v>
      </c>
      <c r="B142" s="55" t="s">
        <v>6622</v>
      </c>
    </row>
    <row r="143" spans="1:2" x14ac:dyDescent="0.25">
      <c r="A143" s="55" t="s">
        <v>6184</v>
      </c>
      <c r="B143" s="55" t="s">
        <v>7303</v>
      </c>
    </row>
    <row r="144" spans="1:2" x14ac:dyDescent="0.25">
      <c r="A144" s="55" t="s">
        <v>7314</v>
      </c>
      <c r="B144" s="55" t="s">
        <v>7089</v>
      </c>
    </row>
    <row r="145" spans="1:2" x14ac:dyDescent="0.25">
      <c r="A145" s="55" t="str">
        <f>+B145</f>
        <v>OIRC931219TB8</v>
      </c>
      <c r="B145" s="55" t="s">
        <v>6619</v>
      </c>
    </row>
    <row r="146" spans="1:2" x14ac:dyDescent="0.25">
      <c r="A146" s="55" t="str">
        <f>+B146</f>
        <v>OME561118AA8</v>
      </c>
      <c r="B146" s="55" t="s">
        <v>907</v>
      </c>
    </row>
    <row r="147" spans="1:2" x14ac:dyDescent="0.25">
      <c r="A147" s="55" t="s">
        <v>1423</v>
      </c>
      <c r="B147" s="55" t="s">
        <v>1014</v>
      </c>
    </row>
    <row r="148" spans="1:2" x14ac:dyDescent="0.25">
      <c r="A148" s="55" t="str">
        <f>+B148</f>
        <v>PAMV611223QD2</v>
      </c>
      <c r="B148" s="55" t="s">
        <v>2298</v>
      </c>
    </row>
    <row r="149" spans="1:2" x14ac:dyDescent="0.25">
      <c r="A149" s="55" t="s">
        <v>7310</v>
      </c>
      <c r="B149" s="55" t="s">
        <v>7040</v>
      </c>
    </row>
    <row r="150" spans="1:2" x14ac:dyDescent="0.25">
      <c r="A150" s="55" t="str">
        <f>+B150</f>
        <v>PCE890410B99</v>
      </c>
      <c r="B150" s="55" t="s">
        <v>2439</v>
      </c>
    </row>
    <row r="151" spans="1:2" x14ac:dyDescent="0.25">
      <c r="A151" s="55" t="str">
        <f>+B151</f>
        <v>PET040903DH1</v>
      </c>
      <c r="B151" s="55" t="s">
        <v>908</v>
      </c>
    </row>
    <row r="152" spans="1:2" x14ac:dyDescent="0.25">
      <c r="A152" s="55" t="str">
        <f>+B152</f>
        <v>PLH1504279H9</v>
      </c>
      <c r="B152" s="55" t="s">
        <v>5985</v>
      </c>
    </row>
    <row r="153" spans="1:2" x14ac:dyDescent="0.25">
      <c r="A153" s="55" t="s">
        <v>7312</v>
      </c>
      <c r="B153" s="55" t="s">
        <v>7065</v>
      </c>
    </row>
    <row r="154" spans="1:2" x14ac:dyDescent="0.25">
      <c r="A154" s="55" t="str">
        <f>+B154</f>
        <v>POPR680813V88</v>
      </c>
      <c r="B154" s="55" t="s">
        <v>6748</v>
      </c>
    </row>
    <row r="155" spans="1:2" x14ac:dyDescent="0.25">
      <c r="A155" s="55" t="s">
        <v>2841</v>
      </c>
      <c r="B155" s="55" t="s">
        <v>2863</v>
      </c>
    </row>
    <row r="156" spans="1:2" x14ac:dyDescent="0.25">
      <c r="A156" s="55" t="s">
        <v>3713</v>
      </c>
      <c r="B156" s="55" t="s">
        <v>3488</v>
      </c>
    </row>
    <row r="157" spans="1:2" x14ac:dyDescent="0.25">
      <c r="A157" s="7" t="s">
        <v>1499</v>
      </c>
      <c r="B157" s="7" t="s">
        <v>1500</v>
      </c>
    </row>
    <row r="158" spans="1:2" x14ac:dyDescent="0.25">
      <c r="A158" s="55" t="s">
        <v>1458</v>
      </c>
      <c r="B158" s="55" t="s">
        <v>1359</v>
      </c>
    </row>
    <row r="159" spans="1:2" x14ac:dyDescent="0.25">
      <c r="A159" s="55" t="str">
        <f>+B159</f>
        <v>RCO0708136F7</v>
      </c>
      <c r="B159" s="55" t="s">
        <v>815</v>
      </c>
    </row>
    <row r="160" spans="1:2" x14ac:dyDescent="0.25">
      <c r="A160" s="55" t="s">
        <v>2839</v>
      </c>
      <c r="B160" s="55" t="s">
        <v>2539</v>
      </c>
    </row>
    <row r="161" spans="1:2" x14ac:dyDescent="0.25">
      <c r="A161" s="55" t="s">
        <v>3730</v>
      </c>
      <c r="B161" s="55" t="s">
        <v>3656</v>
      </c>
    </row>
    <row r="162" spans="1:2" x14ac:dyDescent="0.25">
      <c r="A162" s="55" t="s">
        <v>2854</v>
      </c>
      <c r="B162" s="55" t="s">
        <v>2742</v>
      </c>
    </row>
    <row r="163" spans="1:2" x14ac:dyDescent="0.25">
      <c r="A163" s="55" t="str">
        <f>+B163</f>
        <v>RERM8507088A8</v>
      </c>
      <c r="B163" s="55" t="s">
        <v>1426</v>
      </c>
    </row>
    <row r="164" spans="1:2" x14ac:dyDescent="0.25">
      <c r="A164" s="55" t="str">
        <f>+B164</f>
        <v>RIOB7906128Y0</v>
      </c>
      <c r="B164" s="55" t="s">
        <v>6915</v>
      </c>
    </row>
    <row r="165" spans="1:2" x14ac:dyDescent="0.25">
      <c r="A165" s="55" t="str">
        <f>+B165</f>
        <v>ROAA840915TS5</v>
      </c>
      <c r="B165" s="55" t="s">
        <v>2405</v>
      </c>
    </row>
    <row r="166" spans="1:2" x14ac:dyDescent="0.25">
      <c r="A166" s="55" t="s">
        <v>1443</v>
      </c>
      <c r="B166" s="55" t="s">
        <v>1164</v>
      </c>
    </row>
    <row r="167" spans="1:2" x14ac:dyDescent="0.25">
      <c r="A167" s="55" t="s">
        <v>6168</v>
      </c>
      <c r="B167" s="55" t="s">
        <v>6073</v>
      </c>
    </row>
    <row r="168" spans="1:2" x14ac:dyDescent="0.25">
      <c r="A168" s="55" t="s">
        <v>7313</v>
      </c>
      <c r="B168" s="55" t="s">
        <v>7084</v>
      </c>
    </row>
    <row r="169" spans="1:2" x14ac:dyDescent="0.25">
      <c r="A169" s="39" t="s">
        <v>1529</v>
      </c>
      <c r="B169" s="55" t="s">
        <v>7344</v>
      </c>
    </row>
    <row r="170" spans="1:2" x14ac:dyDescent="0.25">
      <c r="A170" s="55" t="s">
        <v>2945</v>
      </c>
      <c r="B170" s="55" t="s">
        <v>2784</v>
      </c>
    </row>
    <row r="171" spans="1:2" x14ac:dyDescent="0.25">
      <c r="A171" s="55" t="s">
        <v>1447</v>
      </c>
      <c r="B171" s="55" t="s">
        <v>1200</v>
      </c>
    </row>
    <row r="172" spans="1:2" x14ac:dyDescent="0.25">
      <c r="A172" s="7" t="s">
        <v>1441</v>
      </c>
      <c r="B172" s="7" t="s">
        <v>7337</v>
      </c>
    </row>
    <row r="173" spans="1:2" x14ac:dyDescent="0.25">
      <c r="A173" s="55" t="str">
        <f>+B173</f>
        <v>SCA981201NHA</v>
      </c>
      <c r="B173" s="55" t="s">
        <v>6856</v>
      </c>
    </row>
    <row r="174" spans="1:2" x14ac:dyDescent="0.25">
      <c r="A174" s="55" t="s">
        <v>1440</v>
      </c>
      <c r="B174" s="55" t="s">
        <v>1149</v>
      </c>
    </row>
    <row r="175" spans="1:2" x14ac:dyDescent="0.25">
      <c r="A175" s="55" t="s">
        <v>7321</v>
      </c>
      <c r="B175" s="55" t="s">
        <v>7225</v>
      </c>
    </row>
    <row r="176" spans="1:2" x14ac:dyDescent="0.25">
      <c r="A176" s="7" t="s">
        <v>7330</v>
      </c>
      <c r="B176" s="7" t="s">
        <v>7331</v>
      </c>
    </row>
    <row r="177" spans="1:2" x14ac:dyDescent="0.25">
      <c r="A177" s="7" t="s">
        <v>1498</v>
      </c>
      <c r="B177" s="7" t="s">
        <v>1494</v>
      </c>
    </row>
    <row r="178" spans="1:2" x14ac:dyDescent="0.25">
      <c r="A178" s="55" t="s">
        <v>1462</v>
      </c>
      <c r="B178" s="55" t="s">
        <v>2490</v>
      </c>
    </row>
    <row r="179" spans="1:2" x14ac:dyDescent="0.25">
      <c r="A179" s="55" t="str">
        <f>+B179</f>
        <v>SRE1309034W9</v>
      </c>
      <c r="B179" s="55" t="s">
        <v>6925</v>
      </c>
    </row>
    <row r="180" spans="1:2" x14ac:dyDescent="0.25">
      <c r="A180" s="55" t="s">
        <v>5996</v>
      </c>
      <c r="B180" s="55" t="s">
        <v>7210</v>
      </c>
    </row>
    <row r="181" spans="1:2" x14ac:dyDescent="0.25">
      <c r="A181" s="39" t="s">
        <v>1522</v>
      </c>
      <c r="B181" s="55" t="s">
        <v>7340</v>
      </c>
    </row>
    <row r="182" spans="1:2" x14ac:dyDescent="0.25">
      <c r="A182" s="55" t="str">
        <f>+B182</f>
        <v>SSR760906L2A</v>
      </c>
      <c r="B182" s="55" t="s">
        <v>909</v>
      </c>
    </row>
    <row r="183" spans="1:2" x14ac:dyDescent="0.25">
      <c r="A183" s="55" t="str">
        <f>+B183</f>
        <v>SUL601206R87</v>
      </c>
      <c r="B183" s="55" t="s">
        <v>820</v>
      </c>
    </row>
    <row r="184" spans="1:2" x14ac:dyDescent="0.25">
      <c r="A184" s="55" t="s">
        <v>6165</v>
      </c>
      <c r="B184" s="55" t="s">
        <v>6044</v>
      </c>
    </row>
    <row r="185" spans="1:2" x14ac:dyDescent="0.25">
      <c r="A185" s="55" t="s">
        <v>6171</v>
      </c>
      <c r="B185" s="55" t="s">
        <v>6135</v>
      </c>
    </row>
    <row r="186" spans="1:2" x14ac:dyDescent="0.25">
      <c r="A186" s="55" t="str">
        <f>+B186</f>
        <v>TCG870817Q74</v>
      </c>
      <c r="B186" s="55" t="s">
        <v>2343</v>
      </c>
    </row>
    <row r="187" spans="1:2" x14ac:dyDescent="0.25">
      <c r="A187" s="55" t="s">
        <v>1417</v>
      </c>
      <c r="B187" s="55" t="s">
        <v>1071</v>
      </c>
    </row>
    <row r="188" spans="1:2" x14ac:dyDescent="0.25">
      <c r="A188" s="39" t="s">
        <v>1518</v>
      </c>
      <c r="B188" s="55" t="s">
        <v>1519</v>
      </c>
    </row>
    <row r="189" spans="1:2" x14ac:dyDescent="0.25">
      <c r="A189" s="39" t="s">
        <v>807</v>
      </c>
      <c r="B189" s="55" t="s">
        <v>7343</v>
      </c>
    </row>
    <row r="190" spans="1:2" x14ac:dyDescent="0.25">
      <c r="A190" s="55" t="s">
        <v>1416</v>
      </c>
      <c r="B190" s="55" t="s">
        <v>1101</v>
      </c>
    </row>
    <row r="191" spans="1:2" x14ac:dyDescent="0.25">
      <c r="A191" s="7" t="s">
        <v>3762</v>
      </c>
      <c r="B191" s="55" t="s">
        <v>6325</v>
      </c>
    </row>
    <row r="192" spans="1:2" x14ac:dyDescent="0.25">
      <c r="A192" s="39" t="s">
        <v>1463</v>
      </c>
      <c r="B192" s="55" t="s">
        <v>2949</v>
      </c>
    </row>
    <row r="193" spans="1:2" x14ac:dyDescent="0.25">
      <c r="A193" s="55" t="str">
        <f>+B193</f>
        <v>TPA090903JF0</v>
      </c>
      <c r="B193" s="55" t="s">
        <v>6772</v>
      </c>
    </row>
    <row r="194" spans="1:2" x14ac:dyDescent="0.25">
      <c r="A194" s="7" t="s">
        <v>2884</v>
      </c>
      <c r="B194" s="7" t="s">
        <v>2885</v>
      </c>
    </row>
    <row r="195" spans="1:2" x14ac:dyDescent="0.25">
      <c r="A195" s="55" t="str">
        <f>+B195</f>
        <v>TRA060703EB4</v>
      </c>
      <c r="B195" s="55" t="s">
        <v>743</v>
      </c>
    </row>
    <row r="196" spans="1:2" x14ac:dyDescent="0.25">
      <c r="A196" s="55" t="str">
        <f>+B196</f>
        <v>TRASLADO</v>
      </c>
      <c r="B196" s="55" t="s">
        <v>6801</v>
      </c>
    </row>
    <row r="197" spans="1:2" x14ac:dyDescent="0.25">
      <c r="A197" s="55" t="str">
        <f>+B197</f>
        <v>TRASLADOS</v>
      </c>
      <c r="B197" s="55" t="s">
        <v>3465</v>
      </c>
    </row>
    <row r="198" spans="1:2" x14ac:dyDescent="0.25">
      <c r="A198" s="55" t="str">
        <f>+B198</f>
        <v>TSC070907QS5</v>
      </c>
      <c r="B198" s="55" t="s">
        <v>796</v>
      </c>
    </row>
    <row r="199" spans="1:2" x14ac:dyDescent="0.25">
      <c r="A199" s="55" t="str">
        <f>+B199</f>
        <v>TTI961202IM1</v>
      </c>
      <c r="B199" s="55" t="s">
        <v>426</v>
      </c>
    </row>
    <row r="200" spans="1:2" x14ac:dyDescent="0.25">
      <c r="A200" s="55" t="s">
        <v>3720</v>
      </c>
      <c r="B200" s="55" t="s">
        <v>3550</v>
      </c>
    </row>
    <row r="201" spans="1:2" x14ac:dyDescent="0.25">
      <c r="A201" s="39" t="s">
        <v>1490</v>
      </c>
      <c r="B201" s="39" t="s">
        <v>1491</v>
      </c>
    </row>
    <row r="202" spans="1:2" x14ac:dyDescent="0.25">
      <c r="A202" s="55" t="s">
        <v>2844</v>
      </c>
      <c r="B202" s="55" t="s">
        <v>2617</v>
      </c>
    </row>
    <row r="203" spans="1:2" x14ac:dyDescent="0.25">
      <c r="A203" s="55" t="str">
        <f>+B203</f>
        <v>VEN930329559</v>
      </c>
      <c r="B203" s="55" t="s">
        <v>7333</v>
      </c>
    </row>
    <row r="204" spans="1:2" x14ac:dyDescent="0.25">
      <c r="A204" s="55" t="s">
        <v>1422</v>
      </c>
      <c r="B204" s="55" t="s">
        <v>1010</v>
      </c>
    </row>
    <row r="205" spans="1:2" x14ac:dyDescent="0.25">
      <c r="A205" s="7" t="s">
        <v>1495</v>
      </c>
      <c r="B205" s="58" t="s">
        <v>2886</v>
      </c>
    </row>
    <row r="206" spans="1:2" x14ac:dyDescent="0.25">
      <c r="A206" s="55" t="str">
        <f>+B206</f>
        <v>ZAIF660128A49</v>
      </c>
      <c r="B206" s="55" t="s">
        <v>6791</v>
      </c>
    </row>
    <row r="579" spans="1:2" x14ac:dyDescent="0.25">
      <c r="A579" s="55"/>
      <c r="B579" s="55"/>
    </row>
  </sheetData>
  <sortState ref="A1:B578">
    <sortCondition ref="A1:A57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807"/>
  <sheetViews>
    <sheetView topLeftCell="A588" workbookViewId="0">
      <selection activeCell="N807" sqref="N807"/>
    </sheetView>
  </sheetViews>
  <sheetFormatPr baseColWidth="10" defaultRowHeight="15" x14ac:dyDescent="0.25"/>
  <cols>
    <col min="4" max="6" width="1.85546875" customWidth="1"/>
    <col min="7" max="7" width="4" customWidth="1"/>
    <col min="8" max="8" width="16.5703125" customWidth="1"/>
    <col min="9" max="9" width="39.7109375" bestFit="1" customWidth="1"/>
    <col min="10" max="10" width="11.7109375" bestFit="1" customWidth="1"/>
    <col min="11" max="11" width="12.7109375" bestFit="1" customWidth="1"/>
  </cols>
  <sheetData>
    <row r="1" spans="1:11" s="55" customFormat="1" x14ac:dyDescent="0.25">
      <c r="B1" s="2"/>
      <c r="C1" s="2"/>
      <c r="D1" s="2"/>
      <c r="E1" s="2"/>
      <c r="F1" s="2"/>
      <c r="G1" s="15" t="s">
        <v>1396</v>
      </c>
      <c r="H1" s="2"/>
      <c r="I1" s="2"/>
      <c r="J1" s="5"/>
    </row>
    <row r="2" spans="1:11" s="55" customFormat="1" x14ac:dyDescent="0.25">
      <c r="B2" s="2"/>
      <c r="C2" s="2"/>
      <c r="D2" s="2"/>
      <c r="E2" s="2"/>
      <c r="F2" s="2"/>
      <c r="G2" s="15" t="s">
        <v>7976</v>
      </c>
      <c r="H2" s="2"/>
      <c r="I2" s="2"/>
      <c r="J2" s="5"/>
    </row>
    <row r="3" spans="1:11" s="55" customFormat="1" x14ac:dyDescent="0.25">
      <c r="B3" s="2"/>
      <c r="C3" s="2"/>
      <c r="D3" s="2"/>
      <c r="E3" s="2"/>
      <c r="F3" s="2"/>
      <c r="G3" s="15" t="s">
        <v>0</v>
      </c>
      <c r="H3" s="2"/>
      <c r="I3" s="2"/>
      <c r="J3" s="5"/>
    </row>
    <row r="4" spans="1:11" s="55" customFormat="1" x14ac:dyDescent="0.25">
      <c r="B4" s="2"/>
      <c r="C4" s="2"/>
      <c r="D4" s="2"/>
      <c r="E4" s="2"/>
      <c r="F4" s="2"/>
      <c r="G4" s="3"/>
      <c r="H4" s="2"/>
      <c r="I4" s="2"/>
      <c r="J4" s="2"/>
    </row>
    <row r="5" spans="1:11" s="55" customFormat="1" x14ac:dyDescent="0.25">
      <c r="B5" s="2"/>
      <c r="C5" s="2"/>
      <c r="D5" s="2"/>
      <c r="E5" s="2"/>
      <c r="F5" s="2"/>
      <c r="G5" s="6"/>
      <c r="H5" s="4"/>
      <c r="I5" s="4"/>
      <c r="J5" s="4"/>
    </row>
    <row r="6" spans="1:11" s="55" customFormat="1" ht="17.25" thickBot="1" x14ac:dyDescent="0.35">
      <c r="A6" s="10" t="s">
        <v>1397</v>
      </c>
      <c r="B6" s="10" t="s">
        <v>1398</v>
      </c>
      <c r="C6" s="10" t="s">
        <v>1399</v>
      </c>
      <c r="D6" s="10"/>
      <c r="E6" s="10"/>
      <c r="F6" s="10"/>
      <c r="G6" s="11" t="s">
        <v>1400</v>
      </c>
      <c r="H6" s="12" t="s">
        <v>1401</v>
      </c>
      <c r="I6" s="13" t="s">
        <v>1402</v>
      </c>
      <c r="J6" s="13" t="s">
        <v>1403</v>
      </c>
      <c r="K6" s="13" t="s">
        <v>1404</v>
      </c>
    </row>
    <row r="7" spans="1:11" s="55" customFormat="1" x14ac:dyDescent="0.25"/>
    <row r="8" spans="1:11" x14ac:dyDescent="0.25">
      <c r="A8" t="s">
        <v>7362</v>
      </c>
      <c r="B8" s="56">
        <v>42977</v>
      </c>
      <c r="C8" t="s">
        <v>7346</v>
      </c>
      <c r="D8">
        <v>1</v>
      </c>
      <c r="E8" t="s">
        <v>2948</v>
      </c>
      <c r="F8">
        <v>11900</v>
      </c>
      <c r="G8" t="s">
        <v>1405</v>
      </c>
      <c r="H8" s="39" t="s">
        <v>1463</v>
      </c>
      <c r="I8" s="39" t="s">
        <v>1464</v>
      </c>
      <c r="J8" s="54">
        <v>46198.13</v>
      </c>
      <c r="K8" s="33">
        <f t="shared" ref="K8:K71" si="0">+J8/0.16</f>
        <v>288738.3125</v>
      </c>
    </row>
    <row r="9" spans="1:11" x14ac:dyDescent="0.25">
      <c r="A9" t="s">
        <v>7405</v>
      </c>
      <c r="B9" s="56">
        <v>42961</v>
      </c>
      <c r="C9" t="s">
        <v>7346</v>
      </c>
      <c r="D9">
        <v>1</v>
      </c>
      <c r="E9" t="s">
        <v>4806</v>
      </c>
      <c r="F9">
        <v>1371</v>
      </c>
      <c r="G9" t="s">
        <v>1560</v>
      </c>
      <c r="H9" s="39" t="s">
        <v>1463</v>
      </c>
      <c r="I9" s="39" t="s">
        <v>1464</v>
      </c>
      <c r="J9" s="54">
        <v>-46198.13</v>
      </c>
      <c r="K9" s="33">
        <f t="shared" si="0"/>
        <v>-288738.3125</v>
      </c>
    </row>
    <row r="10" spans="1:11" x14ac:dyDescent="0.25">
      <c r="A10" t="s">
        <v>7612</v>
      </c>
      <c r="B10" s="56">
        <v>42976</v>
      </c>
      <c r="C10" t="s">
        <v>7613</v>
      </c>
      <c r="D10">
        <v>1</v>
      </c>
      <c r="E10" t="s">
        <v>2948</v>
      </c>
      <c r="F10">
        <v>11998</v>
      </c>
      <c r="G10" t="s">
        <v>1405</v>
      </c>
      <c r="H10" s="39" t="s">
        <v>1463</v>
      </c>
      <c r="I10" s="39" t="s">
        <v>1464</v>
      </c>
      <c r="J10" s="54">
        <v>54761.919999999998</v>
      </c>
      <c r="K10" s="33">
        <f t="shared" si="0"/>
        <v>342262</v>
      </c>
    </row>
    <row r="11" spans="1:11" x14ac:dyDescent="0.25">
      <c r="A11" t="s">
        <v>4166</v>
      </c>
      <c r="B11" s="56">
        <v>42976</v>
      </c>
      <c r="C11" t="s">
        <v>7625</v>
      </c>
      <c r="D11">
        <v>1</v>
      </c>
      <c r="E11" t="s">
        <v>2948</v>
      </c>
      <c r="F11">
        <v>11999</v>
      </c>
      <c r="G11" t="s">
        <v>1405</v>
      </c>
      <c r="H11" s="39" t="s">
        <v>1463</v>
      </c>
      <c r="I11" s="39" t="s">
        <v>1464</v>
      </c>
      <c r="J11" s="54">
        <v>51461.17</v>
      </c>
      <c r="K11" s="33">
        <f t="shared" si="0"/>
        <v>321632.3125</v>
      </c>
    </row>
    <row r="12" spans="1:11" x14ac:dyDescent="0.25">
      <c r="A12" t="s">
        <v>3155</v>
      </c>
      <c r="B12" s="56">
        <v>42976</v>
      </c>
      <c r="C12" t="s">
        <v>7625</v>
      </c>
      <c r="D12">
        <v>1</v>
      </c>
      <c r="E12" t="s">
        <v>4806</v>
      </c>
      <c r="F12">
        <v>1376</v>
      </c>
      <c r="G12" t="s">
        <v>1560</v>
      </c>
      <c r="H12" s="39" t="s">
        <v>1463</v>
      </c>
      <c r="I12" s="39" t="s">
        <v>1464</v>
      </c>
      <c r="J12" s="54">
        <v>-51461.17</v>
      </c>
      <c r="K12" s="33">
        <f t="shared" si="0"/>
        <v>-321632.3125</v>
      </c>
    </row>
    <row r="13" spans="1:11" x14ac:dyDescent="0.25">
      <c r="A13" t="s">
        <v>4178</v>
      </c>
      <c r="B13" s="56">
        <v>42976</v>
      </c>
      <c r="C13" t="s">
        <v>7625</v>
      </c>
      <c r="D13">
        <v>1</v>
      </c>
      <c r="E13" t="s">
        <v>2948</v>
      </c>
      <c r="F13">
        <v>12000</v>
      </c>
      <c r="G13" t="s">
        <v>1405</v>
      </c>
      <c r="H13" s="39" t="s">
        <v>1463</v>
      </c>
      <c r="I13" s="39" t="s">
        <v>1464</v>
      </c>
      <c r="J13" s="54">
        <v>51461.17</v>
      </c>
      <c r="K13" s="33">
        <f t="shared" si="0"/>
        <v>321632.3125</v>
      </c>
    </row>
    <row r="14" spans="1:11" x14ac:dyDescent="0.25">
      <c r="A14" t="s">
        <v>7610</v>
      </c>
      <c r="B14" s="56">
        <v>42975</v>
      </c>
      <c r="C14" t="s">
        <v>7611</v>
      </c>
      <c r="D14">
        <v>1</v>
      </c>
      <c r="E14" t="s">
        <v>2948</v>
      </c>
      <c r="F14">
        <v>11997</v>
      </c>
      <c r="G14" t="s">
        <v>1405</v>
      </c>
      <c r="H14" s="7" t="s">
        <v>4779</v>
      </c>
      <c r="I14" s="7" t="s">
        <v>4780</v>
      </c>
      <c r="J14" s="54">
        <v>54818.82</v>
      </c>
      <c r="K14" s="33">
        <f t="shared" si="0"/>
        <v>342617.625</v>
      </c>
    </row>
    <row r="15" spans="1:11" x14ac:dyDescent="0.25">
      <c r="A15" t="s">
        <v>4210</v>
      </c>
      <c r="B15" s="56">
        <v>42976</v>
      </c>
      <c r="C15" t="s">
        <v>7659</v>
      </c>
      <c r="D15">
        <v>1</v>
      </c>
      <c r="E15" t="s">
        <v>2948</v>
      </c>
      <c r="F15">
        <v>12003</v>
      </c>
      <c r="G15" t="s">
        <v>1405</v>
      </c>
      <c r="H15" s="7" t="s">
        <v>1483</v>
      </c>
      <c r="I15" s="7" t="s">
        <v>1484</v>
      </c>
      <c r="J15" s="54">
        <v>51518.05</v>
      </c>
      <c r="K15" s="33">
        <f t="shared" si="0"/>
        <v>321987.8125</v>
      </c>
    </row>
    <row r="16" spans="1:11" x14ac:dyDescent="0.25">
      <c r="A16" t="s">
        <v>3193</v>
      </c>
      <c r="B16" s="56">
        <v>42977</v>
      </c>
      <c r="C16" t="s">
        <v>7662</v>
      </c>
      <c r="D16">
        <v>1</v>
      </c>
      <c r="E16" t="s">
        <v>2948</v>
      </c>
      <c r="F16">
        <v>12005</v>
      </c>
      <c r="G16" t="s">
        <v>1405</v>
      </c>
      <c r="H16" s="7" t="s">
        <v>1477</v>
      </c>
      <c r="I16" s="7" t="s">
        <v>1478</v>
      </c>
      <c r="J16" s="54">
        <v>57706.95</v>
      </c>
      <c r="K16" s="33">
        <f t="shared" si="0"/>
        <v>360668.4375</v>
      </c>
    </row>
    <row r="17" spans="1:11" x14ac:dyDescent="0.25">
      <c r="A17" t="s">
        <v>5395</v>
      </c>
      <c r="B17" s="56">
        <v>42978</v>
      </c>
      <c r="C17" t="s">
        <v>7690</v>
      </c>
      <c r="D17">
        <v>1</v>
      </c>
      <c r="E17" t="s">
        <v>2948</v>
      </c>
      <c r="F17">
        <v>12021</v>
      </c>
      <c r="G17" t="s">
        <v>1405</v>
      </c>
      <c r="H17" s="39" t="s">
        <v>1463</v>
      </c>
      <c r="I17" s="39" t="s">
        <v>1464</v>
      </c>
      <c r="J17" s="54">
        <v>51461.17</v>
      </c>
      <c r="K17" s="33">
        <f t="shared" si="0"/>
        <v>321632.3125</v>
      </c>
    </row>
    <row r="18" spans="1:11" x14ac:dyDescent="0.25">
      <c r="A18" t="s">
        <v>582</v>
      </c>
      <c r="B18" s="56">
        <v>42978</v>
      </c>
      <c r="C18" t="s">
        <v>7694</v>
      </c>
      <c r="D18">
        <v>1</v>
      </c>
      <c r="E18" t="s">
        <v>2948</v>
      </c>
      <c r="F18">
        <v>12024</v>
      </c>
      <c r="G18" t="s">
        <v>1405</v>
      </c>
      <c r="H18" s="7" t="s">
        <v>1465</v>
      </c>
      <c r="I18" s="7" t="s">
        <v>1466</v>
      </c>
      <c r="J18" s="54">
        <v>54818.8</v>
      </c>
      <c r="K18" s="33">
        <f t="shared" si="0"/>
        <v>342617.5</v>
      </c>
    </row>
    <row r="19" spans="1:11" x14ac:dyDescent="0.25">
      <c r="A19" t="s">
        <v>3780</v>
      </c>
      <c r="B19" s="56">
        <v>42948</v>
      </c>
      <c r="C19" t="s">
        <v>7349</v>
      </c>
      <c r="D19">
        <v>1</v>
      </c>
      <c r="E19" t="s">
        <v>2948</v>
      </c>
      <c r="F19">
        <v>11889</v>
      </c>
      <c r="G19" t="s">
        <v>1405</v>
      </c>
      <c r="H19" s="7" t="s">
        <v>4776</v>
      </c>
      <c r="I19" s="7" t="s">
        <v>4777</v>
      </c>
      <c r="J19" s="54">
        <v>35297.769999999997</v>
      </c>
      <c r="K19" s="33">
        <f t="shared" si="0"/>
        <v>220611.06249999997</v>
      </c>
    </row>
    <row r="20" spans="1:11" x14ac:dyDescent="0.25">
      <c r="A20" t="s">
        <v>7350</v>
      </c>
      <c r="B20" s="56">
        <v>42949</v>
      </c>
      <c r="C20" t="s">
        <v>7351</v>
      </c>
      <c r="D20">
        <v>1</v>
      </c>
      <c r="E20" t="s">
        <v>2948</v>
      </c>
      <c r="F20">
        <v>11890</v>
      </c>
      <c r="G20" t="s">
        <v>1405</v>
      </c>
      <c r="H20" s="39" t="s">
        <v>1463</v>
      </c>
      <c r="I20" s="39" t="s">
        <v>1464</v>
      </c>
      <c r="J20" s="54">
        <v>82003.64</v>
      </c>
      <c r="K20" s="33">
        <f t="shared" si="0"/>
        <v>512522.75</v>
      </c>
    </row>
    <row r="21" spans="1:11" x14ac:dyDescent="0.25">
      <c r="A21" t="s">
        <v>7352</v>
      </c>
      <c r="B21" s="56">
        <v>42949</v>
      </c>
      <c r="C21" t="s">
        <v>7353</v>
      </c>
      <c r="D21">
        <v>1</v>
      </c>
      <c r="E21" t="s">
        <v>2948</v>
      </c>
      <c r="F21">
        <v>11891</v>
      </c>
      <c r="G21" t="s">
        <v>1405</v>
      </c>
      <c r="H21" s="7" t="s">
        <v>1473</v>
      </c>
      <c r="I21" s="7" t="s">
        <v>3090</v>
      </c>
      <c r="J21" s="54">
        <v>29438.06</v>
      </c>
      <c r="K21" s="33">
        <f t="shared" si="0"/>
        <v>183987.875</v>
      </c>
    </row>
    <row r="22" spans="1:11" x14ac:dyDescent="0.25">
      <c r="A22" t="s">
        <v>40</v>
      </c>
      <c r="B22" s="56">
        <v>42950</v>
      </c>
      <c r="C22" t="s">
        <v>7354</v>
      </c>
      <c r="D22">
        <v>1</v>
      </c>
      <c r="E22" t="s">
        <v>2948</v>
      </c>
      <c r="F22">
        <v>11892</v>
      </c>
      <c r="G22" t="s">
        <v>1405</v>
      </c>
      <c r="H22" s="7" t="s">
        <v>1471</v>
      </c>
      <c r="I22" s="7" t="s">
        <v>2883</v>
      </c>
      <c r="J22" s="54">
        <v>41150.15</v>
      </c>
      <c r="K22" s="33">
        <f t="shared" si="0"/>
        <v>257188.4375</v>
      </c>
    </row>
    <row r="23" spans="1:11" x14ac:dyDescent="0.25">
      <c r="A23" t="s">
        <v>7355</v>
      </c>
      <c r="B23" s="56">
        <v>42950</v>
      </c>
      <c r="C23" t="s">
        <v>7356</v>
      </c>
      <c r="D23">
        <v>1</v>
      </c>
      <c r="E23" t="s">
        <v>2948</v>
      </c>
      <c r="F23">
        <v>11893</v>
      </c>
      <c r="G23" t="s">
        <v>1405</v>
      </c>
      <c r="H23" s="7" t="s">
        <v>2887</v>
      </c>
      <c r="I23" s="62" t="s">
        <v>2888</v>
      </c>
      <c r="J23" s="54">
        <v>44320.23</v>
      </c>
      <c r="K23" s="33">
        <f t="shared" si="0"/>
        <v>277001.4375</v>
      </c>
    </row>
    <row r="24" spans="1:11" x14ac:dyDescent="0.25">
      <c r="A24" t="s">
        <v>3001</v>
      </c>
      <c r="B24" s="56">
        <v>42957</v>
      </c>
      <c r="C24" t="s">
        <v>7366</v>
      </c>
      <c r="D24">
        <v>1</v>
      </c>
      <c r="E24" t="s">
        <v>2948</v>
      </c>
      <c r="F24">
        <v>11907</v>
      </c>
      <c r="G24" t="s">
        <v>1405</v>
      </c>
      <c r="H24" s="7" t="s">
        <v>4779</v>
      </c>
      <c r="I24" s="7" t="s">
        <v>4780</v>
      </c>
      <c r="J24" s="54">
        <v>29438.080000000002</v>
      </c>
      <c r="K24" s="33">
        <f t="shared" si="0"/>
        <v>183988</v>
      </c>
    </row>
    <row r="25" spans="1:11" x14ac:dyDescent="0.25">
      <c r="A25" t="s">
        <v>7357</v>
      </c>
      <c r="B25" s="56">
        <v>42951</v>
      </c>
      <c r="C25" t="s">
        <v>7358</v>
      </c>
      <c r="D25">
        <v>1</v>
      </c>
      <c r="E25" t="s">
        <v>2948</v>
      </c>
      <c r="F25">
        <v>11894</v>
      </c>
      <c r="G25" t="s">
        <v>1405</v>
      </c>
      <c r="H25" s="39" t="s">
        <v>1463</v>
      </c>
      <c r="I25" s="39" t="s">
        <v>1464</v>
      </c>
      <c r="J25" s="54">
        <v>58622.05</v>
      </c>
      <c r="K25" s="33">
        <f t="shared" si="0"/>
        <v>366387.8125</v>
      </c>
    </row>
    <row r="26" spans="1:11" x14ac:dyDescent="0.25">
      <c r="A26" t="s">
        <v>7360</v>
      </c>
      <c r="B26" s="56">
        <v>42954</v>
      </c>
      <c r="C26" t="s">
        <v>7359</v>
      </c>
      <c r="D26">
        <v>1</v>
      </c>
      <c r="E26" t="s">
        <v>2948</v>
      </c>
      <c r="F26">
        <v>11896</v>
      </c>
      <c r="G26" t="s">
        <v>1405</v>
      </c>
      <c r="H26" s="7" t="s">
        <v>1465</v>
      </c>
      <c r="I26" s="7" t="s">
        <v>1466</v>
      </c>
      <c r="J26" s="54">
        <v>44046.93</v>
      </c>
      <c r="K26" s="33">
        <f t="shared" si="0"/>
        <v>275293.3125</v>
      </c>
    </row>
    <row r="27" spans="1:11" x14ac:dyDescent="0.25">
      <c r="A27" t="s">
        <v>6258</v>
      </c>
      <c r="B27" s="56">
        <v>42955</v>
      </c>
      <c r="C27" t="s">
        <v>7361</v>
      </c>
      <c r="D27">
        <v>1</v>
      </c>
      <c r="E27" t="s">
        <v>2948</v>
      </c>
      <c r="F27">
        <v>11898</v>
      </c>
      <c r="G27" t="s">
        <v>1405</v>
      </c>
      <c r="H27" s="7" t="s">
        <v>1473</v>
      </c>
      <c r="I27" s="7" t="s">
        <v>3090</v>
      </c>
      <c r="J27" s="54">
        <v>26698.16</v>
      </c>
      <c r="K27" s="33">
        <f t="shared" si="0"/>
        <v>166863.5</v>
      </c>
    </row>
    <row r="28" spans="1:11" x14ac:dyDescent="0.25">
      <c r="A28" t="s">
        <v>7363</v>
      </c>
      <c r="B28" s="56">
        <v>42956</v>
      </c>
      <c r="C28" t="s">
        <v>7364</v>
      </c>
      <c r="D28">
        <v>1</v>
      </c>
      <c r="E28" t="s">
        <v>2948</v>
      </c>
      <c r="F28">
        <v>11905</v>
      </c>
      <c r="G28" t="s">
        <v>1405</v>
      </c>
      <c r="H28" s="7" t="s">
        <v>1477</v>
      </c>
      <c r="I28" s="7" t="s">
        <v>1478</v>
      </c>
      <c r="J28" s="54">
        <v>73714.67</v>
      </c>
      <c r="K28" s="33">
        <f t="shared" si="0"/>
        <v>460716.6875</v>
      </c>
    </row>
    <row r="29" spans="1:11" x14ac:dyDescent="0.25">
      <c r="A29" t="s">
        <v>7384</v>
      </c>
      <c r="B29" s="56">
        <v>42958</v>
      </c>
      <c r="C29" t="s">
        <v>7385</v>
      </c>
      <c r="D29">
        <v>1</v>
      </c>
      <c r="E29" t="s">
        <v>3010</v>
      </c>
      <c r="F29">
        <v>34060</v>
      </c>
      <c r="G29" t="s">
        <v>1406</v>
      </c>
      <c r="H29" s="55" t="s">
        <v>7386</v>
      </c>
      <c r="I29" t="s">
        <v>7386</v>
      </c>
      <c r="J29">
        <v>176</v>
      </c>
      <c r="K29" s="33">
        <f t="shared" si="0"/>
        <v>1100</v>
      </c>
    </row>
    <row r="30" spans="1:11" s="55" customFormat="1" ht="14.25" customHeight="1" x14ac:dyDescent="0.25">
      <c r="A30" s="55" t="s">
        <v>3000</v>
      </c>
      <c r="B30" s="56">
        <v>42957</v>
      </c>
      <c r="C30" s="55" t="s">
        <v>7365</v>
      </c>
      <c r="D30" s="55">
        <v>1</v>
      </c>
      <c r="E30" s="55" t="s">
        <v>2948</v>
      </c>
      <c r="F30" s="55">
        <v>11906</v>
      </c>
      <c r="G30" s="55" t="s">
        <v>1405</v>
      </c>
      <c r="H30" s="7" t="s">
        <v>1469</v>
      </c>
      <c r="I30" s="7" t="s">
        <v>1470</v>
      </c>
      <c r="J30" s="54">
        <v>41150.199999999997</v>
      </c>
      <c r="K30" s="33">
        <f t="shared" si="0"/>
        <v>257188.74999999997</v>
      </c>
    </row>
    <row r="31" spans="1:11" s="55" customFormat="1" ht="14.25" customHeight="1" x14ac:dyDescent="0.25">
      <c r="A31" s="55" t="s">
        <v>7367</v>
      </c>
      <c r="B31" s="56">
        <v>42957</v>
      </c>
      <c r="C31" s="55" t="s">
        <v>7368</v>
      </c>
      <c r="D31" s="55">
        <v>1</v>
      </c>
      <c r="E31" s="55" t="s">
        <v>2948</v>
      </c>
      <c r="F31" s="55">
        <v>11908</v>
      </c>
      <c r="G31" s="55" t="s">
        <v>1405</v>
      </c>
      <c r="H31" s="7" t="s">
        <v>1486</v>
      </c>
      <c r="I31" s="7" t="s">
        <v>1487</v>
      </c>
      <c r="J31" s="54">
        <v>44320.23</v>
      </c>
      <c r="K31" s="33">
        <f t="shared" si="0"/>
        <v>277001.4375</v>
      </c>
    </row>
    <row r="32" spans="1:11" s="55" customFormat="1" ht="14.25" customHeight="1" x14ac:dyDescent="0.25">
      <c r="A32" s="55" t="s">
        <v>7369</v>
      </c>
      <c r="B32" s="56">
        <v>42957</v>
      </c>
      <c r="C32" s="55" t="s">
        <v>7370</v>
      </c>
      <c r="D32" s="55">
        <v>1</v>
      </c>
      <c r="E32" s="55" t="s">
        <v>2948</v>
      </c>
      <c r="F32" s="55">
        <v>11909</v>
      </c>
      <c r="G32" s="55" t="s">
        <v>1405</v>
      </c>
      <c r="H32" s="7" t="s">
        <v>3755</v>
      </c>
      <c r="I32" s="7" t="s">
        <v>3756</v>
      </c>
      <c r="J32" s="54">
        <v>82060.52</v>
      </c>
      <c r="K32" s="33">
        <f t="shared" si="0"/>
        <v>512878.25</v>
      </c>
    </row>
    <row r="33" spans="1:11" s="55" customFormat="1" ht="14.25" customHeight="1" x14ac:dyDescent="0.25">
      <c r="A33" s="55" t="s">
        <v>7371</v>
      </c>
      <c r="B33" s="56">
        <v>42958</v>
      </c>
      <c r="C33" s="55" t="s">
        <v>7372</v>
      </c>
      <c r="D33" s="55">
        <v>1</v>
      </c>
      <c r="E33" s="55" t="s">
        <v>2948</v>
      </c>
      <c r="F33" s="55">
        <v>11910</v>
      </c>
      <c r="G33" s="55" t="s">
        <v>1405</v>
      </c>
      <c r="H33" s="7" t="s">
        <v>1467</v>
      </c>
      <c r="I33" s="7" t="s">
        <v>1468</v>
      </c>
      <c r="J33" s="54">
        <v>44320.26</v>
      </c>
      <c r="K33" s="33">
        <f t="shared" si="0"/>
        <v>277001.625</v>
      </c>
    </row>
    <row r="34" spans="1:11" s="55" customFormat="1" ht="14.25" customHeight="1" x14ac:dyDescent="0.25">
      <c r="A34" s="55" t="s">
        <v>7373</v>
      </c>
      <c r="B34" s="56">
        <v>42958</v>
      </c>
      <c r="C34" s="55" t="s">
        <v>7374</v>
      </c>
      <c r="D34" s="55">
        <v>1</v>
      </c>
      <c r="E34" s="55" t="s">
        <v>2948</v>
      </c>
      <c r="F34" s="55">
        <v>11911</v>
      </c>
      <c r="G34" s="55" t="s">
        <v>1405</v>
      </c>
      <c r="H34" s="39" t="s">
        <v>1463</v>
      </c>
      <c r="I34" s="39" t="s">
        <v>1464</v>
      </c>
      <c r="J34" s="54">
        <v>58622.05</v>
      </c>
      <c r="K34" s="33">
        <f t="shared" si="0"/>
        <v>366387.8125</v>
      </c>
    </row>
    <row r="35" spans="1:11" s="55" customFormat="1" ht="14.25" customHeight="1" x14ac:dyDescent="0.25">
      <c r="A35" s="55" t="s">
        <v>7375</v>
      </c>
      <c r="B35" s="56">
        <v>42958</v>
      </c>
      <c r="C35" s="55" t="s">
        <v>7376</v>
      </c>
      <c r="D35" s="55">
        <v>1</v>
      </c>
      <c r="E35" s="55" t="s">
        <v>2948</v>
      </c>
      <c r="F35" s="55">
        <v>11912</v>
      </c>
      <c r="G35" s="55" t="s">
        <v>1405</v>
      </c>
      <c r="H35" s="39" t="s">
        <v>1463</v>
      </c>
      <c r="I35" s="39" t="s">
        <v>1464</v>
      </c>
      <c r="J35" s="54">
        <v>102004.67</v>
      </c>
      <c r="K35" s="33">
        <f t="shared" si="0"/>
        <v>637529.1875</v>
      </c>
    </row>
    <row r="36" spans="1:11" s="55" customFormat="1" x14ac:dyDescent="0.25">
      <c r="A36" s="55" t="s">
        <v>7377</v>
      </c>
      <c r="B36" s="56">
        <v>42958</v>
      </c>
      <c r="C36" s="55" t="s">
        <v>7378</v>
      </c>
      <c r="D36" s="55">
        <v>1</v>
      </c>
      <c r="E36" s="55" t="s">
        <v>2948</v>
      </c>
      <c r="F36" s="55">
        <v>11913</v>
      </c>
      <c r="G36" s="55" t="s">
        <v>1405</v>
      </c>
      <c r="H36" s="39" t="s">
        <v>1463</v>
      </c>
      <c r="I36" s="39" t="s">
        <v>1464</v>
      </c>
      <c r="J36" s="54">
        <v>49856.83</v>
      </c>
      <c r="K36" s="33">
        <f t="shared" si="0"/>
        <v>311605.1875</v>
      </c>
    </row>
    <row r="37" spans="1:11" s="55" customFormat="1" x14ac:dyDescent="0.25">
      <c r="A37" s="55" t="s">
        <v>7379</v>
      </c>
      <c r="B37" s="56">
        <v>42958</v>
      </c>
      <c r="C37" s="55" t="s">
        <v>7380</v>
      </c>
      <c r="D37" s="55">
        <v>1</v>
      </c>
      <c r="E37" s="55" t="s">
        <v>2948</v>
      </c>
      <c r="F37" s="55">
        <v>11914</v>
      </c>
      <c r="G37" s="55" t="s">
        <v>1405</v>
      </c>
      <c r="H37" s="39" t="s">
        <v>1463</v>
      </c>
      <c r="I37" s="39" t="s">
        <v>1464</v>
      </c>
      <c r="J37" s="54">
        <v>49856.83</v>
      </c>
      <c r="K37" s="33">
        <f t="shared" si="0"/>
        <v>311605.1875</v>
      </c>
    </row>
    <row r="38" spans="1:11" s="55" customFormat="1" x14ac:dyDescent="0.25">
      <c r="A38" s="55" t="s">
        <v>7381</v>
      </c>
      <c r="B38" s="56">
        <v>42958</v>
      </c>
      <c r="C38" s="55" t="s">
        <v>7382</v>
      </c>
      <c r="D38" s="55">
        <v>1</v>
      </c>
      <c r="E38" s="55" t="s">
        <v>2948</v>
      </c>
      <c r="F38" s="55">
        <v>11915</v>
      </c>
      <c r="G38" s="55" t="s">
        <v>1405</v>
      </c>
      <c r="H38" s="39" t="s">
        <v>1463</v>
      </c>
      <c r="I38" s="39" t="s">
        <v>1464</v>
      </c>
      <c r="J38" s="54">
        <v>49856.83</v>
      </c>
      <c r="K38" s="33">
        <f t="shared" si="0"/>
        <v>311605.1875</v>
      </c>
    </row>
    <row r="39" spans="1:11" s="55" customFormat="1" x14ac:dyDescent="0.25">
      <c r="A39" s="55" t="s">
        <v>154</v>
      </c>
      <c r="B39" s="56">
        <v>42958</v>
      </c>
      <c r="C39" s="55" t="s">
        <v>7383</v>
      </c>
      <c r="D39" s="55">
        <v>1</v>
      </c>
      <c r="E39" s="55" t="s">
        <v>2948</v>
      </c>
      <c r="F39" s="55">
        <v>11916</v>
      </c>
      <c r="G39" s="55" t="s">
        <v>1405</v>
      </c>
      <c r="H39" s="39" t="s">
        <v>1463</v>
      </c>
      <c r="I39" s="39" t="s">
        <v>1464</v>
      </c>
      <c r="J39" s="54">
        <v>44263.38</v>
      </c>
      <c r="K39" s="33">
        <f t="shared" si="0"/>
        <v>276646.125</v>
      </c>
    </row>
    <row r="40" spans="1:11" s="55" customFormat="1" x14ac:dyDescent="0.25">
      <c r="A40" s="55" t="s">
        <v>1669</v>
      </c>
      <c r="B40" s="56">
        <v>42959</v>
      </c>
      <c r="C40" s="55" t="s">
        <v>7397</v>
      </c>
      <c r="D40" s="55">
        <v>1</v>
      </c>
      <c r="E40" s="55" t="s">
        <v>2948</v>
      </c>
      <c r="F40" s="55">
        <v>11917</v>
      </c>
      <c r="G40" s="55" t="s">
        <v>1405</v>
      </c>
      <c r="H40" s="39" t="s">
        <v>1463</v>
      </c>
      <c r="I40" s="39" t="s">
        <v>1464</v>
      </c>
      <c r="J40" s="54">
        <v>49856.83</v>
      </c>
      <c r="K40" s="33">
        <f t="shared" si="0"/>
        <v>311605.1875</v>
      </c>
    </row>
    <row r="41" spans="1:11" s="55" customFormat="1" x14ac:dyDescent="0.25">
      <c r="A41" s="55" t="s">
        <v>7399</v>
      </c>
      <c r="B41" s="56">
        <v>42959</v>
      </c>
      <c r="C41" s="55" t="s">
        <v>7400</v>
      </c>
      <c r="D41" s="55">
        <v>1</v>
      </c>
      <c r="E41" s="55" t="s">
        <v>2948</v>
      </c>
      <c r="F41" s="55">
        <v>11920</v>
      </c>
      <c r="G41" s="55" t="s">
        <v>1405</v>
      </c>
      <c r="H41" s="39" t="s">
        <v>1463</v>
      </c>
      <c r="I41" s="39" t="s">
        <v>1464</v>
      </c>
      <c r="J41" s="54">
        <v>53780.31</v>
      </c>
      <c r="K41" s="33">
        <f t="shared" si="0"/>
        <v>336126.9375</v>
      </c>
    </row>
    <row r="42" spans="1:11" s="55" customFormat="1" x14ac:dyDescent="0.25">
      <c r="A42" s="55" t="s">
        <v>1672</v>
      </c>
      <c r="B42" s="56">
        <v>42959</v>
      </c>
      <c r="C42" s="55" t="s">
        <v>7398</v>
      </c>
      <c r="D42" s="55">
        <v>1</v>
      </c>
      <c r="E42" s="55" t="s">
        <v>2948</v>
      </c>
      <c r="F42" s="55">
        <v>11919</v>
      </c>
      <c r="G42" s="55" t="s">
        <v>1405</v>
      </c>
      <c r="H42" s="39" t="s">
        <v>1463</v>
      </c>
      <c r="I42" s="39" t="s">
        <v>1464</v>
      </c>
      <c r="J42" s="54">
        <v>73657.789999999994</v>
      </c>
      <c r="K42" s="33">
        <f t="shared" si="0"/>
        <v>460361.18749999994</v>
      </c>
    </row>
    <row r="43" spans="1:11" s="55" customFormat="1" x14ac:dyDescent="0.25">
      <c r="A43" s="55" t="s">
        <v>7401</v>
      </c>
      <c r="B43" s="56">
        <v>42959</v>
      </c>
      <c r="C43" s="55" t="s">
        <v>7402</v>
      </c>
      <c r="D43" s="55">
        <v>1</v>
      </c>
      <c r="E43" s="55" t="s">
        <v>2948</v>
      </c>
      <c r="F43" s="55">
        <v>11921</v>
      </c>
      <c r="G43" s="55" t="s">
        <v>1405</v>
      </c>
      <c r="H43" s="7" t="s">
        <v>2925</v>
      </c>
      <c r="I43" s="7" t="s">
        <v>7971</v>
      </c>
      <c r="J43" s="54">
        <v>33340.04</v>
      </c>
      <c r="K43" s="33">
        <f t="shared" si="0"/>
        <v>208375.25</v>
      </c>
    </row>
    <row r="44" spans="1:11" s="55" customFormat="1" x14ac:dyDescent="0.25">
      <c r="A44" s="55" t="s">
        <v>7403</v>
      </c>
      <c r="B44" s="56">
        <v>42961</v>
      </c>
      <c r="C44" s="55" t="s">
        <v>7404</v>
      </c>
      <c r="D44" s="55">
        <v>1</v>
      </c>
      <c r="E44" s="55" t="s">
        <v>2948</v>
      </c>
      <c r="F44" s="55">
        <v>11922</v>
      </c>
      <c r="G44" s="55" t="s">
        <v>1405</v>
      </c>
      <c r="H44" s="7" t="s">
        <v>2880</v>
      </c>
      <c r="I44" s="7" t="s">
        <v>7329</v>
      </c>
      <c r="J44" s="54">
        <v>29438.06</v>
      </c>
      <c r="K44" s="33">
        <f t="shared" si="0"/>
        <v>183987.875</v>
      </c>
    </row>
    <row r="45" spans="1:11" s="55" customFormat="1" x14ac:dyDescent="0.25">
      <c r="A45" s="55" t="s">
        <v>7406</v>
      </c>
      <c r="B45" s="56">
        <v>42961</v>
      </c>
      <c r="C45" s="55" t="s">
        <v>7407</v>
      </c>
      <c r="D45" s="55">
        <v>1</v>
      </c>
      <c r="E45" s="55" t="s">
        <v>2948</v>
      </c>
      <c r="F45" s="55">
        <v>11924</v>
      </c>
      <c r="G45" s="55" t="s">
        <v>1405</v>
      </c>
      <c r="H45" s="7" t="s">
        <v>1471</v>
      </c>
      <c r="I45" s="7" t="s">
        <v>2883</v>
      </c>
      <c r="J45" s="54">
        <v>29437.9</v>
      </c>
      <c r="K45" s="33">
        <f t="shared" si="0"/>
        <v>183986.875</v>
      </c>
    </row>
    <row r="46" spans="1:11" s="55" customFormat="1" x14ac:dyDescent="0.25">
      <c r="A46" s="55" t="s">
        <v>7408</v>
      </c>
      <c r="B46" s="56">
        <v>42961</v>
      </c>
      <c r="C46" s="55" t="s">
        <v>7409</v>
      </c>
      <c r="D46" s="55">
        <v>1</v>
      </c>
      <c r="E46" s="55" t="s">
        <v>2948</v>
      </c>
      <c r="F46" s="55">
        <v>11925</v>
      </c>
      <c r="G46" s="55" t="s">
        <v>1405</v>
      </c>
      <c r="H46" s="7" t="s">
        <v>1465</v>
      </c>
      <c r="I46" s="7" t="s">
        <v>1466</v>
      </c>
      <c r="J46" s="54">
        <v>82060.52</v>
      </c>
      <c r="K46" s="33">
        <f t="shared" si="0"/>
        <v>512878.25</v>
      </c>
    </row>
    <row r="47" spans="1:11" s="55" customFormat="1" x14ac:dyDescent="0.25">
      <c r="A47" s="55" t="s">
        <v>7480</v>
      </c>
      <c r="B47" s="56">
        <v>42970</v>
      </c>
      <c r="C47" s="55" t="s">
        <v>7481</v>
      </c>
      <c r="D47" s="55">
        <v>1</v>
      </c>
      <c r="E47" s="55" t="s">
        <v>2948</v>
      </c>
      <c r="F47" s="55">
        <v>11946</v>
      </c>
      <c r="G47" s="55" t="s">
        <v>1405</v>
      </c>
      <c r="H47" s="7" t="s">
        <v>1497</v>
      </c>
      <c r="I47" s="7" t="s">
        <v>5568</v>
      </c>
      <c r="J47" s="54">
        <v>82060.52</v>
      </c>
      <c r="K47" s="33">
        <f t="shared" si="0"/>
        <v>512878.25</v>
      </c>
    </row>
    <row r="48" spans="1:11" s="55" customFormat="1" x14ac:dyDescent="0.25">
      <c r="A48" s="55" t="s">
        <v>7410</v>
      </c>
      <c r="B48" s="56">
        <v>42961</v>
      </c>
      <c r="C48" s="55" t="s">
        <v>7411</v>
      </c>
      <c r="D48" s="55">
        <v>1</v>
      </c>
      <c r="E48" s="55" t="s">
        <v>2948</v>
      </c>
      <c r="F48" s="55">
        <v>11926</v>
      </c>
      <c r="G48" s="55" t="s">
        <v>1405</v>
      </c>
      <c r="H48" s="7" t="s">
        <v>1473</v>
      </c>
      <c r="I48" s="7" t="s">
        <v>3090</v>
      </c>
      <c r="J48" s="54">
        <v>29438.06</v>
      </c>
      <c r="K48" s="33">
        <f t="shared" si="0"/>
        <v>183987.875</v>
      </c>
    </row>
    <row r="49" spans="1:11" s="55" customFormat="1" x14ac:dyDescent="0.25">
      <c r="A49" s="55" t="s">
        <v>7412</v>
      </c>
      <c r="B49" s="56">
        <v>42962</v>
      </c>
      <c r="C49" s="55" t="s">
        <v>7413</v>
      </c>
      <c r="D49" s="55">
        <v>1</v>
      </c>
      <c r="E49" s="55" t="s">
        <v>2948</v>
      </c>
      <c r="F49" s="55">
        <v>11927</v>
      </c>
      <c r="G49" s="55" t="s">
        <v>1405</v>
      </c>
      <c r="H49" s="7" t="s">
        <v>1473</v>
      </c>
      <c r="I49" s="7" t="s">
        <v>3090</v>
      </c>
      <c r="J49" s="54">
        <v>30083.57</v>
      </c>
      <c r="K49" s="33">
        <f t="shared" si="0"/>
        <v>188022.3125</v>
      </c>
    </row>
    <row r="50" spans="1:11" s="55" customFormat="1" x14ac:dyDescent="0.25">
      <c r="A50" s="55" t="s">
        <v>7414</v>
      </c>
      <c r="B50" s="56">
        <v>42962</v>
      </c>
      <c r="C50" s="55" t="s">
        <v>7415</v>
      </c>
      <c r="D50" s="55">
        <v>1</v>
      </c>
      <c r="E50" s="55" t="s">
        <v>2948</v>
      </c>
      <c r="F50" s="55">
        <v>11928</v>
      </c>
      <c r="G50" s="55" t="s">
        <v>1405</v>
      </c>
      <c r="H50" s="7" t="s">
        <v>1498</v>
      </c>
      <c r="I50" s="7" t="s">
        <v>1494</v>
      </c>
      <c r="J50" s="54">
        <v>82657.149999999994</v>
      </c>
      <c r="K50" s="33">
        <f t="shared" si="0"/>
        <v>516607.18749999994</v>
      </c>
    </row>
    <row r="51" spans="1:11" s="55" customFormat="1" x14ac:dyDescent="0.25">
      <c r="A51" s="55" t="s">
        <v>7416</v>
      </c>
      <c r="B51" s="56">
        <v>42962</v>
      </c>
      <c r="C51" s="55" t="s">
        <v>7417</v>
      </c>
      <c r="D51" s="55">
        <v>1</v>
      </c>
      <c r="E51" s="55" t="s">
        <v>2948</v>
      </c>
      <c r="F51" s="55">
        <v>11929</v>
      </c>
      <c r="G51" s="55" t="s">
        <v>1405</v>
      </c>
      <c r="H51" s="39" t="s">
        <v>1463</v>
      </c>
      <c r="I51" s="39" t="s">
        <v>1464</v>
      </c>
      <c r="J51" s="54">
        <v>26641.29</v>
      </c>
      <c r="K51" s="33">
        <f t="shared" si="0"/>
        <v>166508.0625</v>
      </c>
    </row>
    <row r="52" spans="1:11" s="55" customFormat="1" x14ac:dyDescent="0.25">
      <c r="A52" s="55" t="s">
        <v>5091</v>
      </c>
      <c r="B52" s="56">
        <v>42970</v>
      </c>
      <c r="C52" s="55" t="s">
        <v>7475</v>
      </c>
      <c r="D52" s="55">
        <v>1</v>
      </c>
      <c r="E52" s="55" t="s">
        <v>2948</v>
      </c>
      <c r="F52" s="55">
        <v>11943</v>
      </c>
      <c r="G52" s="55" t="s">
        <v>1405</v>
      </c>
      <c r="H52" s="39" t="s">
        <v>1463</v>
      </c>
      <c r="I52" s="39" t="s">
        <v>1464</v>
      </c>
      <c r="J52" s="54">
        <v>55334.8</v>
      </c>
      <c r="K52" s="33">
        <f t="shared" si="0"/>
        <v>345842.5</v>
      </c>
    </row>
    <row r="53" spans="1:11" s="55" customFormat="1" x14ac:dyDescent="0.25">
      <c r="A53" s="55" t="s">
        <v>7423</v>
      </c>
      <c r="B53" s="56">
        <v>42965</v>
      </c>
      <c r="C53" s="55" t="s">
        <v>7422</v>
      </c>
      <c r="D53" s="55">
        <v>1</v>
      </c>
      <c r="E53" s="55" t="s">
        <v>2948</v>
      </c>
      <c r="F53" s="55">
        <v>11932</v>
      </c>
      <c r="G53" s="55" t="s">
        <v>1405</v>
      </c>
      <c r="H53" s="7" t="s">
        <v>1473</v>
      </c>
      <c r="I53" s="7" t="s">
        <v>3090</v>
      </c>
      <c r="J53" s="54">
        <v>38721.58</v>
      </c>
      <c r="K53" s="33">
        <f t="shared" si="0"/>
        <v>242009.875</v>
      </c>
    </row>
    <row r="54" spans="1:11" s="55" customFormat="1" x14ac:dyDescent="0.25">
      <c r="A54" s="55" t="s">
        <v>7424</v>
      </c>
      <c r="B54" s="56">
        <v>42965</v>
      </c>
      <c r="C54" s="55" t="s">
        <v>7425</v>
      </c>
      <c r="D54" s="55">
        <v>1</v>
      </c>
      <c r="E54" s="55" t="s">
        <v>2948</v>
      </c>
      <c r="F54" s="55">
        <v>11933</v>
      </c>
      <c r="G54" s="55" t="s">
        <v>1405</v>
      </c>
      <c r="H54" s="7" t="s">
        <v>1479</v>
      </c>
      <c r="I54" s="7" t="s">
        <v>1480</v>
      </c>
      <c r="J54" s="54">
        <v>44046.93</v>
      </c>
      <c r="K54" s="33">
        <f t="shared" si="0"/>
        <v>275293.3125</v>
      </c>
    </row>
    <row r="55" spans="1:11" s="55" customFormat="1" ht="12.75" customHeight="1" x14ac:dyDescent="0.25">
      <c r="A55" s="55" t="s">
        <v>7449</v>
      </c>
      <c r="B55" s="56">
        <v>42968</v>
      </c>
      <c r="C55" s="55" t="s">
        <v>7450</v>
      </c>
      <c r="D55" s="55">
        <v>1</v>
      </c>
      <c r="E55" s="55" t="s">
        <v>2948</v>
      </c>
      <c r="F55" s="55">
        <v>11934</v>
      </c>
      <c r="G55" s="55" t="s">
        <v>1405</v>
      </c>
      <c r="H55" s="39" t="s">
        <v>1463</v>
      </c>
      <c r="I55" s="39" t="s">
        <v>1464</v>
      </c>
      <c r="J55" s="54">
        <v>26641.29</v>
      </c>
      <c r="K55" s="33">
        <f t="shared" si="0"/>
        <v>166508.0625</v>
      </c>
    </row>
    <row r="56" spans="1:11" s="55" customFormat="1" ht="12.75" customHeight="1" x14ac:dyDescent="0.25">
      <c r="A56" s="55" t="s">
        <v>7451</v>
      </c>
      <c r="B56" s="56">
        <v>42968</v>
      </c>
      <c r="C56" s="55" t="s">
        <v>7452</v>
      </c>
      <c r="D56" s="55">
        <v>1</v>
      </c>
      <c r="E56" s="55" t="s">
        <v>2948</v>
      </c>
      <c r="F56" s="55">
        <v>11935</v>
      </c>
      <c r="G56" s="55" t="s">
        <v>1405</v>
      </c>
      <c r="H56" s="39" t="s">
        <v>1463</v>
      </c>
      <c r="I56" s="39" t="s">
        <v>1464</v>
      </c>
      <c r="J56" s="54">
        <v>26641.29</v>
      </c>
      <c r="K56" s="33">
        <f t="shared" si="0"/>
        <v>166508.0625</v>
      </c>
    </row>
    <row r="57" spans="1:11" s="55" customFormat="1" x14ac:dyDescent="0.25">
      <c r="A57" s="55" t="s">
        <v>7391</v>
      </c>
      <c r="B57" s="56">
        <v>42959</v>
      </c>
      <c r="C57" s="55" t="s">
        <v>7392</v>
      </c>
      <c r="D57" s="55">
        <v>1</v>
      </c>
      <c r="E57" s="55" t="s">
        <v>2956</v>
      </c>
      <c r="F57" s="55" t="s">
        <v>7393</v>
      </c>
      <c r="G57" s="55" t="s">
        <v>1408</v>
      </c>
      <c r="H57" s="55" t="s">
        <v>794</v>
      </c>
      <c r="I57" s="55" t="s">
        <v>2891</v>
      </c>
      <c r="J57" s="55">
        <v>10.62</v>
      </c>
      <c r="K57" s="33">
        <f t="shared" si="0"/>
        <v>66.375</v>
      </c>
    </row>
    <row r="58" spans="1:11" s="55" customFormat="1" x14ac:dyDescent="0.25">
      <c r="A58" s="55" t="s">
        <v>7391</v>
      </c>
      <c r="B58" s="56">
        <v>42959</v>
      </c>
      <c r="C58" s="55" t="s">
        <v>7392</v>
      </c>
      <c r="D58" s="55">
        <v>1</v>
      </c>
      <c r="E58" s="55" t="s">
        <v>2956</v>
      </c>
      <c r="F58" s="55" t="s">
        <v>7393</v>
      </c>
      <c r="G58" s="55" t="s">
        <v>1408</v>
      </c>
      <c r="H58" s="55" t="s">
        <v>7960</v>
      </c>
      <c r="I58" s="55" t="s">
        <v>7961</v>
      </c>
      <c r="J58" s="55">
        <v>24.41</v>
      </c>
      <c r="K58" s="33">
        <f t="shared" si="0"/>
        <v>152.5625</v>
      </c>
    </row>
    <row r="59" spans="1:11" s="55" customFormat="1" x14ac:dyDescent="0.25">
      <c r="A59" s="55" t="s">
        <v>7391</v>
      </c>
      <c r="B59" s="56">
        <v>42959</v>
      </c>
      <c r="C59" s="55" t="s">
        <v>7392</v>
      </c>
      <c r="D59" s="55">
        <v>1</v>
      </c>
      <c r="E59" s="55" t="s">
        <v>2956</v>
      </c>
      <c r="F59" s="55" t="s">
        <v>7393</v>
      </c>
      <c r="G59" s="55" t="s">
        <v>1408</v>
      </c>
      <c r="H59" s="55" t="s">
        <v>7962</v>
      </c>
      <c r="I59" s="55" t="s">
        <v>7963</v>
      </c>
      <c r="J59" s="55">
        <v>72.69</v>
      </c>
      <c r="K59" s="33">
        <f t="shared" si="0"/>
        <v>454.3125</v>
      </c>
    </row>
    <row r="60" spans="1:11" s="55" customFormat="1" x14ac:dyDescent="0.25">
      <c r="A60" s="55" t="s">
        <v>7391</v>
      </c>
      <c r="B60" s="56">
        <v>42959</v>
      </c>
      <c r="C60" s="55" t="s">
        <v>7392</v>
      </c>
      <c r="D60" s="55">
        <v>1</v>
      </c>
      <c r="E60" s="55" t="s">
        <v>2956</v>
      </c>
      <c r="F60" s="55" t="s">
        <v>7393</v>
      </c>
      <c r="G60" s="55" t="s">
        <v>1408</v>
      </c>
      <c r="H60" s="55" t="s">
        <v>1415</v>
      </c>
      <c r="I60" s="55" t="s">
        <v>4756</v>
      </c>
      <c r="J60" s="55">
        <v>84.34</v>
      </c>
      <c r="K60" s="33">
        <f t="shared" si="0"/>
        <v>527.125</v>
      </c>
    </row>
    <row r="61" spans="1:11" s="55" customFormat="1" x14ac:dyDescent="0.25">
      <c r="A61" s="55" t="s">
        <v>7391</v>
      </c>
      <c r="B61" s="56">
        <v>42959</v>
      </c>
      <c r="C61" s="55" t="s">
        <v>7392</v>
      </c>
      <c r="D61" s="55">
        <v>1</v>
      </c>
      <c r="E61" s="55" t="s">
        <v>2956</v>
      </c>
      <c r="F61" s="55" t="s">
        <v>7393</v>
      </c>
      <c r="G61" s="55" t="s">
        <v>1408</v>
      </c>
      <c r="H61" s="55" t="s">
        <v>415</v>
      </c>
      <c r="I61" s="55" t="s">
        <v>7964</v>
      </c>
      <c r="J61" s="55">
        <f>4.33+5.66+4.24+9.52+9.52+9.52+9.52+1.93</f>
        <v>54.239999999999988</v>
      </c>
      <c r="K61" s="33">
        <f t="shared" si="0"/>
        <v>338.99999999999994</v>
      </c>
    </row>
    <row r="62" spans="1:11" x14ac:dyDescent="0.25">
      <c r="A62" t="s">
        <v>7394</v>
      </c>
      <c r="B62" s="56">
        <v>42959</v>
      </c>
      <c r="C62" t="s">
        <v>7395</v>
      </c>
      <c r="D62">
        <v>1</v>
      </c>
      <c r="E62" t="s">
        <v>2956</v>
      </c>
      <c r="F62" t="s">
        <v>7396</v>
      </c>
      <c r="G62" t="s">
        <v>1408</v>
      </c>
      <c r="H62" s="7" t="s">
        <v>2879</v>
      </c>
      <c r="I62" s="7" t="s">
        <v>2881</v>
      </c>
      <c r="J62">
        <v>208</v>
      </c>
      <c r="K62" s="33">
        <f t="shared" si="0"/>
        <v>1300</v>
      </c>
    </row>
    <row r="63" spans="1:11" x14ac:dyDescent="0.25">
      <c r="A63" t="s">
        <v>7453</v>
      </c>
      <c r="B63" s="56">
        <v>42968</v>
      </c>
      <c r="C63" t="s">
        <v>7454</v>
      </c>
      <c r="D63">
        <v>1</v>
      </c>
      <c r="E63" t="s">
        <v>2948</v>
      </c>
      <c r="F63">
        <v>11936</v>
      </c>
      <c r="G63" t="s">
        <v>1405</v>
      </c>
      <c r="H63" s="39" t="s">
        <v>1463</v>
      </c>
      <c r="I63" s="39" t="s">
        <v>1464</v>
      </c>
      <c r="J63" s="54">
        <v>26641.29</v>
      </c>
      <c r="K63" s="33">
        <f t="shared" si="0"/>
        <v>166508.0625</v>
      </c>
    </row>
    <row r="64" spans="1:11" x14ac:dyDescent="0.25">
      <c r="A64" t="s">
        <v>7455</v>
      </c>
      <c r="B64" s="56">
        <v>42968</v>
      </c>
      <c r="C64" t="s">
        <v>7456</v>
      </c>
      <c r="D64">
        <v>1</v>
      </c>
      <c r="E64" t="s">
        <v>2948</v>
      </c>
      <c r="F64">
        <v>11938</v>
      </c>
      <c r="G64" t="s">
        <v>1405</v>
      </c>
      <c r="H64" s="7" t="s">
        <v>1467</v>
      </c>
      <c r="I64" s="7" t="s">
        <v>1468</v>
      </c>
      <c r="J64" s="54">
        <v>34039.699999999997</v>
      </c>
      <c r="K64" s="33">
        <f t="shared" si="0"/>
        <v>212748.12499999997</v>
      </c>
    </row>
    <row r="65" spans="1:11" x14ac:dyDescent="0.25">
      <c r="A65" t="s">
        <v>7468</v>
      </c>
      <c r="B65" s="56">
        <v>42969</v>
      </c>
      <c r="C65" t="s">
        <v>7469</v>
      </c>
      <c r="D65">
        <v>1</v>
      </c>
      <c r="E65" t="s">
        <v>2948</v>
      </c>
      <c r="F65">
        <v>11939</v>
      </c>
      <c r="G65" t="s">
        <v>1405</v>
      </c>
      <c r="H65" s="7" t="s">
        <v>2887</v>
      </c>
      <c r="I65" s="7" t="s">
        <v>2888</v>
      </c>
      <c r="J65" s="54">
        <v>30769.1</v>
      </c>
      <c r="K65" s="33">
        <f t="shared" si="0"/>
        <v>192306.875</v>
      </c>
    </row>
    <row r="66" spans="1:11" x14ac:dyDescent="0.25">
      <c r="A66" t="s">
        <v>7470</v>
      </c>
      <c r="B66" s="56">
        <v>42969</v>
      </c>
      <c r="C66" t="s">
        <v>7471</v>
      </c>
      <c r="D66">
        <v>1</v>
      </c>
      <c r="E66" t="s">
        <v>2948</v>
      </c>
      <c r="F66">
        <v>11940</v>
      </c>
      <c r="G66" t="s">
        <v>1405</v>
      </c>
      <c r="H66" s="7" t="s">
        <v>2887</v>
      </c>
      <c r="I66" s="7" t="s">
        <v>2888</v>
      </c>
      <c r="J66" s="54">
        <v>74442.5</v>
      </c>
      <c r="K66" s="33">
        <f t="shared" si="0"/>
        <v>465265.625</v>
      </c>
    </row>
    <row r="67" spans="1:11" x14ac:dyDescent="0.25">
      <c r="A67" t="s">
        <v>7472</v>
      </c>
      <c r="B67" s="56">
        <v>42969</v>
      </c>
      <c r="C67" t="s">
        <v>7473</v>
      </c>
      <c r="D67">
        <v>1</v>
      </c>
      <c r="E67" t="s">
        <v>2948</v>
      </c>
      <c r="F67">
        <v>11941</v>
      </c>
      <c r="G67" t="s">
        <v>1405</v>
      </c>
      <c r="H67" s="7" t="s">
        <v>2887</v>
      </c>
      <c r="I67" s="7" t="s">
        <v>2888</v>
      </c>
      <c r="J67" s="54">
        <v>74689.83</v>
      </c>
      <c r="K67" s="33">
        <f t="shared" si="0"/>
        <v>466811.4375</v>
      </c>
    </row>
    <row r="68" spans="1:11" x14ac:dyDescent="0.25">
      <c r="A68" t="s">
        <v>7476</v>
      </c>
      <c r="B68" s="56">
        <v>42970</v>
      </c>
      <c r="C68" t="s">
        <v>7477</v>
      </c>
      <c r="D68">
        <v>1</v>
      </c>
      <c r="E68" t="s">
        <v>2948</v>
      </c>
      <c r="F68">
        <v>11944</v>
      </c>
      <c r="G68" t="s">
        <v>1405</v>
      </c>
      <c r="H68" s="7" t="s">
        <v>3755</v>
      </c>
      <c r="I68" s="7" t="s">
        <v>3756</v>
      </c>
      <c r="J68" s="54">
        <v>39622.57</v>
      </c>
      <c r="K68" s="33">
        <f t="shared" si="0"/>
        <v>247641.0625</v>
      </c>
    </row>
    <row r="69" spans="1:11" x14ac:dyDescent="0.25">
      <c r="A69" t="s">
        <v>5089</v>
      </c>
      <c r="B69" s="56">
        <v>42970</v>
      </c>
      <c r="C69" t="s">
        <v>7474</v>
      </c>
      <c r="D69">
        <v>1</v>
      </c>
      <c r="E69" t="s">
        <v>2948</v>
      </c>
      <c r="F69">
        <v>11942</v>
      </c>
      <c r="G69" t="s">
        <v>1405</v>
      </c>
      <c r="H69" s="39" t="s">
        <v>1463</v>
      </c>
      <c r="I69" s="39" t="s">
        <v>1464</v>
      </c>
      <c r="J69" s="54">
        <v>33982.82</v>
      </c>
      <c r="K69" s="33">
        <f t="shared" si="0"/>
        <v>212392.625</v>
      </c>
    </row>
    <row r="70" spans="1:11" x14ac:dyDescent="0.25">
      <c r="A70" t="s">
        <v>7478</v>
      </c>
      <c r="B70" s="56">
        <v>42970</v>
      </c>
      <c r="C70" t="s">
        <v>7479</v>
      </c>
      <c r="D70">
        <v>1</v>
      </c>
      <c r="E70" t="s">
        <v>2948</v>
      </c>
      <c r="F70">
        <v>11945</v>
      </c>
      <c r="G70" t="s">
        <v>1405</v>
      </c>
      <c r="H70" s="7" t="s">
        <v>1472</v>
      </c>
      <c r="I70" s="7" t="s">
        <v>3757</v>
      </c>
      <c r="J70" s="54">
        <v>26698.14</v>
      </c>
      <c r="K70" s="33">
        <f t="shared" si="0"/>
        <v>166863.375</v>
      </c>
    </row>
    <row r="71" spans="1:11" x14ac:dyDescent="0.25">
      <c r="A71" t="s">
        <v>5106</v>
      </c>
      <c r="B71" s="56">
        <v>42970</v>
      </c>
      <c r="C71" t="s">
        <v>7482</v>
      </c>
      <c r="D71">
        <v>1</v>
      </c>
      <c r="E71" t="s">
        <v>2948</v>
      </c>
      <c r="F71">
        <v>11947</v>
      </c>
      <c r="G71" t="s">
        <v>1405</v>
      </c>
      <c r="H71" s="39" t="s">
        <v>1463</v>
      </c>
      <c r="I71" s="39" t="s">
        <v>1464</v>
      </c>
      <c r="J71" s="54">
        <v>26641.29</v>
      </c>
      <c r="K71" s="33">
        <f t="shared" si="0"/>
        <v>166508.0625</v>
      </c>
    </row>
    <row r="72" spans="1:11" x14ac:dyDescent="0.25">
      <c r="A72" t="s">
        <v>5108</v>
      </c>
      <c r="B72" s="56">
        <v>42970</v>
      </c>
      <c r="C72" t="s">
        <v>7483</v>
      </c>
      <c r="D72">
        <v>1</v>
      </c>
      <c r="E72" t="s">
        <v>2948</v>
      </c>
      <c r="F72">
        <v>11948</v>
      </c>
      <c r="G72" t="s">
        <v>1405</v>
      </c>
      <c r="H72" s="39" t="s">
        <v>1463</v>
      </c>
      <c r="I72" s="39" t="s">
        <v>1464</v>
      </c>
      <c r="J72" s="54">
        <v>26641.29</v>
      </c>
      <c r="K72" s="33">
        <f t="shared" ref="K72:K135" si="1">+J72/0.16</f>
        <v>166508.0625</v>
      </c>
    </row>
    <row r="73" spans="1:11" x14ac:dyDescent="0.25">
      <c r="A73" t="s">
        <v>5110</v>
      </c>
      <c r="B73" s="56">
        <v>42970</v>
      </c>
      <c r="C73" t="s">
        <v>7484</v>
      </c>
      <c r="D73">
        <v>1</v>
      </c>
      <c r="E73" t="s">
        <v>2948</v>
      </c>
      <c r="F73">
        <v>11949</v>
      </c>
      <c r="G73" t="s">
        <v>1405</v>
      </c>
      <c r="H73" s="39" t="s">
        <v>1463</v>
      </c>
      <c r="I73" s="39" t="s">
        <v>1464</v>
      </c>
      <c r="J73" s="54">
        <v>26641.29</v>
      </c>
      <c r="K73" s="33">
        <f t="shared" si="1"/>
        <v>166508.0625</v>
      </c>
    </row>
    <row r="74" spans="1:11" x14ac:dyDescent="0.25">
      <c r="A74" t="s">
        <v>5112</v>
      </c>
      <c r="B74" s="56">
        <v>42970</v>
      </c>
      <c r="C74" t="s">
        <v>7485</v>
      </c>
      <c r="D74">
        <v>1</v>
      </c>
      <c r="E74" t="s">
        <v>2948</v>
      </c>
      <c r="F74">
        <v>11950</v>
      </c>
      <c r="G74" t="s">
        <v>1405</v>
      </c>
      <c r="H74" s="39" t="s">
        <v>1463</v>
      </c>
      <c r="I74" s="39" t="s">
        <v>1464</v>
      </c>
      <c r="J74" s="54">
        <v>34482.03</v>
      </c>
      <c r="K74" s="33">
        <f t="shared" si="1"/>
        <v>215512.6875</v>
      </c>
    </row>
    <row r="75" spans="1:11" x14ac:dyDescent="0.25">
      <c r="A75" t="s">
        <v>7418</v>
      </c>
      <c r="B75" s="56">
        <v>42962</v>
      </c>
      <c r="C75" t="s">
        <v>7419</v>
      </c>
      <c r="D75">
        <v>1</v>
      </c>
      <c r="E75" t="s">
        <v>2971</v>
      </c>
      <c r="F75">
        <v>19239</v>
      </c>
      <c r="G75" t="s">
        <v>1407</v>
      </c>
      <c r="H75" s="7" t="s">
        <v>1417</v>
      </c>
      <c r="I75" s="7" t="s">
        <v>2911</v>
      </c>
      <c r="J75">
        <v>890.69</v>
      </c>
      <c r="K75" s="33">
        <f t="shared" si="1"/>
        <v>5566.8125</v>
      </c>
    </row>
    <row r="76" spans="1:11" x14ac:dyDescent="0.25">
      <c r="A76" t="s">
        <v>5114</v>
      </c>
      <c r="B76" s="56">
        <v>42970</v>
      </c>
      <c r="C76" t="s">
        <v>7486</v>
      </c>
      <c r="D76">
        <v>1</v>
      </c>
      <c r="E76" t="s">
        <v>2948</v>
      </c>
      <c r="F76">
        <v>11951</v>
      </c>
      <c r="G76" t="s">
        <v>1405</v>
      </c>
      <c r="H76" s="39" t="s">
        <v>1463</v>
      </c>
      <c r="I76" s="39" t="s">
        <v>1464</v>
      </c>
      <c r="J76" s="54">
        <v>34482.03</v>
      </c>
      <c r="K76" s="33">
        <f t="shared" si="1"/>
        <v>215512.6875</v>
      </c>
    </row>
    <row r="77" spans="1:11" x14ac:dyDescent="0.25">
      <c r="A77" t="s">
        <v>5116</v>
      </c>
      <c r="B77" s="56">
        <v>42970</v>
      </c>
      <c r="C77" t="s">
        <v>7487</v>
      </c>
      <c r="D77">
        <v>1</v>
      </c>
      <c r="E77" t="s">
        <v>2948</v>
      </c>
      <c r="F77">
        <v>11952</v>
      </c>
      <c r="G77" t="s">
        <v>1405</v>
      </c>
      <c r="H77" s="39" t="s">
        <v>1463</v>
      </c>
      <c r="I77" s="39" t="s">
        <v>1464</v>
      </c>
      <c r="J77" s="54">
        <v>26641.29</v>
      </c>
      <c r="K77" s="33">
        <f t="shared" si="1"/>
        <v>166508.0625</v>
      </c>
    </row>
    <row r="78" spans="1:11" x14ac:dyDescent="0.25">
      <c r="A78" t="s">
        <v>5124</v>
      </c>
      <c r="B78" s="56">
        <v>42970</v>
      </c>
      <c r="C78" t="s">
        <v>7489</v>
      </c>
      <c r="D78">
        <v>1</v>
      </c>
      <c r="E78" t="s">
        <v>2948</v>
      </c>
      <c r="F78">
        <v>11954</v>
      </c>
      <c r="G78" t="s">
        <v>1405</v>
      </c>
      <c r="H78" s="39" t="s">
        <v>1463</v>
      </c>
      <c r="I78" s="39" t="s">
        <v>1464</v>
      </c>
      <c r="J78" s="54">
        <v>29288.36</v>
      </c>
      <c r="K78" s="33">
        <f t="shared" si="1"/>
        <v>183052.25</v>
      </c>
    </row>
    <row r="79" spans="1:11" x14ac:dyDescent="0.25">
      <c r="A79" t="s">
        <v>7427</v>
      </c>
      <c r="B79" s="56">
        <v>42968</v>
      </c>
      <c r="C79" t="s">
        <v>7428</v>
      </c>
      <c r="D79">
        <v>1</v>
      </c>
      <c r="E79" t="s">
        <v>3010</v>
      </c>
      <c r="F79">
        <v>34141</v>
      </c>
      <c r="G79" t="s">
        <v>1406</v>
      </c>
      <c r="H79" s="55" t="s">
        <v>1426</v>
      </c>
      <c r="I79" t="s">
        <v>1426</v>
      </c>
      <c r="J79">
        <v>56</v>
      </c>
      <c r="K79" s="33">
        <f t="shared" si="1"/>
        <v>350</v>
      </c>
    </row>
    <row r="80" spans="1:11" x14ac:dyDescent="0.25">
      <c r="A80" t="s">
        <v>7429</v>
      </c>
      <c r="B80" s="56">
        <v>42968</v>
      </c>
      <c r="C80" t="s">
        <v>7430</v>
      </c>
      <c r="D80">
        <v>1</v>
      </c>
      <c r="E80" t="s">
        <v>3010</v>
      </c>
      <c r="F80">
        <v>34142</v>
      </c>
      <c r="G80" t="s">
        <v>1406</v>
      </c>
      <c r="H80" s="55" t="s">
        <v>1426</v>
      </c>
      <c r="I80" t="s">
        <v>1426</v>
      </c>
      <c r="J80">
        <v>56</v>
      </c>
      <c r="K80" s="33">
        <f t="shared" si="1"/>
        <v>350</v>
      </c>
    </row>
    <row r="81" spans="1:11" x14ac:dyDescent="0.25">
      <c r="A81" t="s">
        <v>1737</v>
      </c>
      <c r="B81" s="56">
        <v>42968</v>
      </c>
      <c r="C81" t="s">
        <v>7431</v>
      </c>
      <c r="D81">
        <v>1</v>
      </c>
      <c r="E81" t="s">
        <v>3010</v>
      </c>
      <c r="F81">
        <v>34143</v>
      </c>
      <c r="G81" t="s">
        <v>1406</v>
      </c>
      <c r="H81" s="55" t="s">
        <v>1426</v>
      </c>
      <c r="I81" t="s">
        <v>1426</v>
      </c>
      <c r="J81">
        <v>56</v>
      </c>
      <c r="K81" s="33">
        <f t="shared" si="1"/>
        <v>350</v>
      </c>
    </row>
    <row r="82" spans="1:11" x14ac:dyDescent="0.25">
      <c r="A82" t="s">
        <v>7432</v>
      </c>
      <c r="B82" s="56">
        <v>42968</v>
      </c>
      <c r="C82" t="s">
        <v>7433</v>
      </c>
      <c r="D82">
        <v>1</v>
      </c>
      <c r="E82" t="s">
        <v>3010</v>
      </c>
      <c r="F82">
        <v>34144</v>
      </c>
      <c r="G82" t="s">
        <v>1406</v>
      </c>
      <c r="H82" s="55" t="s">
        <v>6699</v>
      </c>
      <c r="I82" t="s">
        <v>6699</v>
      </c>
      <c r="J82">
        <v>27.59</v>
      </c>
      <c r="K82" s="33">
        <f t="shared" si="1"/>
        <v>172.4375</v>
      </c>
    </row>
    <row r="83" spans="1:11" x14ac:dyDescent="0.25">
      <c r="A83" t="s">
        <v>1740</v>
      </c>
      <c r="B83" s="56">
        <v>42968</v>
      </c>
      <c r="C83" t="s">
        <v>7434</v>
      </c>
      <c r="D83">
        <v>1</v>
      </c>
      <c r="E83" t="s">
        <v>3010</v>
      </c>
      <c r="F83">
        <v>34145</v>
      </c>
      <c r="G83" t="s">
        <v>1406</v>
      </c>
      <c r="H83" t="str">
        <f t="shared" ref="H83:H99" si="2">+I83</f>
        <v>ODM950324V2A</v>
      </c>
      <c r="I83" t="s">
        <v>411</v>
      </c>
      <c r="J83">
        <v>1.93</v>
      </c>
      <c r="K83" s="33">
        <f t="shared" si="1"/>
        <v>12.0625</v>
      </c>
    </row>
    <row r="84" spans="1:11" x14ac:dyDescent="0.25">
      <c r="A84" t="s">
        <v>7435</v>
      </c>
      <c r="B84" s="56">
        <v>42968</v>
      </c>
      <c r="C84" t="s">
        <v>7436</v>
      </c>
      <c r="D84">
        <v>1</v>
      </c>
      <c r="E84" t="s">
        <v>3010</v>
      </c>
      <c r="F84">
        <v>34146</v>
      </c>
      <c r="G84" t="s">
        <v>1406</v>
      </c>
      <c r="H84" s="55" t="str">
        <f t="shared" si="2"/>
        <v>VEBF490427NV8</v>
      </c>
      <c r="I84" t="s">
        <v>337</v>
      </c>
      <c r="J84">
        <v>22.55</v>
      </c>
      <c r="K84" s="33">
        <f t="shared" si="1"/>
        <v>140.9375</v>
      </c>
    </row>
    <row r="85" spans="1:11" x14ac:dyDescent="0.25">
      <c r="A85" t="s">
        <v>7437</v>
      </c>
      <c r="B85" s="56">
        <v>42968</v>
      </c>
      <c r="C85" t="s">
        <v>7438</v>
      </c>
      <c r="D85">
        <v>1</v>
      </c>
      <c r="E85" t="s">
        <v>3010</v>
      </c>
      <c r="F85">
        <v>34147</v>
      </c>
      <c r="G85" t="s">
        <v>1406</v>
      </c>
      <c r="H85" s="55" t="str">
        <f t="shared" si="2"/>
        <v>PSE821026FQ5</v>
      </c>
      <c r="I85" t="s">
        <v>7439</v>
      </c>
      <c r="J85">
        <v>19.68</v>
      </c>
      <c r="K85" s="33">
        <f t="shared" si="1"/>
        <v>123</v>
      </c>
    </row>
    <row r="86" spans="1:11" x14ac:dyDescent="0.25">
      <c r="A86" t="s">
        <v>7440</v>
      </c>
      <c r="B86" s="56">
        <v>42968</v>
      </c>
      <c r="C86" t="s">
        <v>7441</v>
      </c>
      <c r="D86">
        <v>1</v>
      </c>
      <c r="E86" t="s">
        <v>3010</v>
      </c>
      <c r="F86">
        <v>34148</v>
      </c>
      <c r="G86" t="s">
        <v>1406</v>
      </c>
      <c r="H86" s="55" t="str">
        <f t="shared" si="2"/>
        <v>AME970109GW0</v>
      </c>
      <c r="I86" t="s">
        <v>309</v>
      </c>
      <c r="J86">
        <v>41.34</v>
      </c>
      <c r="K86" s="33">
        <f t="shared" si="1"/>
        <v>258.375</v>
      </c>
    </row>
    <row r="87" spans="1:11" x14ac:dyDescent="0.25">
      <c r="A87" t="s">
        <v>7442</v>
      </c>
      <c r="B87" s="56">
        <v>42968</v>
      </c>
      <c r="C87" t="s">
        <v>7443</v>
      </c>
      <c r="D87">
        <v>1</v>
      </c>
      <c r="E87" t="s">
        <v>3010</v>
      </c>
      <c r="F87">
        <v>34149</v>
      </c>
      <c r="G87" t="s">
        <v>1406</v>
      </c>
      <c r="H87" s="55" t="str">
        <f t="shared" si="2"/>
        <v>PCQ1506025P9</v>
      </c>
      <c r="I87" t="s">
        <v>953</v>
      </c>
      <c r="J87">
        <v>23.1</v>
      </c>
      <c r="K87" s="33">
        <f t="shared" si="1"/>
        <v>144.375</v>
      </c>
    </row>
    <row r="88" spans="1:11" x14ac:dyDescent="0.25">
      <c r="A88" t="s">
        <v>6414</v>
      </c>
      <c r="B88" s="56">
        <v>42968</v>
      </c>
      <c r="C88" t="s">
        <v>7444</v>
      </c>
      <c r="D88">
        <v>1</v>
      </c>
      <c r="E88" t="s">
        <v>3010</v>
      </c>
      <c r="F88">
        <v>34150</v>
      </c>
      <c r="G88" t="s">
        <v>1406</v>
      </c>
      <c r="H88" s="55" t="str">
        <f t="shared" si="2"/>
        <v>PSE821026FQ5</v>
      </c>
      <c r="I88" t="s">
        <v>7439</v>
      </c>
      <c r="J88">
        <v>34.9</v>
      </c>
      <c r="K88" s="33">
        <f t="shared" si="1"/>
        <v>218.125</v>
      </c>
    </row>
    <row r="89" spans="1:11" x14ac:dyDescent="0.25">
      <c r="A89" t="s">
        <v>6417</v>
      </c>
      <c r="B89" s="56">
        <v>42968</v>
      </c>
      <c r="C89" t="s">
        <v>7445</v>
      </c>
      <c r="D89">
        <v>1</v>
      </c>
      <c r="E89" t="s">
        <v>3010</v>
      </c>
      <c r="F89">
        <v>34151</v>
      </c>
      <c r="G89" t="s">
        <v>1406</v>
      </c>
      <c r="H89" s="55" t="str">
        <f t="shared" si="2"/>
        <v>AMS050630CN3</v>
      </c>
      <c r="I89" t="s">
        <v>5877</v>
      </c>
      <c r="J89">
        <v>1.66</v>
      </c>
      <c r="K89" s="33">
        <f t="shared" si="1"/>
        <v>10.375</v>
      </c>
    </row>
    <row r="90" spans="1:11" x14ac:dyDescent="0.25">
      <c r="A90" t="s">
        <v>6417</v>
      </c>
      <c r="B90" s="56">
        <v>42968</v>
      </c>
      <c r="C90" t="s">
        <v>7445</v>
      </c>
      <c r="D90">
        <v>1</v>
      </c>
      <c r="E90" t="s">
        <v>3010</v>
      </c>
      <c r="F90">
        <v>34151</v>
      </c>
      <c r="G90" t="s">
        <v>1406</v>
      </c>
      <c r="H90" s="55" t="str">
        <f t="shared" si="2"/>
        <v>CBI100624JY9</v>
      </c>
      <c r="I90" t="s">
        <v>7446</v>
      </c>
      <c r="J90">
        <v>4</v>
      </c>
      <c r="K90" s="33">
        <f t="shared" si="1"/>
        <v>25</v>
      </c>
    </row>
    <row r="91" spans="1:11" x14ac:dyDescent="0.25">
      <c r="A91" t="s">
        <v>6417</v>
      </c>
      <c r="B91" s="56">
        <v>42968</v>
      </c>
      <c r="C91" t="s">
        <v>7445</v>
      </c>
      <c r="D91">
        <v>1</v>
      </c>
      <c r="E91" t="s">
        <v>3010</v>
      </c>
      <c r="F91">
        <v>34151</v>
      </c>
      <c r="G91" t="s">
        <v>1406</v>
      </c>
      <c r="H91" s="55" t="str">
        <f t="shared" si="2"/>
        <v>CIB110415R65</v>
      </c>
      <c r="I91" t="s">
        <v>3429</v>
      </c>
      <c r="J91">
        <v>15.72</v>
      </c>
      <c r="K91" s="33">
        <f t="shared" si="1"/>
        <v>98.25</v>
      </c>
    </row>
    <row r="92" spans="1:11" x14ac:dyDescent="0.25">
      <c r="A92" t="s">
        <v>6417</v>
      </c>
      <c r="B92" s="56">
        <v>42968</v>
      </c>
      <c r="C92" t="s">
        <v>7445</v>
      </c>
      <c r="D92">
        <v>1</v>
      </c>
      <c r="E92" t="s">
        <v>3010</v>
      </c>
      <c r="F92">
        <v>34151</v>
      </c>
      <c r="G92" t="s">
        <v>1406</v>
      </c>
      <c r="H92" s="55" t="str">
        <f t="shared" si="2"/>
        <v>RCO0708136F7</v>
      </c>
      <c r="I92" t="s">
        <v>815</v>
      </c>
      <c r="J92">
        <v>2.21</v>
      </c>
      <c r="K92" s="33">
        <f t="shared" si="1"/>
        <v>13.8125</v>
      </c>
    </row>
    <row r="93" spans="1:11" x14ac:dyDescent="0.25">
      <c r="A93" t="s">
        <v>3990</v>
      </c>
      <c r="B93" s="56">
        <v>42968</v>
      </c>
      <c r="C93" t="s">
        <v>7447</v>
      </c>
      <c r="D93">
        <v>1</v>
      </c>
      <c r="E93" t="s">
        <v>3010</v>
      </c>
      <c r="F93">
        <v>34152</v>
      </c>
      <c r="G93" t="s">
        <v>1406</v>
      </c>
      <c r="H93" s="55" t="str">
        <f t="shared" si="2"/>
        <v>AAN051220835</v>
      </c>
      <c r="I93" t="s">
        <v>804</v>
      </c>
      <c r="J93">
        <v>45.52</v>
      </c>
      <c r="K93" s="33">
        <f t="shared" si="1"/>
        <v>284.5</v>
      </c>
    </row>
    <row r="94" spans="1:11" x14ac:dyDescent="0.25">
      <c r="A94" t="s">
        <v>3990</v>
      </c>
      <c r="B94" s="56">
        <v>42968</v>
      </c>
      <c r="C94" t="s">
        <v>7447</v>
      </c>
      <c r="D94">
        <v>1</v>
      </c>
      <c r="E94" t="s">
        <v>3010</v>
      </c>
      <c r="F94">
        <v>34152</v>
      </c>
      <c r="G94" t="s">
        <v>1406</v>
      </c>
      <c r="H94" s="55" t="str">
        <f t="shared" si="2"/>
        <v>API6609273E0</v>
      </c>
      <c r="I94" t="s">
        <v>444</v>
      </c>
      <c r="J94">
        <v>56.97</v>
      </c>
      <c r="K94" s="33">
        <f t="shared" si="1"/>
        <v>356.0625</v>
      </c>
    </row>
    <row r="95" spans="1:11" x14ac:dyDescent="0.25">
      <c r="A95" t="s">
        <v>3990</v>
      </c>
      <c r="B95" s="56">
        <v>42968</v>
      </c>
      <c r="C95" t="s">
        <v>7447</v>
      </c>
      <c r="D95">
        <v>1</v>
      </c>
      <c r="E95" t="s">
        <v>3010</v>
      </c>
      <c r="F95">
        <v>34152</v>
      </c>
      <c r="G95" t="s">
        <v>1406</v>
      </c>
      <c r="H95" s="55" t="str">
        <f t="shared" si="2"/>
        <v>APU640930KV9</v>
      </c>
      <c r="I95" t="s">
        <v>924</v>
      </c>
      <c r="J95">
        <v>80</v>
      </c>
      <c r="K95" s="33">
        <f t="shared" si="1"/>
        <v>500</v>
      </c>
    </row>
    <row r="96" spans="1:11" x14ac:dyDescent="0.25">
      <c r="A96" t="s">
        <v>3990</v>
      </c>
      <c r="B96" s="56">
        <v>42968</v>
      </c>
      <c r="C96" t="s">
        <v>7447</v>
      </c>
      <c r="D96">
        <v>1</v>
      </c>
      <c r="E96" t="s">
        <v>3010</v>
      </c>
      <c r="F96">
        <v>34152</v>
      </c>
      <c r="G96" t="s">
        <v>1406</v>
      </c>
      <c r="H96" s="55" t="str">
        <f t="shared" si="2"/>
        <v>AQU121207FY2</v>
      </c>
      <c r="I96" t="s">
        <v>7448</v>
      </c>
      <c r="J96">
        <v>15.17</v>
      </c>
      <c r="K96" s="33">
        <f t="shared" si="1"/>
        <v>94.8125</v>
      </c>
    </row>
    <row r="97" spans="1:11" x14ac:dyDescent="0.25">
      <c r="A97" t="s">
        <v>3990</v>
      </c>
      <c r="B97" s="56">
        <v>42968</v>
      </c>
      <c r="C97" t="s">
        <v>7447</v>
      </c>
      <c r="D97">
        <v>1</v>
      </c>
      <c r="E97" t="s">
        <v>3010</v>
      </c>
      <c r="F97">
        <v>34152</v>
      </c>
      <c r="G97" t="s">
        <v>1406</v>
      </c>
      <c r="H97" s="55" t="str">
        <f t="shared" si="2"/>
        <v>FNI970829JR9</v>
      </c>
      <c r="I97" t="s">
        <v>794</v>
      </c>
      <c r="J97">
        <v>23.59</v>
      </c>
      <c r="K97" s="33">
        <f t="shared" si="1"/>
        <v>147.4375</v>
      </c>
    </row>
    <row r="98" spans="1:11" x14ac:dyDescent="0.25">
      <c r="A98" t="s">
        <v>3990</v>
      </c>
      <c r="B98" s="56">
        <v>42968</v>
      </c>
      <c r="C98" t="s">
        <v>7447</v>
      </c>
      <c r="D98">
        <v>1</v>
      </c>
      <c r="E98" t="s">
        <v>3010</v>
      </c>
      <c r="F98">
        <v>34152</v>
      </c>
      <c r="G98" t="s">
        <v>1406</v>
      </c>
      <c r="H98" s="55" t="str">
        <f t="shared" si="2"/>
        <v>FNI970829JR9</v>
      </c>
      <c r="I98" t="s">
        <v>794</v>
      </c>
      <c r="J98">
        <v>46.06</v>
      </c>
      <c r="K98" s="33">
        <f t="shared" si="1"/>
        <v>287.875</v>
      </c>
    </row>
    <row r="99" spans="1:11" x14ac:dyDescent="0.25">
      <c r="A99" t="s">
        <v>3990</v>
      </c>
      <c r="B99" s="56">
        <v>42968</v>
      </c>
      <c r="C99" t="s">
        <v>7447</v>
      </c>
      <c r="D99">
        <v>1</v>
      </c>
      <c r="E99" t="s">
        <v>3010</v>
      </c>
      <c r="F99">
        <v>34152</v>
      </c>
      <c r="G99" t="s">
        <v>1406</v>
      </c>
      <c r="H99" s="55" t="str">
        <f t="shared" si="2"/>
        <v>TSC070907QS5</v>
      </c>
      <c r="I99" t="s">
        <v>796</v>
      </c>
      <c r="J99">
        <v>15.17</v>
      </c>
      <c r="K99" s="33">
        <f t="shared" si="1"/>
        <v>94.8125</v>
      </c>
    </row>
    <row r="100" spans="1:11" x14ac:dyDescent="0.25">
      <c r="A100" t="s">
        <v>7490</v>
      </c>
      <c r="B100" s="56">
        <v>42970</v>
      </c>
      <c r="C100" t="s">
        <v>7491</v>
      </c>
      <c r="D100">
        <v>1</v>
      </c>
      <c r="E100" t="s">
        <v>2948</v>
      </c>
      <c r="F100">
        <v>11955</v>
      </c>
      <c r="G100" t="s">
        <v>1405</v>
      </c>
      <c r="H100" s="39" t="s">
        <v>1463</v>
      </c>
      <c r="I100" s="39" t="s">
        <v>1464</v>
      </c>
      <c r="J100" s="54">
        <v>29288.36</v>
      </c>
      <c r="K100" s="33">
        <f t="shared" si="1"/>
        <v>183052.25</v>
      </c>
    </row>
    <row r="101" spans="1:11" x14ac:dyDescent="0.25">
      <c r="A101" t="s">
        <v>5118</v>
      </c>
      <c r="B101" s="56">
        <v>42970</v>
      </c>
      <c r="C101" t="s">
        <v>7488</v>
      </c>
      <c r="D101">
        <v>1</v>
      </c>
      <c r="E101" t="s">
        <v>2948</v>
      </c>
      <c r="F101">
        <v>11953</v>
      </c>
      <c r="G101" t="s">
        <v>1405</v>
      </c>
      <c r="H101" s="39" t="s">
        <v>1463</v>
      </c>
      <c r="I101" s="39" t="s">
        <v>1464</v>
      </c>
      <c r="J101" s="54">
        <v>29288.36</v>
      </c>
      <c r="K101" s="33">
        <f t="shared" si="1"/>
        <v>183052.25</v>
      </c>
    </row>
    <row r="102" spans="1:11" x14ac:dyDescent="0.25">
      <c r="A102" t="s">
        <v>1780</v>
      </c>
      <c r="B102" s="56">
        <v>42970</v>
      </c>
      <c r="C102" t="s">
        <v>7492</v>
      </c>
      <c r="D102">
        <v>1</v>
      </c>
      <c r="E102" t="s">
        <v>2948</v>
      </c>
      <c r="F102">
        <v>11956</v>
      </c>
      <c r="G102" t="s">
        <v>1405</v>
      </c>
      <c r="H102" s="39" t="s">
        <v>1463</v>
      </c>
      <c r="I102" s="39" t="s">
        <v>1464</v>
      </c>
      <c r="J102" s="54">
        <v>29288.36</v>
      </c>
      <c r="K102" s="33">
        <f t="shared" si="1"/>
        <v>183052.25</v>
      </c>
    </row>
    <row r="103" spans="1:11" x14ac:dyDescent="0.25">
      <c r="A103" t="s">
        <v>7493</v>
      </c>
      <c r="B103" s="56">
        <v>42970</v>
      </c>
      <c r="C103" t="s">
        <v>7494</v>
      </c>
      <c r="D103">
        <v>1</v>
      </c>
      <c r="E103" t="s">
        <v>2948</v>
      </c>
      <c r="F103">
        <v>11957</v>
      </c>
      <c r="G103" t="s">
        <v>1405</v>
      </c>
      <c r="H103" s="39" t="s">
        <v>1463</v>
      </c>
      <c r="I103" s="39" t="s">
        <v>1464</v>
      </c>
      <c r="J103" s="54">
        <v>29288.36</v>
      </c>
      <c r="K103" s="33">
        <f t="shared" si="1"/>
        <v>183052.25</v>
      </c>
    </row>
    <row r="104" spans="1:11" s="55" customFormat="1" x14ac:dyDescent="0.25">
      <c r="A104" s="55" t="s">
        <v>7457</v>
      </c>
      <c r="B104" s="56">
        <v>42969</v>
      </c>
      <c r="C104" s="55" t="s">
        <v>7458</v>
      </c>
      <c r="D104" s="55">
        <v>1</v>
      </c>
      <c r="E104" s="55" t="s">
        <v>2956</v>
      </c>
      <c r="F104" s="55" t="s">
        <v>7459</v>
      </c>
      <c r="G104" s="55" t="s">
        <v>1408</v>
      </c>
      <c r="H104" s="55" t="s">
        <v>1441</v>
      </c>
      <c r="I104" s="55" t="s">
        <v>1156</v>
      </c>
      <c r="J104" s="54">
        <v>162.21</v>
      </c>
      <c r="K104" s="33">
        <f t="shared" si="1"/>
        <v>1013.8125</v>
      </c>
    </row>
    <row r="105" spans="1:11" s="55" customFormat="1" x14ac:dyDescent="0.25">
      <c r="A105" s="55" t="s">
        <v>7457</v>
      </c>
      <c r="B105" s="56">
        <v>42969</v>
      </c>
      <c r="C105" s="55" t="s">
        <v>7458</v>
      </c>
      <c r="D105" s="55">
        <v>1</v>
      </c>
      <c r="E105" s="55" t="s">
        <v>2956</v>
      </c>
      <c r="F105" s="55" t="s">
        <v>7459</v>
      </c>
      <c r="G105" s="55" t="s">
        <v>1408</v>
      </c>
      <c r="H105" s="55" t="s">
        <v>4799</v>
      </c>
      <c r="I105" s="55" t="s">
        <v>4800</v>
      </c>
      <c r="J105" s="54">
        <v>96.41</v>
      </c>
      <c r="K105" s="33">
        <f t="shared" si="1"/>
        <v>602.5625</v>
      </c>
    </row>
    <row r="106" spans="1:11" s="55" customFormat="1" x14ac:dyDescent="0.25">
      <c r="A106" s="55" t="s">
        <v>7457</v>
      </c>
      <c r="B106" s="56">
        <v>42969</v>
      </c>
      <c r="C106" s="55" t="s">
        <v>7458</v>
      </c>
      <c r="D106" s="55">
        <v>1</v>
      </c>
      <c r="E106" s="55" t="s">
        <v>2956</v>
      </c>
      <c r="F106" s="55" t="s">
        <v>7459</v>
      </c>
      <c r="G106" s="55" t="s">
        <v>1408</v>
      </c>
      <c r="H106" s="55" t="s">
        <v>1415</v>
      </c>
      <c r="I106" s="55" t="s">
        <v>4756</v>
      </c>
      <c r="J106" s="54">
        <v>107.72</v>
      </c>
      <c r="K106" s="33">
        <f t="shared" si="1"/>
        <v>673.25</v>
      </c>
    </row>
    <row r="107" spans="1:11" s="55" customFormat="1" x14ac:dyDescent="0.25">
      <c r="A107" s="55" t="s">
        <v>7460</v>
      </c>
      <c r="B107" s="56">
        <v>42969</v>
      </c>
      <c r="C107" s="55" t="s">
        <v>7461</v>
      </c>
      <c r="D107" s="55">
        <v>1</v>
      </c>
      <c r="E107" s="55" t="s">
        <v>2956</v>
      </c>
      <c r="F107" s="55" t="s">
        <v>7462</v>
      </c>
      <c r="G107" s="55" t="s">
        <v>1408</v>
      </c>
      <c r="H107" s="7" t="s">
        <v>7967</v>
      </c>
      <c r="I107" s="7" t="s">
        <v>7968</v>
      </c>
      <c r="J107" s="54">
        <v>261.64999999999998</v>
      </c>
      <c r="K107" s="33">
        <f t="shared" si="1"/>
        <v>1635.3124999999998</v>
      </c>
    </row>
    <row r="108" spans="1:11" s="55" customFormat="1" x14ac:dyDescent="0.25">
      <c r="A108" s="55" t="s">
        <v>7460</v>
      </c>
      <c r="B108" s="56">
        <v>42969</v>
      </c>
      <c r="C108" s="55" t="s">
        <v>7461</v>
      </c>
      <c r="D108" s="55">
        <v>1</v>
      </c>
      <c r="E108" s="55" t="s">
        <v>2956</v>
      </c>
      <c r="F108" s="55" t="s">
        <v>7462</v>
      </c>
      <c r="G108" s="55" t="s">
        <v>1408</v>
      </c>
      <c r="H108" s="55" t="s">
        <v>6184</v>
      </c>
      <c r="I108" s="55" t="s">
        <v>6185</v>
      </c>
      <c r="J108" s="54">
        <v>113.65</v>
      </c>
      <c r="K108" s="33">
        <f t="shared" si="1"/>
        <v>710.3125</v>
      </c>
    </row>
    <row r="109" spans="1:11" s="55" customFormat="1" x14ac:dyDescent="0.25">
      <c r="A109" s="55" t="s">
        <v>7460</v>
      </c>
      <c r="B109" s="56">
        <v>42969</v>
      </c>
      <c r="C109" s="55" t="s">
        <v>7461</v>
      </c>
      <c r="D109" s="55">
        <v>1</v>
      </c>
      <c r="E109" s="55" t="s">
        <v>2956</v>
      </c>
      <c r="F109" s="55" t="s">
        <v>7462</v>
      </c>
      <c r="G109" s="55" t="s">
        <v>1408</v>
      </c>
      <c r="H109" s="55" t="s">
        <v>794</v>
      </c>
      <c r="I109" s="55" t="s">
        <v>2891</v>
      </c>
      <c r="J109" s="54">
        <v>18.48</v>
      </c>
      <c r="K109" s="33">
        <f t="shared" si="1"/>
        <v>115.5</v>
      </c>
    </row>
    <row r="110" spans="1:11" s="55" customFormat="1" x14ac:dyDescent="0.25">
      <c r="A110" s="55" t="s">
        <v>7969</v>
      </c>
      <c r="B110" s="56">
        <v>42969</v>
      </c>
      <c r="H110" s="55" t="s">
        <v>2870</v>
      </c>
      <c r="I110" s="55" t="s">
        <v>7970</v>
      </c>
      <c r="J110" s="54">
        <v>377.65</v>
      </c>
      <c r="K110" s="33">
        <f t="shared" si="1"/>
        <v>2360.3125</v>
      </c>
    </row>
    <row r="111" spans="1:11" s="55" customFormat="1" x14ac:dyDescent="0.25">
      <c r="A111" s="55" t="s">
        <v>7463</v>
      </c>
      <c r="B111" s="56">
        <v>42969</v>
      </c>
      <c r="C111" s="55" t="s">
        <v>7464</v>
      </c>
      <c r="D111" s="55">
        <v>1</v>
      </c>
      <c r="E111" s="55" t="s">
        <v>7465</v>
      </c>
      <c r="F111" s="55">
        <v>16230</v>
      </c>
      <c r="H111" s="55" t="s">
        <v>6925</v>
      </c>
      <c r="I111" s="55" t="s">
        <v>7965</v>
      </c>
      <c r="J111" s="55">
        <v>90.03</v>
      </c>
      <c r="K111" s="33">
        <f t="shared" si="1"/>
        <v>562.6875</v>
      </c>
    </row>
    <row r="112" spans="1:11" x14ac:dyDescent="0.25">
      <c r="A112" t="s">
        <v>5736</v>
      </c>
      <c r="B112" s="56">
        <v>42969</v>
      </c>
      <c r="C112" t="s">
        <v>7466</v>
      </c>
      <c r="D112">
        <v>1</v>
      </c>
      <c r="E112" t="s">
        <v>3010</v>
      </c>
      <c r="F112">
        <v>34165</v>
      </c>
      <c r="G112" t="s">
        <v>1406</v>
      </c>
      <c r="H112" s="7" t="s">
        <v>1452</v>
      </c>
      <c r="I112" t="s">
        <v>7467</v>
      </c>
      <c r="J112">
        <v>235.2</v>
      </c>
      <c r="K112" s="33">
        <f t="shared" si="1"/>
        <v>1470</v>
      </c>
    </row>
    <row r="113" spans="1:11" x14ac:dyDescent="0.25">
      <c r="A113" t="s">
        <v>7495</v>
      </c>
      <c r="B113" s="56">
        <v>42970</v>
      </c>
      <c r="C113" t="s">
        <v>7496</v>
      </c>
      <c r="D113">
        <v>1</v>
      </c>
      <c r="E113" t="s">
        <v>2948</v>
      </c>
      <c r="F113">
        <v>11958</v>
      </c>
      <c r="G113" t="s">
        <v>1405</v>
      </c>
      <c r="H113" s="39" t="s">
        <v>1463</v>
      </c>
      <c r="I113" s="39" t="s">
        <v>1464</v>
      </c>
      <c r="J113" s="54">
        <v>29288.36</v>
      </c>
      <c r="K113" s="33">
        <f t="shared" si="1"/>
        <v>183052.25</v>
      </c>
    </row>
    <row r="114" spans="1:11" x14ac:dyDescent="0.25">
      <c r="A114" t="s">
        <v>1786</v>
      </c>
      <c r="B114" s="56">
        <v>42970</v>
      </c>
      <c r="C114" t="s">
        <v>7497</v>
      </c>
      <c r="D114">
        <v>1</v>
      </c>
      <c r="E114" t="s">
        <v>2948</v>
      </c>
      <c r="F114">
        <v>11959</v>
      </c>
      <c r="G114" t="s">
        <v>1405</v>
      </c>
      <c r="H114" s="39" t="s">
        <v>1463</v>
      </c>
      <c r="I114" s="39" t="s">
        <v>1464</v>
      </c>
      <c r="J114" s="54">
        <v>29288.36</v>
      </c>
      <c r="K114" s="33">
        <f t="shared" si="1"/>
        <v>183052.25</v>
      </c>
    </row>
    <row r="115" spans="1:11" x14ac:dyDescent="0.25">
      <c r="A115" t="s">
        <v>7498</v>
      </c>
      <c r="B115" s="56">
        <v>42970</v>
      </c>
      <c r="C115" t="s">
        <v>7499</v>
      </c>
      <c r="D115">
        <v>1</v>
      </c>
      <c r="E115" t="s">
        <v>2948</v>
      </c>
      <c r="F115">
        <v>11960</v>
      </c>
      <c r="G115" t="s">
        <v>1405</v>
      </c>
      <c r="H115" s="39" t="s">
        <v>1463</v>
      </c>
      <c r="I115" s="39" t="s">
        <v>1464</v>
      </c>
      <c r="J115" s="54">
        <v>29288.36</v>
      </c>
      <c r="K115" s="33">
        <f t="shared" si="1"/>
        <v>183052.25</v>
      </c>
    </row>
    <row r="116" spans="1:11" x14ac:dyDescent="0.25">
      <c r="A116" t="s">
        <v>5131</v>
      </c>
      <c r="B116" s="56">
        <v>42970</v>
      </c>
      <c r="C116" t="s">
        <v>7500</v>
      </c>
      <c r="D116">
        <v>1</v>
      </c>
      <c r="E116" t="s">
        <v>2948</v>
      </c>
      <c r="F116">
        <v>11961</v>
      </c>
      <c r="G116" t="s">
        <v>1405</v>
      </c>
      <c r="H116" s="39" t="s">
        <v>1463</v>
      </c>
      <c r="I116" s="39" t="s">
        <v>1464</v>
      </c>
      <c r="J116" s="54">
        <v>53780.31</v>
      </c>
      <c r="K116" s="33">
        <f t="shared" si="1"/>
        <v>336126.9375</v>
      </c>
    </row>
    <row r="117" spans="1:11" x14ac:dyDescent="0.25">
      <c r="A117" t="s">
        <v>7501</v>
      </c>
      <c r="B117" s="56">
        <v>42970</v>
      </c>
      <c r="C117" t="s">
        <v>7502</v>
      </c>
      <c r="D117">
        <v>1</v>
      </c>
      <c r="E117" t="s">
        <v>2948</v>
      </c>
      <c r="F117">
        <v>11962</v>
      </c>
      <c r="G117" t="s">
        <v>1405</v>
      </c>
      <c r="H117" s="39" t="s">
        <v>1463</v>
      </c>
      <c r="I117" s="39" t="s">
        <v>1464</v>
      </c>
      <c r="J117" s="54">
        <v>68138.66</v>
      </c>
      <c r="K117" s="33">
        <f t="shared" si="1"/>
        <v>425866.625</v>
      </c>
    </row>
    <row r="118" spans="1:11" x14ac:dyDescent="0.25">
      <c r="A118" t="s">
        <v>4036</v>
      </c>
      <c r="B118" s="56">
        <v>42970</v>
      </c>
      <c r="C118" t="s">
        <v>7503</v>
      </c>
      <c r="D118">
        <v>1</v>
      </c>
      <c r="E118" t="s">
        <v>2948</v>
      </c>
      <c r="F118">
        <v>11963</v>
      </c>
      <c r="G118" t="s">
        <v>1405</v>
      </c>
      <c r="H118" s="39" t="s">
        <v>1463</v>
      </c>
      <c r="I118" s="39" t="s">
        <v>1464</v>
      </c>
      <c r="J118" s="54">
        <v>26641.29</v>
      </c>
      <c r="K118" s="33">
        <f t="shared" si="1"/>
        <v>166508.0625</v>
      </c>
    </row>
    <row r="119" spans="1:11" x14ac:dyDescent="0.25">
      <c r="A119" t="s">
        <v>1824</v>
      </c>
      <c r="B119" s="56">
        <v>42970</v>
      </c>
      <c r="C119" t="s">
        <v>7504</v>
      </c>
      <c r="D119">
        <v>1</v>
      </c>
      <c r="E119" t="s">
        <v>2948</v>
      </c>
      <c r="F119">
        <v>11964</v>
      </c>
      <c r="G119" t="s">
        <v>1405</v>
      </c>
      <c r="H119" s="39" t="s">
        <v>1463</v>
      </c>
      <c r="I119" s="39" t="s">
        <v>1464</v>
      </c>
      <c r="J119" s="54">
        <v>26641.29</v>
      </c>
      <c r="K119" s="33">
        <f t="shared" si="1"/>
        <v>166508.0625</v>
      </c>
    </row>
    <row r="120" spans="1:11" x14ac:dyDescent="0.25">
      <c r="A120" t="s">
        <v>7505</v>
      </c>
      <c r="B120" s="56">
        <v>42970</v>
      </c>
      <c r="C120" t="s">
        <v>7506</v>
      </c>
      <c r="D120">
        <v>1</v>
      </c>
      <c r="E120" t="s">
        <v>2948</v>
      </c>
      <c r="F120">
        <v>11965</v>
      </c>
      <c r="G120" t="s">
        <v>1405</v>
      </c>
      <c r="H120" s="39" t="s">
        <v>1463</v>
      </c>
      <c r="I120" s="39" t="s">
        <v>1464</v>
      </c>
      <c r="J120" s="54">
        <v>26641.29</v>
      </c>
      <c r="K120" s="33">
        <f t="shared" si="1"/>
        <v>166508.0625</v>
      </c>
    </row>
    <row r="121" spans="1:11" x14ac:dyDescent="0.25">
      <c r="A121" t="s">
        <v>7507</v>
      </c>
      <c r="B121" s="56">
        <v>42970</v>
      </c>
      <c r="C121" t="s">
        <v>7508</v>
      </c>
      <c r="D121">
        <v>1</v>
      </c>
      <c r="E121" t="s">
        <v>2948</v>
      </c>
      <c r="F121">
        <v>11966</v>
      </c>
      <c r="G121" t="s">
        <v>1405</v>
      </c>
      <c r="H121" s="39" t="s">
        <v>1463</v>
      </c>
      <c r="I121" s="39" t="s">
        <v>1464</v>
      </c>
      <c r="J121" s="54">
        <v>29288.36</v>
      </c>
      <c r="K121" s="33">
        <f t="shared" si="1"/>
        <v>183052.25</v>
      </c>
    </row>
    <row r="122" spans="1:11" x14ac:dyDescent="0.25">
      <c r="A122" t="s">
        <v>7509</v>
      </c>
      <c r="B122" s="56">
        <v>42970</v>
      </c>
      <c r="C122" t="s">
        <v>7510</v>
      </c>
      <c r="D122">
        <v>1</v>
      </c>
      <c r="E122" t="s">
        <v>2948</v>
      </c>
      <c r="F122">
        <v>11967</v>
      </c>
      <c r="G122" t="s">
        <v>1405</v>
      </c>
      <c r="H122" s="39" t="s">
        <v>1463</v>
      </c>
      <c r="I122" s="39" t="s">
        <v>1464</v>
      </c>
      <c r="J122" s="54">
        <v>29288.36</v>
      </c>
      <c r="K122" s="33">
        <f t="shared" si="1"/>
        <v>183052.25</v>
      </c>
    </row>
    <row r="123" spans="1:11" x14ac:dyDescent="0.25">
      <c r="A123" t="s">
        <v>7511</v>
      </c>
      <c r="B123" s="56">
        <v>42970</v>
      </c>
      <c r="C123" t="s">
        <v>7512</v>
      </c>
      <c r="D123">
        <v>1</v>
      </c>
      <c r="E123" t="s">
        <v>2948</v>
      </c>
      <c r="F123">
        <v>11968</v>
      </c>
      <c r="G123" t="s">
        <v>1405</v>
      </c>
      <c r="H123" s="39" t="s">
        <v>1463</v>
      </c>
      <c r="I123" s="39" t="s">
        <v>1464</v>
      </c>
      <c r="J123" s="54">
        <v>29288.36</v>
      </c>
      <c r="K123" s="33">
        <f t="shared" si="1"/>
        <v>183052.25</v>
      </c>
    </row>
    <row r="124" spans="1:11" x14ac:dyDescent="0.25">
      <c r="A124" t="s">
        <v>7515</v>
      </c>
      <c r="B124" s="56">
        <v>42971</v>
      </c>
      <c r="C124" t="s">
        <v>7516</v>
      </c>
      <c r="D124">
        <v>1</v>
      </c>
      <c r="E124" t="s">
        <v>2948</v>
      </c>
      <c r="F124">
        <v>11971</v>
      </c>
      <c r="G124" t="s">
        <v>1405</v>
      </c>
      <c r="H124" s="39" t="s">
        <v>1463</v>
      </c>
      <c r="I124" s="39" t="s">
        <v>1464</v>
      </c>
      <c r="J124" s="54">
        <v>29288.36</v>
      </c>
      <c r="K124" s="33">
        <f t="shared" si="1"/>
        <v>183052.25</v>
      </c>
    </row>
    <row r="125" spans="1:11" x14ac:dyDescent="0.25">
      <c r="A125" t="s">
        <v>7517</v>
      </c>
      <c r="B125" s="56">
        <v>42971</v>
      </c>
      <c r="C125" t="s">
        <v>7518</v>
      </c>
      <c r="D125">
        <v>1</v>
      </c>
      <c r="E125" t="s">
        <v>2948</v>
      </c>
      <c r="F125">
        <v>11972</v>
      </c>
      <c r="G125" t="s">
        <v>1405</v>
      </c>
      <c r="H125" s="39" t="s">
        <v>1463</v>
      </c>
      <c r="I125" s="39" t="s">
        <v>1464</v>
      </c>
      <c r="J125" s="54">
        <v>29288.36</v>
      </c>
      <c r="K125" s="33">
        <f t="shared" si="1"/>
        <v>183052.25</v>
      </c>
    </row>
    <row r="126" spans="1:11" x14ac:dyDescent="0.25">
      <c r="A126" t="s">
        <v>457</v>
      </c>
      <c r="B126" s="56">
        <v>42971</v>
      </c>
      <c r="C126" t="s">
        <v>7519</v>
      </c>
      <c r="D126">
        <v>1</v>
      </c>
      <c r="E126" t="s">
        <v>2948</v>
      </c>
      <c r="F126">
        <v>11973</v>
      </c>
      <c r="G126" t="s">
        <v>1405</v>
      </c>
      <c r="H126" s="39" t="s">
        <v>1463</v>
      </c>
      <c r="I126" s="39" t="s">
        <v>1464</v>
      </c>
      <c r="J126" s="54">
        <v>30200.49</v>
      </c>
      <c r="K126" s="33">
        <f t="shared" si="1"/>
        <v>188753.0625</v>
      </c>
    </row>
    <row r="127" spans="1:11" x14ac:dyDescent="0.25">
      <c r="A127" t="s">
        <v>1838</v>
      </c>
      <c r="B127" s="56">
        <v>42971</v>
      </c>
      <c r="C127" t="s">
        <v>7520</v>
      </c>
      <c r="D127">
        <v>1</v>
      </c>
      <c r="E127" t="s">
        <v>2948</v>
      </c>
      <c r="F127">
        <v>11974</v>
      </c>
      <c r="G127" t="s">
        <v>1405</v>
      </c>
      <c r="H127" s="39" t="s">
        <v>1463</v>
      </c>
      <c r="I127" s="39" t="s">
        <v>1464</v>
      </c>
      <c r="J127" s="54">
        <v>32211.52</v>
      </c>
      <c r="K127" s="33">
        <f t="shared" si="1"/>
        <v>201322</v>
      </c>
    </row>
    <row r="128" spans="1:11" x14ac:dyDescent="0.25">
      <c r="A128" t="s">
        <v>7521</v>
      </c>
      <c r="B128" s="56">
        <v>42971</v>
      </c>
      <c r="C128" t="s">
        <v>7522</v>
      </c>
      <c r="D128">
        <v>1</v>
      </c>
      <c r="E128" t="s">
        <v>2948</v>
      </c>
      <c r="F128">
        <v>11975</v>
      </c>
      <c r="G128" t="s">
        <v>1405</v>
      </c>
      <c r="H128" s="39" t="s">
        <v>1463</v>
      </c>
      <c r="I128" s="39" t="s">
        <v>1464</v>
      </c>
      <c r="J128" s="54">
        <v>29288.36</v>
      </c>
      <c r="K128" s="33">
        <f t="shared" si="1"/>
        <v>183052.25</v>
      </c>
    </row>
    <row r="129" spans="1:11" x14ac:dyDescent="0.25">
      <c r="A129" t="s">
        <v>1841</v>
      </c>
      <c r="B129" s="56">
        <v>42971</v>
      </c>
      <c r="C129" t="s">
        <v>7523</v>
      </c>
      <c r="D129">
        <v>1</v>
      </c>
      <c r="E129" t="s">
        <v>2948</v>
      </c>
      <c r="F129">
        <v>11976</v>
      </c>
      <c r="G129" t="s">
        <v>1405</v>
      </c>
      <c r="H129" s="39" t="s">
        <v>1463</v>
      </c>
      <c r="I129" s="39" t="s">
        <v>1464</v>
      </c>
      <c r="J129" s="54">
        <v>29288.36</v>
      </c>
      <c r="K129" s="33">
        <f t="shared" si="1"/>
        <v>183052.25</v>
      </c>
    </row>
    <row r="130" spans="1:11" x14ac:dyDescent="0.25">
      <c r="A130" t="s">
        <v>7524</v>
      </c>
      <c r="B130" s="56">
        <v>42971</v>
      </c>
      <c r="C130" t="s">
        <v>7525</v>
      </c>
      <c r="D130">
        <v>1</v>
      </c>
      <c r="E130" t="s">
        <v>2948</v>
      </c>
      <c r="F130">
        <v>11977</v>
      </c>
      <c r="G130" t="s">
        <v>1405</v>
      </c>
      <c r="H130" s="39" t="s">
        <v>1463</v>
      </c>
      <c r="I130" s="39" t="s">
        <v>1464</v>
      </c>
      <c r="J130" s="54">
        <v>29288.36</v>
      </c>
      <c r="K130" s="33">
        <f t="shared" si="1"/>
        <v>183052.25</v>
      </c>
    </row>
    <row r="131" spans="1:11" x14ac:dyDescent="0.25">
      <c r="A131" t="s">
        <v>7526</v>
      </c>
      <c r="B131" s="56">
        <v>42971</v>
      </c>
      <c r="C131" t="s">
        <v>7527</v>
      </c>
      <c r="D131">
        <v>1</v>
      </c>
      <c r="E131" t="s">
        <v>2948</v>
      </c>
      <c r="F131">
        <v>11978</v>
      </c>
      <c r="G131" t="s">
        <v>1405</v>
      </c>
      <c r="H131" s="39" t="s">
        <v>1463</v>
      </c>
      <c r="I131" s="39" t="s">
        <v>1464</v>
      </c>
      <c r="J131" s="54">
        <v>29288.36</v>
      </c>
      <c r="K131" s="33">
        <f t="shared" si="1"/>
        <v>183052.25</v>
      </c>
    </row>
    <row r="132" spans="1:11" x14ac:dyDescent="0.25">
      <c r="A132" t="s">
        <v>7528</v>
      </c>
      <c r="B132" s="56">
        <v>42971</v>
      </c>
      <c r="C132" t="s">
        <v>7529</v>
      </c>
      <c r="D132">
        <v>1</v>
      </c>
      <c r="E132" t="s">
        <v>2948</v>
      </c>
      <c r="F132">
        <v>11979</v>
      </c>
      <c r="G132" t="s">
        <v>1405</v>
      </c>
      <c r="H132" s="39" t="s">
        <v>1463</v>
      </c>
      <c r="I132" s="39" t="s">
        <v>1464</v>
      </c>
      <c r="J132" s="54">
        <v>29288.36</v>
      </c>
      <c r="K132" s="33">
        <f t="shared" si="1"/>
        <v>183052.25</v>
      </c>
    </row>
    <row r="133" spans="1:11" x14ac:dyDescent="0.25">
      <c r="A133" t="s">
        <v>1843</v>
      </c>
      <c r="B133" s="56">
        <v>42971</v>
      </c>
      <c r="C133" t="s">
        <v>7530</v>
      </c>
      <c r="D133">
        <v>1</v>
      </c>
      <c r="E133" t="s">
        <v>2948</v>
      </c>
      <c r="F133">
        <v>11980</v>
      </c>
      <c r="G133" t="s">
        <v>1405</v>
      </c>
      <c r="H133" s="39" t="s">
        <v>1463</v>
      </c>
      <c r="I133" s="39" t="s">
        <v>1464</v>
      </c>
      <c r="J133" s="54">
        <v>29288.36</v>
      </c>
      <c r="K133" s="33">
        <f t="shared" si="1"/>
        <v>183052.25</v>
      </c>
    </row>
    <row r="134" spans="1:11" x14ac:dyDescent="0.25">
      <c r="A134" t="s">
        <v>7531</v>
      </c>
      <c r="B134" s="56">
        <v>42971</v>
      </c>
      <c r="C134" t="s">
        <v>7532</v>
      </c>
      <c r="D134">
        <v>1</v>
      </c>
      <c r="E134" t="s">
        <v>2948</v>
      </c>
      <c r="F134">
        <v>11981</v>
      </c>
      <c r="G134" t="s">
        <v>1405</v>
      </c>
      <c r="H134" s="39" t="s">
        <v>1463</v>
      </c>
      <c r="I134" s="39" t="s">
        <v>1464</v>
      </c>
      <c r="J134" s="54">
        <v>29288.36</v>
      </c>
      <c r="K134" s="33">
        <f t="shared" si="1"/>
        <v>183052.25</v>
      </c>
    </row>
    <row r="135" spans="1:11" x14ac:dyDescent="0.25">
      <c r="A135" t="s">
        <v>7533</v>
      </c>
      <c r="B135" s="56">
        <v>42971</v>
      </c>
      <c r="C135" t="s">
        <v>7534</v>
      </c>
      <c r="D135">
        <v>1</v>
      </c>
      <c r="E135" t="s">
        <v>2948</v>
      </c>
      <c r="F135">
        <v>11982</v>
      </c>
      <c r="G135" t="s">
        <v>1405</v>
      </c>
      <c r="H135" s="39" t="s">
        <v>1463</v>
      </c>
      <c r="I135" s="39" t="s">
        <v>1464</v>
      </c>
      <c r="J135" s="54">
        <v>30200.49</v>
      </c>
      <c r="K135" s="33">
        <f t="shared" si="1"/>
        <v>188753.0625</v>
      </c>
    </row>
    <row r="136" spans="1:11" x14ac:dyDescent="0.25">
      <c r="A136" t="s">
        <v>7535</v>
      </c>
      <c r="B136" s="56">
        <v>42971</v>
      </c>
      <c r="C136" t="s">
        <v>7536</v>
      </c>
      <c r="D136">
        <v>1</v>
      </c>
      <c r="E136" t="s">
        <v>2948</v>
      </c>
      <c r="F136">
        <v>11983</v>
      </c>
      <c r="G136" t="s">
        <v>1405</v>
      </c>
      <c r="H136" s="39" t="s">
        <v>1463</v>
      </c>
      <c r="I136" s="39" t="s">
        <v>1464</v>
      </c>
      <c r="J136" s="54">
        <v>30200.49</v>
      </c>
      <c r="K136" s="33">
        <f t="shared" ref="K136:K199" si="3">+J136/0.16</f>
        <v>188753.0625</v>
      </c>
    </row>
    <row r="137" spans="1:11" x14ac:dyDescent="0.25">
      <c r="A137" t="s">
        <v>7537</v>
      </c>
      <c r="B137" s="56">
        <v>42971</v>
      </c>
      <c r="C137" t="s">
        <v>7538</v>
      </c>
      <c r="D137">
        <v>1</v>
      </c>
      <c r="E137" t="s">
        <v>2948</v>
      </c>
      <c r="F137">
        <v>11984</v>
      </c>
      <c r="G137" t="s">
        <v>1405</v>
      </c>
      <c r="H137" s="39" t="s">
        <v>1463</v>
      </c>
      <c r="I137" s="39" t="s">
        <v>1464</v>
      </c>
      <c r="J137" s="54">
        <v>30200.49</v>
      </c>
      <c r="K137" s="33">
        <f t="shared" si="3"/>
        <v>188753.0625</v>
      </c>
    </row>
    <row r="138" spans="1:11" x14ac:dyDescent="0.25">
      <c r="A138" t="s">
        <v>7539</v>
      </c>
      <c r="B138" s="56">
        <v>42971</v>
      </c>
      <c r="C138" t="s">
        <v>7540</v>
      </c>
      <c r="D138">
        <v>1</v>
      </c>
      <c r="E138" t="s">
        <v>2948</v>
      </c>
      <c r="F138">
        <v>11985</v>
      </c>
      <c r="G138" t="s">
        <v>1405</v>
      </c>
      <c r="H138" s="39" t="s">
        <v>1463</v>
      </c>
      <c r="I138" s="39" t="s">
        <v>1464</v>
      </c>
      <c r="J138" s="54">
        <v>48006</v>
      </c>
      <c r="K138" s="33">
        <f t="shared" si="3"/>
        <v>300037.5</v>
      </c>
    </row>
    <row r="139" spans="1:11" x14ac:dyDescent="0.25">
      <c r="A139" t="s">
        <v>7543</v>
      </c>
      <c r="B139" s="56">
        <v>42971</v>
      </c>
      <c r="C139" t="s">
        <v>7544</v>
      </c>
      <c r="D139">
        <v>1</v>
      </c>
      <c r="E139" t="s">
        <v>2948</v>
      </c>
      <c r="F139">
        <v>11987</v>
      </c>
      <c r="G139" t="s">
        <v>1405</v>
      </c>
      <c r="H139" s="39" t="s">
        <v>1463</v>
      </c>
      <c r="I139" s="39" t="s">
        <v>1464</v>
      </c>
      <c r="J139" s="54">
        <v>29288.36</v>
      </c>
      <c r="K139" s="33">
        <f t="shared" si="3"/>
        <v>183052.25</v>
      </c>
    </row>
    <row r="140" spans="1:11" x14ac:dyDescent="0.25">
      <c r="A140" t="s">
        <v>7541</v>
      </c>
      <c r="B140" s="56">
        <v>42971</v>
      </c>
      <c r="C140" t="s">
        <v>7542</v>
      </c>
      <c r="D140">
        <v>1</v>
      </c>
      <c r="E140" t="s">
        <v>2948</v>
      </c>
      <c r="F140">
        <v>11986</v>
      </c>
      <c r="G140" t="s">
        <v>1405</v>
      </c>
      <c r="H140" s="39" t="s">
        <v>1463</v>
      </c>
      <c r="I140" s="39" t="s">
        <v>1464</v>
      </c>
      <c r="J140" s="54">
        <v>29288.36</v>
      </c>
      <c r="K140" s="33">
        <f t="shared" si="3"/>
        <v>183052.25</v>
      </c>
    </row>
    <row r="141" spans="1:11" x14ac:dyDescent="0.25">
      <c r="A141" t="s">
        <v>7545</v>
      </c>
      <c r="B141" s="56">
        <v>42971</v>
      </c>
      <c r="C141" t="s">
        <v>7546</v>
      </c>
      <c r="D141">
        <v>1</v>
      </c>
      <c r="E141" t="s">
        <v>2948</v>
      </c>
      <c r="F141">
        <v>11988</v>
      </c>
      <c r="G141" t="s">
        <v>1405</v>
      </c>
      <c r="H141" s="39" t="s">
        <v>1463</v>
      </c>
      <c r="I141" s="39" t="s">
        <v>1464</v>
      </c>
      <c r="J141" s="54">
        <v>29288.36</v>
      </c>
      <c r="K141" s="33">
        <f t="shared" si="3"/>
        <v>183052.25</v>
      </c>
    </row>
    <row r="142" spans="1:11" x14ac:dyDescent="0.25">
      <c r="A142" t="s">
        <v>7547</v>
      </c>
      <c r="B142" s="56">
        <v>42971</v>
      </c>
      <c r="C142" t="s">
        <v>7548</v>
      </c>
      <c r="D142">
        <v>1</v>
      </c>
      <c r="E142" t="s">
        <v>2948</v>
      </c>
      <c r="F142">
        <v>11989</v>
      </c>
      <c r="G142" t="s">
        <v>1405</v>
      </c>
      <c r="H142" s="39" t="s">
        <v>1463</v>
      </c>
      <c r="I142" s="39" t="s">
        <v>1464</v>
      </c>
      <c r="J142" s="54">
        <v>29288.36</v>
      </c>
      <c r="K142" s="33">
        <f t="shared" si="3"/>
        <v>183052.25</v>
      </c>
    </row>
    <row r="143" spans="1:11" x14ac:dyDescent="0.25">
      <c r="A143" t="s">
        <v>7549</v>
      </c>
      <c r="B143" s="56">
        <v>42971</v>
      </c>
      <c r="C143" t="s">
        <v>7550</v>
      </c>
      <c r="D143">
        <v>1</v>
      </c>
      <c r="E143" t="s">
        <v>2948</v>
      </c>
      <c r="F143">
        <v>11990</v>
      </c>
      <c r="G143" t="s">
        <v>1405</v>
      </c>
      <c r="H143" s="39" t="s">
        <v>1463</v>
      </c>
      <c r="I143" s="39" t="s">
        <v>1464</v>
      </c>
      <c r="J143" s="54">
        <v>29288.36</v>
      </c>
      <c r="K143" s="33">
        <f t="shared" si="3"/>
        <v>183052.25</v>
      </c>
    </row>
    <row r="144" spans="1:11" x14ac:dyDescent="0.25">
      <c r="A144" t="s">
        <v>7551</v>
      </c>
      <c r="B144" s="56">
        <v>42971</v>
      </c>
      <c r="C144" t="s">
        <v>7552</v>
      </c>
      <c r="D144">
        <v>1</v>
      </c>
      <c r="E144" t="s">
        <v>2948</v>
      </c>
      <c r="F144">
        <v>11991</v>
      </c>
      <c r="G144" t="s">
        <v>1405</v>
      </c>
      <c r="H144" s="39" t="s">
        <v>1463</v>
      </c>
      <c r="I144" s="39" t="s">
        <v>1464</v>
      </c>
      <c r="J144" s="54">
        <v>30200.49</v>
      </c>
      <c r="K144" s="33">
        <f t="shared" si="3"/>
        <v>188753.0625</v>
      </c>
    </row>
    <row r="145" spans="1:11" x14ac:dyDescent="0.25">
      <c r="A145" t="s">
        <v>4084</v>
      </c>
      <c r="B145" s="56">
        <v>42971</v>
      </c>
      <c r="C145" t="s">
        <v>7553</v>
      </c>
      <c r="D145">
        <v>1</v>
      </c>
      <c r="E145" t="s">
        <v>2948</v>
      </c>
      <c r="F145">
        <v>11993</v>
      </c>
      <c r="G145" t="s">
        <v>1405</v>
      </c>
      <c r="H145" s="39" t="s">
        <v>1463</v>
      </c>
      <c r="I145" s="39" t="s">
        <v>1464</v>
      </c>
      <c r="J145" s="54">
        <v>30200.49</v>
      </c>
      <c r="K145" s="33">
        <f t="shared" si="3"/>
        <v>188753.0625</v>
      </c>
    </row>
    <row r="146" spans="1:11" x14ac:dyDescent="0.25">
      <c r="A146" t="s">
        <v>6484</v>
      </c>
      <c r="B146" s="56">
        <v>42971</v>
      </c>
      <c r="C146" t="s">
        <v>7513</v>
      </c>
      <c r="D146">
        <v>1</v>
      </c>
      <c r="E146" t="s">
        <v>2948</v>
      </c>
      <c r="F146">
        <v>11969</v>
      </c>
      <c r="G146" t="s">
        <v>1405</v>
      </c>
      <c r="H146" s="7" t="s">
        <v>3755</v>
      </c>
      <c r="I146" s="7" t="s">
        <v>3756</v>
      </c>
      <c r="J146" s="54">
        <v>30083.57</v>
      </c>
      <c r="K146" s="33">
        <f t="shared" si="3"/>
        <v>188022.3125</v>
      </c>
    </row>
    <row r="147" spans="1:11" x14ac:dyDescent="0.25">
      <c r="A147" t="s">
        <v>437</v>
      </c>
      <c r="B147" s="56">
        <v>42971</v>
      </c>
      <c r="C147" t="s">
        <v>7514</v>
      </c>
      <c r="D147">
        <v>1</v>
      </c>
      <c r="E147" t="s">
        <v>2948</v>
      </c>
      <c r="F147">
        <v>11970</v>
      </c>
      <c r="G147" t="s">
        <v>1405</v>
      </c>
      <c r="H147" s="7" t="s">
        <v>3755</v>
      </c>
      <c r="I147" s="7" t="s">
        <v>3756</v>
      </c>
      <c r="J147" s="54">
        <v>82060.52</v>
      </c>
      <c r="K147" s="33">
        <f t="shared" si="3"/>
        <v>512878.25</v>
      </c>
    </row>
    <row r="148" spans="1:11" x14ac:dyDescent="0.25">
      <c r="A148" t="s">
        <v>7554</v>
      </c>
      <c r="B148" s="56">
        <v>42973</v>
      </c>
      <c r="C148" t="s">
        <v>7555</v>
      </c>
      <c r="D148">
        <v>1</v>
      </c>
      <c r="E148" t="s">
        <v>2948</v>
      </c>
      <c r="F148">
        <v>11994</v>
      </c>
      <c r="G148" t="s">
        <v>1405</v>
      </c>
      <c r="H148" s="7" t="s">
        <v>1488</v>
      </c>
      <c r="I148" s="7" t="s">
        <v>1489</v>
      </c>
      <c r="J148" s="54">
        <v>30083.57</v>
      </c>
      <c r="K148" s="33">
        <f t="shared" si="3"/>
        <v>188022.3125</v>
      </c>
    </row>
    <row r="149" spans="1:11" x14ac:dyDescent="0.25">
      <c r="A149" t="s">
        <v>2237</v>
      </c>
      <c r="B149" s="56">
        <v>42977</v>
      </c>
      <c r="C149" t="s">
        <v>7676</v>
      </c>
      <c r="D149">
        <v>1</v>
      </c>
      <c r="E149" t="s">
        <v>2948</v>
      </c>
      <c r="F149">
        <v>12008</v>
      </c>
      <c r="G149" t="s">
        <v>1405</v>
      </c>
      <c r="H149" s="39" t="s">
        <v>1463</v>
      </c>
      <c r="I149" s="39" t="s">
        <v>1464</v>
      </c>
      <c r="J149" s="54">
        <v>43990.05</v>
      </c>
      <c r="K149" s="33">
        <f t="shared" si="3"/>
        <v>274937.8125</v>
      </c>
    </row>
    <row r="150" spans="1:11" x14ac:dyDescent="0.25">
      <c r="A150" t="s">
        <v>2244</v>
      </c>
      <c r="B150" s="56">
        <v>42977</v>
      </c>
      <c r="C150" t="s">
        <v>7677</v>
      </c>
      <c r="D150">
        <v>1</v>
      </c>
      <c r="E150" t="s">
        <v>2948</v>
      </c>
      <c r="F150">
        <v>12009</v>
      </c>
      <c r="G150" t="s">
        <v>1405</v>
      </c>
      <c r="H150" s="39" t="s">
        <v>1463</v>
      </c>
      <c r="I150" s="39" t="s">
        <v>1464</v>
      </c>
      <c r="J150" s="54">
        <v>35240.92</v>
      </c>
      <c r="K150" s="33">
        <f t="shared" si="3"/>
        <v>220255.74999999997</v>
      </c>
    </row>
    <row r="151" spans="1:11" x14ac:dyDescent="0.25">
      <c r="A151" t="s">
        <v>2131</v>
      </c>
      <c r="B151" s="56">
        <v>42977</v>
      </c>
      <c r="C151" t="s">
        <v>7675</v>
      </c>
      <c r="D151">
        <v>1</v>
      </c>
      <c r="E151" t="s">
        <v>2948</v>
      </c>
      <c r="F151">
        <v>12007</v>
      </c>
      <c r="G151" t="s">
        <v>1405</v>
      </c>
      <c r="H151" s="39" t="s">
        <v>1463</v>
      </c>
      <c r="I151" s="39" t="s">
        <v>1464</v>
      </c>
      <c r="J151" s="54">
        <v>35240.92</v>
      </c>
      <c r="K151" s="33">
        <f t="shared" si="3"/>
        <v>220255.74999999997</v>
      </c>
    </row>
    <row r="152" spans="1:11" x14ac:dyDescent="0.25">
      <c r="A152" t="s">
        <v>5383</v>
      </c>
      <c r="B152" s="56">
        <v>42978</v>
      </c>
      <c r="C152" t="s">
        <v>7683</v>
      </c>
      <c r="D152">
        <v>1</v>
      </c>
      <c r="E152" t="s">
        <v>2948</v>
      </c>
      <c r="F152">
        <v>12014</v>
      </c>
      <c r="G152" t="s">
        <v>1405</v>
      </c>
      <c r="H152" s="39" t="s">
        <v>1463</v>
      </c>
      <c r="I152" s="39" t="s">
        <v>1464</v>
      </c>
      <c r="J152" s="54">
        <v>49856.83</v>
      </c>
      <c r="K152" s="33">
        <f t="shared" si="3"/>
        <v>311605.1875</v>
      </c>
    </row>
    <row r="153" spans="1:11" x14ac:dyDescent="0.25">
      <c r="A153" t="s">
        <v>5385</v>
      </c>
      <c r="B153" s="56">
        <v>42978</v>
      </c>
      <c r="C153" t="s">
        <v>7684</v>
      </c>
      <c r="D153">
        <v>1</v>
      </c>
      <c r="E153" t="s">
        <v>2948</v>
      </c>
      <c r="F153">
        <v>12015</v>
      </c>
      <c r="G153" t="s">
        <v>1405</v>
      </c>
      <c r="H153" s="39" t="s">
        <v>1463</v>
      </c>
      <c r="I153" s="39" t="s">
        <v>1464</v>
      </c>
      <c r="J153" s="54">
        <v>48006</v>
      </c>
      <c r="K153" s="33">
        <f t="shared" si="3"/>
        <v>300037.5</v>
      </c>
    </row>
    <row r="154" spans="1:11" x14ac:dyDescent="0.25">
      <c r="A154" t="s">
        <v>5387</v>
      </c>
      <c r="B154" s="56">
        <v>42978</v>
      </c>
      <c r="C154" t="s">
        <v>7685</v>
      </c>
      <c r="D154">
        <v>1</v>
      </c>
      <c r="E154" t="s">
        <v>2948</v>
      </c>
      <c r="F154">
        <v>12016</v>
      </c>
      <c r="G154" t="s">
        <v>1405</v>
      </c>
      <c r="H154" s="39" t="s">
        <v>1463</v>
      </c>
      <c r="I154" s="39" t="s">
        <v>1464</v>
      </c>
      <c r="J154" s="54">
        <v>55173.5</v>
      </c>
      <c r="K154" s="33">
        <f t="shared" si="3"/>
        <v>344834.375</v>
      </c>
    </row>
    <row r="155" spans="1:11" x14ac:dyDescent="0.25">
      <c r="A155" t="s">
        <v>3420</v>
      </c>
      <c r="B155" s="56">
        <v>42978</v>
      </c>
      <c r="C155" t="s">
        <v>7686</v>
      </c>
      <c r="D155">
        <v>1</v>
      </c>
      <c r="E155" t="s">
        <v>2948</v>
      </c>
      <c r="F155">
        <v>12017</v>
      </c>
      <c r="G155" t="s">
        <v>1405</v>
      </c>
      <c r="H155" s="39" t="s">
        <v>1463</v>
      </c>
      <c r="I155" s="39" t="s">
        <v>1464</v>
      </c>
      <c r="J155" s="54">
        <v>55173.5</v>
      </c>
      <c r="K155" s="33">
        <f t="shared" si="3"/>
        <v>344834.375</v>
      </c>
    </row>
    <row r="156" spans="1:11" x14ac:dyDescent="0.25">
      <c r="A156" t="s">
        <v>573</v>
      </c>
      <c r="B156" s="56">
        <v>42978</v>
      </c>
      <c r="C156" t="s">
        <v>7687</v>
      </c>
      <c r="D156">
        <v>1</v>
      </c>
      <c r="E156" t="s">
        <v>2948</v>
      </c>
      <c r="F156">
        <v>12018</v>
      </c>
      <c r="G156" t="s">
        <v>1405</v>
      </c>
      <c r="H156" s="39" t="s">
        <v>1463</v>
      </c>
      <c r="I156" s="39" t="s">
        <v>1464</v>
      </c>
      <c r="J156" s="54">
        <v>43990.05</v>
      </c>
      <c r="K156" s="33">
        <f t="shared" si="3"/>
        <v>274937.8125</v>
      </c>
    </row>
    <row r="157" spans="1:11" x14ac:dyDescent="0.25">
      <c r="A157" t="s">
        <v>3423</v>
      </c>
      <c r="B157" s="56">
        <v>42978</v>
      </c>
      <c r="C157" t="s">
        <v>7688</v>
      </c>
      <c r="D157">
        <v>1</v>
      </c>
      <c r="E157" t="s">
        <v>2948</v>
      </c>
      <c r="F157">
        <v>12019</v>
      </c>
      <c r="G157" t="s">
        <v>1405</v>
      </c>
      <c r="H157" s="39" t="s">
        <v>1463</v>
      </c>
      <c r="I157" s="39" t="s">
        <v>1464</v>
      </c>
      <c r="J157" s="54">
        <v>35240.92</v>
      </c>
      <c r="K157" s="33">
        <f t="shared" si="3"/>
        <v>220255.74999999997</v>
      </c>
    </row>
    <row r="158" spans="1:11" x14ac:dyDescent="0.25">
      <c r="A158" t="s">
        <v>3425</v>
      </c>
      <c r="B158" s="56">
        <v>42978</v>
      </c>
      <c r="C158" t="s">
        <v>7689</v>
      </c>
      <c r="D158">
        <v>1</v>
      </c>
      <c r="E158" t="s">
        <v>2948</v>
      </c>
      <c r="F158">
        <v>12020</v>
      </c>
      <c r="G158" t="s">
        <v>1405</v>
      </c>
      <c r="H158" s="39" t="s">
        <v>1463</v>
      </c>
      <c r="I158" s="39" t="s">
        <v>1464</v>
      </c>
      <c r="J158" s="54">
        <v>74632.97</v>
      </c>
      <c r="K158" s="33">
        <f t="shared" si="3"/>
        <v>466456.0625</v>
      </c>
    </row>
    <row r="159" spans="1:11" x14ac:dyDescent="0.25">
      <c r="A159" t="s">
        <v>7597</v>
      </c>
      <c r="B159" s="56">
        <v>42975</v>
      </c>
      <c r="C159" t="s">
        <v>7598</v>
      </c>
      <c r="D159">
        <v>1</v>
      </c>
      <c r="E159" t="s">
        <v>2948</v>
      </c>
      <c r="F159">
        <v>11995</v>
      </c>
      <c r="G159" t="s">
        <v>1405</v>
      </c>
      <c r="H159" s="7" t="s">
        <v>1472</v>
      </c>
      <c r="I159" s="7" t="s">
        <v>3757</v>
      </c>
      <c r="J159" s="54">
        <v>30083.55</v>
      </c>
      <c r="K159" s="33">
        <f t="shared" si="3"/>
        <v>188022.1875</v>
      </c>
    </row>
    <row r="160" spans="1:11" x14ac:dyDescent="0.25">
      <c r="A160" t="s">
        <v>7602</v>
      </c>
      <c r="B160" s="56">
        <v>42975</v>
      </c>
      <c r="C160" t="s">
        <v>7603</v>
      </c>
      <c r="D160">
        <v>1</v>
      </c>
      <c r="E160" t="s">
        <v>2948</v>
      </c>
      <c r="F160">
        <v>11996</v>
      </c>
      <c r="G160" t="s">
        <v>1405</v>
      </c>
      <c r="H160" s="7" t="s">
        <v>1495</v>
      </c>
      <c r="I160" s="7" t="s">
        <v>2886</v>
      </c>
      <c r="J160" s="54">
        <v>41150.15</v>
      </c>
      <c r="K160" s="33">
        <f t="shared" si="3"/>
        <v>257188.4375</v>
      </c>
    </row>
    <row r="161" spans="1:11" x14ac:dyDescent="0.25">
      <c r="A161" t="s">
        <v>2024</v>
      </c>
      <c r="B161" s="56">
        <v>42976</v>
      </c>
      <c r="C161" t="s">
        <v>7651</v>
      </c>
      <c r="D161">
        <v>1</v>
      </c>
      <c r="E161" t="s">
        <v>2948</v>
      </c>
      <c r="F161">
        <v>12001</v>
      </c>
      <c r="G161" t="s">
        <v>1405</v>
      </c>
      <c r="H161" s="39" t="s">
        <v>1463</v>
      </c>
      <c r="I161" s="39" t="s">
        <v>1464</v>
      </c>
      <c r="J161" s="54">
        <v>39644.620000000003</v>
      </c>
      <c r="K161" s="33">
        <f t="shared" si="3"/>
        <v>247778.875</v>
      </c>
    </row>
    <row r="162" spans="1:11" x14ac:dyDescent="0.25">
      <c r="A162" t="s">
        <v>7660</v>
      </c>
      <c r="B162" s="56">
        <v>42977</v>
      </c>
      <c r="C162" t="s">
        <v>7661</v>
      </c>
      <c r="D162">
        <v>1</v>
      </c>
      <c r="E162" t="s">
        <v>2948</v>
      </c>
      <c r="F162">
        <v>12004</v>
      </c>
      <c r="G162" t="s">
        <v>1405</v>
      </c>
      <c r="H162" s="7" t="s">
        <v>1485</v>
      </c>
      <c r="I162" s="7" t="s">
        <v>207</v>
      </c>
      <c r="J162" s="54">
        <v>30257.21</v>
      </c>
      <c r="K162" s="33">
        <f t="shared" si="3"/>
        <v>189107.5625</v>
      </c>
    </row>
    <row r="163" spans="1:11" x14ac:dyDescent="0.25">
      <c r="A163" t="s">
        <v>5215</v>
      </c>
      <c r="B163" s="56">
        <v>42977</v>
      </c>
      <c r="C163" t="s">
        <v>7663</v>
      </c>
      <c r="D163">
        <v>1</v>
      </c>
      <c r="E163" t="s">
        <v>2948</v>
      </c>
      <c r="F163">
        <v>12006</v>
      </c>
      <c r="G163" t="s">
        <v>1405</v>
      </c>
      <c r="H163" s="7" t="s">
        <v>1473</v>
      </c>
      <c r="I163" s="7" t="s">
        <v>3090</v>
      </c>
      <c r="J163" s="54">
        <v>29438.06</v>
      </c>
      <c r="K163" s="33">
        <f t="shared" si="3"/>
        <v>183987.875</v>
      </c>
    </row>
    <row r="164" spans="1:11" x14ac:dyDescent="0.25">
      <c r="A164" t="s">
        <v>4328</v>
      </c>
      <c r="B164" s="56">
        <v>42977</v>
      </c>
      <c r="C164" t="s">
        <v>7678</v>
      </c>
      <c r="D164">
        <v>1</v>
      </c>
      <c r="E164" t="s">
        <v>2948</v>
      </c>
      <c r="F164">
        <v>12010</v>
      </c>
      <c r="G164" t="s">
        <v>1405</v>
      </c>
      <c r="H164" s="7" t="s">
        <v>7972</v>
      </c>
      <c r="I164" s="7" t="s">
        <v>7973</v>
      </c>
      <c r="J164" s="54">
        <v>29438.04</v>
      </c>
      <c r="K164" s="33">
        <f t="shared" si="3"/>
        <v>183987.75</v>
      </c>
    </row>
    <row r="165" spans="1:11" x14ac:dyDescent="0.25">
      <c r="A165" t="s">
        <v>5936</v>
      </c>
      <c r="B165" s="56">
        <v>42978</v>
      </c>
      <c r="C165" t="s">
        <v>7679</v>
      </c>
      <c r="D165">
        <v>1</v>
      </c>
      <c r="E165" t="s">
        <v>2948</v>
      </c>
      <c r="F165">
        <v>12011</v>
      </c>
      <c r="G165" t="s">
        <v>1405</v>
      </c>
      <c r="H165" s="7" t="s">
        <v>1472</v>
      </c>
      <c r="I165" s="7" t="s">
        <v>3757</v>
      </c>
      <c r="J165" s="54">
        <v>82657.289999999994</v>
      </c>
      <c r="K165" s="33">
        <f t="shared" si="3"/>
        <v>516608.06249999994</v>
      </c>
    </row>
    <row r="166" spans="1:11" x14ac:dyDescent="0.25">
      <c r="A166" t="s">
        <v>7680</v>
      </c>
      <c r="B166" s="56">
        <v>42978</v>
      </c>
      <c r="C166" t="s">
        <v>7681</v>
      </c>
      <c r="D166">
        <v>1</v>
      </c>
      <c r="E166" t="s">
        <v>2948</v>
      </c>
      <c r="F166">
        <v>12012</v>
      </c>
      <c r="G166" t="s">
        <v>1405</v>
      </c>
      <c r="H166" s="7" t="s">
        <v>1495</v>
      </c>
      <c r="I166" s="7" t="s">
        <v>2886</v>
      </c>
      <c r="J166" s="54">
        <v>34538.89</v>
      </c>
      <c r="K166" s="33">
        <f t="shared" si="3"/>
        <v>215868.0625</v>
      </c>
    </row>
    <row r="167" spans="1:11" x14ac:dyDescent="0.25">
      <c r="A167" t="s">
        <v>3347</v>
      </c>
      <c r="B167" s="56">
        <v>42978</v>
      </c>
      <c r="C167" t="s">
        <v>7682</v>
      </c>
      <c r="D167">
        <v>1</v>
      </c>
      <c r="E167" t="s">
        <v>2948</v>
      </c>
      <c r="F167">
        <v>12013</v>
      </c>
      <c r="G167" t="s">
        <v>1405</v>
      </c>
      <c r="H167" s="7" t="s">
        <v>1467</v>
      </c>
      <c r="I167" s="7" t="s">
        <v>1468</v>
      </c>
      <c r="J167" s="54">
        <v>44320.42</v>
      </c>
      <c r="K167" s="33">
        <f t="shared" si="3"/>
        <v>277002.625</v>
      </c>
    </row>
    <row r="168" spans="1:11" x14ac:dyDescent="0.25">
      <c r="A168" t="s">
        <v>7556</v>
      </c>
      <c r="B168" s="56">
        <v>42973</v>
      </c>
      <c r="C168" t="s">
        <v>7557</v>
      </c>
      <c r="D168">
        <v>1</v>
      </c>
      <c r="E168" t="s">
        <v>3010</v>
      </c>
      <c r="F168">
        <v>34201</v>
      </c>
      <c r="G168" t="s">
        <v>1406</v>
      </c>
      <c r="H168" t="str">
        <f t="shared" ref="H168:H196" si="4">+I168</f>
        <v>BRO120910HC1</v>
      </c>
      <c r="I168" t="s">
        <v>370</v>
      </c>
      <c r="J168">
        <v>97.21</v>
      </c>
      <c r="K168" s="33">
        <f t="shared" si="3"/>
        <v>607.5625</v>
      </c>
    </row>
    <row r="169" spans="1:11" x14ac:dyDescent="0.25">
      <c r="A169" t="s">
        <v>5766</v>
      </c>
      <c r="B169" s="56">
        <v>42973</v>
      </c>
      <c r="C169" t="s">
        <v>7558</v>
      </c>
      <c r="D169">
        <v>1</v>
      </c>
      <c r="E169" t="s">
        <v>3010</v>
      </c>
      <c r="F169">
        <v>34202</v>
      </c>
      <c r="G169" t="s">
        <v>1406</v>
      </c>
      <c r="H169" s="55" t="str">
        <f t="shared" si="4"/>
        <v>TEX9302097F3</v>
      </c>
      <c r="I169" t="s">
        <v>415</v>
      </c>
      <c r="J169">
        <v>5.0999999999999996</v>
      </c>
      <c r="K169" s="33">
        <f t="shared" si="3"/>
        <v>31.874999999999996</v>
      </c>
    </row>
    <row r="170" spans="1:11" x14ac:dyDescent="0.25">
      <c r="A170" t="s">
        <v>5772</v>
      </c>
      <c r="B170" s="56">
        <v>42973</v>
      </c>
      <c r="C170" t="s">
        <v>7559</v>
      </c>
      <c r="D170">
        <v>1</v>
      </c>
      <c r="E170" t="s">
        <v>3010</v>
      </c>
      <c r="F170">
        <v>34204</v>
      </c>
      <c r="G170" t="s">
        <v>1406</v>
      </c>
      <c r="H170" s="55" t="str">
        <f t="shared" si="4"/>
        <v>TEX9302097F3</v>
      </c>
      <c r="I170" t="s">
        <v>415</v>
      </c>
      <c r="J170">
        <v>2.5499999999999998</v>
      </c>
      <c r="K170" s="33">
        <f t="shared" si="3"/>
        <v>15.937499999999998</v>
      </c>
    </row>
    <row r="171" spans="1:11" x14ac:dyDescent="0.25">
      <c r="A171" t="s">
        <v>7560</v>
      </c>
      <c r="B171" s="56">
        <v>42973</v>
      </c>
      <c r="C171" t="s">
        <v>7561</v>
      </c>
      <c r="D171">
        <v>1</v>
      </c>
      <c r="E171" t="s">
        <v>3010</v>
      </c>
      <c r="F171">
        <v>34205</v>
      </c>
      <c r="G171" t="s">
        <v>1406</v>
      </c>
      <c r="H171" s="55" t="str">
        <f t="shared" si="4"/>
        <v>ODM950324V2A</v>
      </c>
      <c r="I171" t="s">
        <v>411</v>
      </c>
      <c r="J171">
        <v>72.97</v>
      </c>
      <c r="K171" s="33">
        <f t="shared" si="3"/>
        <v>456.0625</v>
      </c>
    </row>
    <row r="172" spans="1:11" x14ac:dyDescent="0.25">
      <c r="A172" t="s">
        <v>7562</v>
      </c>
      <c r="B172" s="56">
        <v>42973</v>
      </c>
      <c r="C172" t="s">
        <v>7563</v>
      </c>
      <c r="D172">
        <v>1</v>
      </c>
      <c r="E172" t="s">
        <v>3010</v>
      </c>
      <c r="F172">
        <v>34206</v>
      </c>
      <c r="G172" t="s">
        <v>1406</v>
      </c>
      <c r="H172" s="55" t="str">
        <f t="shared" si="4"/>
        <v>PLH1504279H9</v>
      </c>
      <c r="I172" t="s">
        <v>5985</v>
      </c>
      <c r="J172">
        <v>138.03</v>
      </c>
      <c r="K172" s="33">
        <f t="shared" si="3"/>
        <v>862.6875</v>
      </c>
    </row>
    <row r="173" spans="1:11" x14ac:dyDescent="0.25">
      <c r="A173" t="s">
        <v>7564</v>
      </c>
      <c r="B173" s="56">
        <v>42973</v>
      </c>
      <c r="C173" t="s">
        <v>7565</v>
      </c>
      <c r="D173">
        <v>1</v>
      </c>
      <c r="E173" t="s">
        <v>3010</v>
      </c>
      <c r="F173">
        <v>34207</v>
      </c>
      <c r="G173" t="s">
        <v>1406</v>
      </c>
      <c r="H173" s="55" t="str">
        <f t="shared" si="4"/>
        <v>CME910715UB9</v>
      </c>
      <c r="I173" t="s">
        <v>329</v>
      </c>
      <c r="J173">
        <v>58.99</v>
      </c>
      <c r="K173" s="33">
        <f t="shared" si="3"/>
        <v>368.6875</v>
      </c>
    </row>
    <row r="174" spans="1:11" x14ac:dyDescent="0.25">
      <c r="A174" t="s">
        <v>1930</v>
      </c>
      <c r="B174" s="56">
        <v>42973</v>
      </c>
      <c r="C174" t="s">
        <v>7566</v>
      </c>
      <c r="D174">
        <v>1</v>
      </c>
      <c r="E174" t="s">
        <v>3010</v>
      </c>
      <c r="F174">
        <v>34208</v>
      </c>
      <c r="G174" t="s">
        <v>1406</v>
      </c>
      <c r="H174" s="55" t="str">
        <f t="shared" si="4"/>
        <v>CFC110121742</v>
      </c>
      <c r="I174" t="s">
        <v>777</v>
      </c>
      <c r="J174">
        <v>5.66</v>
      </c>
      <c r="K174" s="33">
        <f t="shared" si="3"/>
        <v>35.375</v>
      </c>
    </row>
    <row r="175" spans="1:11" x14ac:dyDescent="0.25">
      <c r="A175" t="s">
        <v>7567</v>
      </c>
      <c r="B175" s="56">
        <v>42973</v>
      </c>
      <c r="C175" t="s">
        <v>7568</v>
      </c>
      <c r="D175">
        <v>1</v>
      </c>
      <c r="E175" t="s">
        <v>3010</v>
      </c>
      <c r="F175">
        <v>34209</v>
      </c>
      <c r="G175" t="s">
        <v>1406</v>
      </c>
      <c r="H175" s="55" t="str">
        <f t="shared" si="4"/>
        <v>TTI961202IM1</v>
      </c>
      <c r="I175" t="s">
        <v>426</v>
      </c>
      <c r="J175">
        <v>23.35</v>
      </c>
      <c r="K175" s="33">
        <f t="shared" si="3"/>
        <v>145.9375</v>
      </c>
    </row>
    <row r="176" spans="1:11" x14ac:dyDescent="0.25">
      <c r="A176" t="s">
        <v>1937</v>
      </c>
      <c r="B176" s="56">
        <v>42973</v>
      </c>
      <c r="C176" t="s">
        <v>7569</v>
      </c>
      <c r="D176">
        <v>1</v>
      </c>
      <c r="E176" t="s">
        <v>3010</v>
      </c>
      <c r="F176">
        <v>34210</v>
      </c>
      <c r="G176" t="s">
        <v>1406</v>
      </c>
      <c r="H176" s="55" t="str">
        <f t="shared" si="4"/>
        <v>VARF761004D34</v>
      </c>
      <c r="I176" t="s">
        <v>5525</v>
      </c>
      <c r="J176">
        <v>93.1</v>
      </c>
      <c r="K176" s="33">
        <f t="shared" si="3"/>
        <v>581.875</v>
      </c>
    </row>
    <row r="177" spans="1:11" x14ac:dyDescent="0.25">
      <c r="A177" t="s">
        <v>7570</v>
      </c>
      <c r="B177" s="56">
        <v>42973</v>
      </c>
      <c r="C177" t="s">
        <v>7571</v>
      </c>
      <c r="D177">
        <v>1</v>
      </c>
      <c r="E177" t="s">
        <v>3010</v>
      </c>
      <c r="F177">
        <v>34212</v>
      </c>
      <c r="G177" t="s">
        <v>1406</v>
      </c>
      <c r="H177" s="55" t="str">
        <f t="shared" si="4"/>
        <v>HDM001017AS1</v>
      </c>
      <c r="I177" t="s">
        <v>1533</v>
      </c>
      <c r="J177">
        <v>44.9</v>
      </c>
      <c r="K177" s="33">
        <f t="shared" si="3"/>
        <v>280.625</v>
      </c>
    </row>
    <row r="178" spans="1:11" x14ac:dyDescent="0.25">
      <c r="A178" t="s">
        <v>1940</v>
      </c>
      <c r="B178" s="56">
        <v>42973</v>
      </c>
      <c r="C178" t="s">
        <v>7572</v>
      </c>
      <c r="D178">
        <v>1</v>
      </c>
      <c r="E178" t="s">
        <v>3010</v>
      </c>
      <c r="F178">
        <v>34213</v>
      </c>
      <c r="G178" t="s">
        <v>1406</v>
      </c>
      <c r="H178" s="55" t="str">
        <f t="shared" si="4"/>
        <v>TTI961202IM1</v>
      </c>
      <c r="I178" t="s">
        <v>426</v>
      </c>
      <c r="J178">
        <v>113.84</v>
      </c>
      <c r="K178" s="33">
        <f t="shared" si="3"/>
        <v>711.5</v>
      </c>
    </row>
    <row r="179" spans="1:11" x14ac:dyDescent="0.25">
      <c r="A179" t="s">
        <v>1942</v>
      </c>
      <c r="B179" s="56">
        <v>42973</v>
      </c>
      <c r="C179" t="s">
        <v>7573</v>
      </c>
      <c r="D179">
        <v>1</v>
      </c>
      <c r="E179" t="s">
        <v>3010</v>
      </c>
      <c r="F179">
        <v>34214</v>
      </c>
      <c r="G179" t="s">
        <v>1406</v>
      </c>
      <c r="H179" s="55" t="str">
        <f t="shared" si="4"/>
        <v>TTI961202IM1</v>
      </c>
      <c r="I179" t="s">
        <v>426</v>
      </c>
      <c r="J179">
        <v>143.66</v>
      </c>
      <c r="K179" s="33">
        <f t="shared" si="3"/>
        <v>897.875</v>
      </c>
    </row>
    <row r="180" spans="1:11" x14ac:dyDescent="0.25">
      <c r="A180" t="s">
        <v>1945</v>
      </c>
      <c r="B180" s="56">
        <v>42973</v>
      </c>
      <c r="C180" t="s">
        <v>7574</v>
      </c>
      <c r="D180">
        <v>1</v>
      </c>
      <c r="E180" t="s">
        <v>3010</v>
      </c>
      <c r="F180">
        <v>34215</v>
      </c>
      <c r="G180" t="s">
        <v>1406</v>
      </c>
      <c r="H180" s="55" t="str">
        <f t="shared" si="4"/>
        <v>NWM9709244W4</v>
      </c>
      <c r="I180" t="s">
        <v>333</v>
      </c>
      <c r="J180">
        <v>102.19</v>
      </c>
      <c r="K180" s="33">
        <f t="shared" si="3"/>
        <v>638.6875</v>
      </c>
    </row>
    <row r="181" spans="1:11" x14ac:dyDescent="0.25">
      <c r="A181" t="s">
        <v>1948</v>
      </c>
      <c r="B181" s="56">
        <v>42973</v>
      </c>
      <c r="C181" t="s">
        <v>7575</v>
      </c>
      <c r="D181">
        <v>1</v>
      </c>
      <c r="E181" t="s">
        <v>3010</v>
      </c>
      <c r="F181">
        <v>34216</v>
      </c>
      <c r="G181" t="s">
        <v>1406</v>
      </c>
      <c r="H181" s="55" t="str">
        <f t="shared" si="4"/>
        <v>LONA700127T42</v>
      </c>
      <c r="I181" t="s">
        <v>352</v>
      </c>
      <c r="J181">
        <v>84.31</v>
      </c>
      <c r="K181" s="33">
        <f t="shared" si="3"/>
        <v>526.9375</v>
      </c>
    </row>
    <row r="182" spans="1:11" x14ac:dyDescent="0.25">
      <c r="A182" t="s">
        <v>7576</v>
      </c>
      <c r="B182" s="56">
        <v>42973</v>
      </c>
      <c r="C182" t="s">
        <v>7577</v>
      </c>
      <c r="D182">
        <v>1</v>
      </c>
      <c r="E182" t="s">
        <v>3010</v>
      </c>
      <c r="F182">
        <v>34221</v>
      </c>
      <c r="G182" t="s">
        <v>1406</v>
      </c>
      <c r="H182" s="55" t="str">
        <f t="shared" si="4"/>
        <v>API6609273E0</v>
      </c>
      <c r="I182" t="s">
        <v>444</v>
      </c>
      <c r="J182">
        <v>43.31</v>
      </c>
      <c r="K182" s="33">
        <f t="shared" si="3"/>
        <v>270.6875</v>
      </c>
    </row>
    <row r="183" spans="1:11" x14ac:dyDescent="0.25">
      <c r="A183" t="s">
        <v>7576</v>
      </c>
      <c r="B183" s="56">
        <v>42973</v>
      </c>
      <c r="C183" t="s">
        <v>7577</v>
      </c>
      <c r="D183">
        <v>1</v>
      </c>
      <c r="E183" t="s">
        <v>3010</v>
      </c>
      <c r="F183">
        <v>34221</v>
      </c>
      <c r="G183" t="s">
        <v>1406</v>
      </c>
      <c r="H183" s="55" t="str">
        <f t="shared" si="4"/>
        <v>FNI970829JR9</v>
      </c>
      <c r="I183" t="s">
        <v>794</v>
      </c>
      <c r="J183">
        <v>21.24</v>
      </c>
      <c r="K183" s="33">
        <f t="shared" si="3"/>
        <v>132.75</v>
      </c>
    </row>
    <row r="184" spans="1:11" x14ac:dyDescent="0.25">
      <c r="A184" t="s">
        <v>7578</v>
      </c>
      <c r="B184" s="56">
        <v>42973</v>
      </c>
      <c r="C184" t="s">
        <v>7579</v>
      </c>
      <c r="D184">
        <v>1</v>
      </c>
      <c r="E184" t="s">
        <v>3010</v>
      </c>
      <c r="F184">
        <v>34222</v>
      </c>
      <c r="G184" t="s">
        <v>1406</v>
      </c>
      <c r="H184" s="55" t="str">
        <f t="shared" si="4"/>
        <v>AAN051220835</v>
      </c>
      <c r="I184" t="s">
        <v>804</v>
      </c>
      <c r="J184">
        <v>45.52</v>
      </c>
      <c r="K184" s="33">
        <f t="shared" si="3"/>
        <v>284.5</v>
      </c>
    </row>
    <row r="185" spans="1:11" x14ac:dyDescent="0.25">
      <c r="A185" t="s">
        <v>7578</v>
      </c>
      <c r="B185" s="56">
        <v>42973</v>
      </c>
      <c r="C185" t="s">
        <v>7579</v>
      </c>
      <c r="D185">
        <v>1</v>
      </c>
      <c r="E185" t="s">
        <v>3010</v>
      </c>
      <c r="F185">
        <v>34222</v>
      </c>
      <c r="G185" t="s">
        <v>1406</v>
      </c>
      <c r="H185" s="55" t="str">
        <f t="shared" si="4"/>
        <v>API6609273E0</v>
      </c>
      <c r="I185" t="s">
        <v>444</v>
      </c>
      <c r="J185">
        <v>56.97</v>
      </c>
      <c r="K185" s="33">
        <f t="shared" si="3"/>
        <v>356.0625</v>
      </c>
    </row>
    <row r="186" spans="1:11" x14ac:dyDescent="0.25">
      <c r="A186" t="s">
        <v>7578</v>
      </c>
      <c r="B186" s="56">
        <v>42973</v>
      </c>
      <c r="C186" t="s">
        <v>7579</v>
      </c>
      <c r="D186">
        <v>1</v>
      </c>
      <c r="E186" t="s">
        <v>3010</v>
      </c>
      <c r="F186">
        <v>34222</v>
      </c>
      <c r="G186" t="s">
        <v>1406</v>
      </c>
      <c r="H186" s="55" t="str">
        <f t="shared" si="4"/>
        <v>APU640930KV9</v>
      </c>
      <c r="I186" t="s">
        <v>924</v>
      </c>
      <c r="J186">
        <v>152.56</v>
      </c>
      <c r="K186" s="33">
        <f t="shared" si="3"/>
        <v>953.5</v>
      </c>
    </row>
    <row r="187" spans="1:11" x14ac:dyDescent="0.25">
      <c r="A187" t="s">
        <v>7578</v>
      </c>
      <c r="B187" s="56">
        <v>42973</v>
      </c>
      <c r="C187" t="s">
        <v>7579</v>
      </c>
      <c r="D187">
        <v>1</v>
      </c>
      <c r="E187" t="s">
        <v>3010</v>
      </c>
      <c r="F187">
        <v>34222</v>
      </c>
      <c r="G187" t="s">
        <v>1406</v>
      </c>
      <c r="H187" s="55" t="str">
        <f t="shared" si="4"/>
        <v>CAMM731010BL1</v>
      </c>
      <c r="I187" t="s">
        <v>7580</v>
      </c>
      <c r="J187">
        <v>45.04</v>
      </c>
      <c r="K187" s="33">
        <f t="shared" si="3"/>
        <v>281.5</v>
      </c>
    </row>
    <row r="188" spans="1:11" x14ac:dyDescent="0.25">
      <c r="A188" t="s">
        <v>7578</v>
      </c>
      <c r="B188" s="56">
        <v>42973</v>
      </c>
      <c r="C188" t="s">
        <v>7579</v>
      </c>
      <c r="D188">
        <v>1</v>
      </c>
      <c r="E188" t="s">
        <v>3010</v>
      </c>
      <c r="F188">
        <v>34222</v>
      </c>
      <c r="G188" t="s">
        <v>1406</v>
      </c>
      <c r="H188" s="55" t="str">
        <f t="shared" si="4"/>
        <v>CEYU7409266NA</v>
      </c>
      <c r="I188" t="s">
        <v>7581</v>
      </c>
      <c r="J188">
        <v>12.28</v>
      </c>
      <c r="K188" s="33">
        <f t="shared" si="3"/>
        <v>76.75</v>
      </c>
    </row>
    <row r="189" spans="1:11" x14ac:dyDescent="0.25">
      <c r="A189" t="s">
        <v>7578</v>
      </c>
      <c r="B189" s="56">
        <v>42973</v>
      </c>
      <c r="C189" t="s">
        <v>7579</v>
      </c>
      <c r="D189">
        <v>1</v>
      </c>
      <c r="E189" t="s">
        <v>3010</v>
      </c>
      <c r="F189">
        <v>34222</v>
      </c>
      <c r="G189" t="s">
        <v>1406</v>
      </c>
      <c r="H189" s="55" t="str">
        <f t="shared" si="4"/>
        <v>FNI970829JR9</v>
      </c>
      <c r="I189" t="s">
        <v>794</v>
      </c>
      <c r="J189">
        <v>23.59</v>
      </c>
      <c r="K189" s="33">
        <f t="shared" si="3"/>
        <v>147.4375</v>
      </c>
    </row>
    <row r="190" spans="1:11" x14ac:dyDescent="0.25">
      <c r="A190" t="s">
        <v>7578</v>
      </c>
      <c r="B190" s="56">
        <v>42973</v>
      </c>
      <c r="C190" t="s">
        <v>7579</v>
      </c>
      <c r="D190">
        <v>1</v>
      </c>
      <c r="E190" t="s">
        <v>3010</v>
      </c>
      <c r="F190">
        <v>34222</v>
      </c>
      <c r="G190" t="s">
        <v>1406</v>
      </c>
      <c r="H190" s="55" t="str">
        <f t="shared" si="4"/>
        <v>FNI970829JR9</v>
      </c>
      <c r="I190" t="s">
        <v>794</v>
      </c>
      <c r="J190">
        <v>29.93</v>
      </c>
      <c r="K190" s="33">
        <f t="shared" si="3"/>
        <v>187.0625</v>
      </c>
    </row>
    <row r="191" spans="1:11" x14ac:dyDescent="0.25">
      <c r="A191" t="s">
        <v>7578</v>
      </c>
      <c r="B191" s="56">
        <v>42973</v>
      </c>
      <c r="C191" t="s">
        <v>7579</v>
      </c>
      <c r="D191">
        <v>1</v>
      </c>
      <c r="E191" t="s">
        <v>3010</v>
      </c>
      <c r="F191">
        <v>34222</v>
      </c>
      <c r="G191" t="s">
        <v>1406</v>
      </c>
      <c r="H191" s="55" t="str">
        <f t="shared" si="4"/>
        <v>TSC070907QS5</v>
      </c>
      <c r="I191" t="s">
        <v>796</v>
      </c>
      <c r="J191">
        <v>15.17</v>
      </c>
      <c r="K191" s="33">
        <f t="shared" si="3"/>
        <v>94.8125</v>
      </c>
    </row>
    <row r="192" spans="1:11" x14ac:dyDescent="0.25">
      <c r="A192" t="s">
        <v>7582</v>
      </c>
      <c r="B192" s="56">
        <v>42973</v>
      </c>
      <c r="C192" t="s">
        <v>7583</v>
      </c>
      <c r="D192">
        <v>1</v>
      </c>
      <c r="E192" t="s">
        <v>3010</v>
      </c>
      <c r="F192">
        <v>34223</v>
      </c>
      <c r="G192" t="s">
        <v>1406</v>
      </c>
      <c r="H192" s="55" t="str">
        <f t="shared" si="4"/>
        <v>CME030219B64</v>
      </c>
      <c r="I192" s="55" t="s">
        <v>2907</v>
      </c>
      <c r="J192">
        <v>17.52</v>
      </c>
      <c r="K192" s="33">
        <f t="shared" si="3"/>
        <v>109.5</v>
      </c>
    </row>
    <row r="193" spans="1:11" x14ac:dyDescent="0.25">
      <c r="A193" t="s">
        <v>7582</v>
      </c>
      <c r="B193" s="56">
        <v>42973</v>
      </c>
      <c r="C193" t="s">
        <v>7583</v>
      </c>
      <c r="D193">
        <v>1</v>
      </c>
      <c r="E193" t="s">
        <v>3010</v>
      </c>
      <c r="F193">
        <v>34223</v>
      </c>
      <c r="G193" t="s">
        <v>1406</v>
      </c>
      <c r="H193" s="55" t="str">
        <f t="shared" si="4"/>
        <v>FNI970829JR9</v>
      </c>
      <c r="I193" s="55" t="s">
        <v>794</v>
      </c>
      <c r="J193">
        <v>21.24</v>
      </c>
      <c r="K193" s="33">
        <f t="shared" si="3"/>
        <v>132.75</v>
      </c>
    </row>
    <row r="194" spans="1:11" x14ac:dyDescent="0.25">
      <c r="A194" t="s">
        <v>7582</v>
      </c>
      <c r="B194" s="56">
        <v>42973</v>
      </c>
      <c r="C194" t="s">
        <v>7583</v>
      </c>
      <c r="D194">
        <v>1</v>
      </c>
      <c r="E194" t="s">
        <v>3010</v>
      </c>
      <c r="F194">
        <v>34223</v>
      </c>
      <c r="G194" t="s">
        <v>1406</v>
      </c>
      <c r="H194" s="55" t="str">
        <f t="shared" si="4"/>
        <v>TSC070907QS5</v>
      </c>
      <c r="I194" s="55" t="s">
        <v>796</v>
      </c>
      <c r="J194">
        <v>15.17</v>
      </c>
      <c r="K194" s="33">
        <f t="shared" si="3"/>
        <v>94.8125</v>
      </c>
    </row>
    <row r="195" spans="1:11" x14ac:dyDescent="0.25">
      <c r="A195" t="s">
        <v>7584</v>
      </c>
      <c r="B195" s="56">
        <v>42975</v>
      </c>
      <c r="C195" t="s">
        <v>7585</v>
      </c>
      <c r="D195">
        <v>1</v>
      </c>
      <c r="E195" t="s">
        <v>3010</v>
      </c>
      <c r="F195">
        <v>34224</v>
      </c>
      <c r="G195" t="s">
        <v>1406</v>
      </c>
      <c r="H195" s="55" t="str">
        <f t="shared" si="4"/>
        <v>RCO0708136F7</v>
      </c>
      <c r="I195" t="s">
        <v>815</v>
      </c>
      <c r="J195">
        <v>44.41</v>
      </c>
      <c r="K195" s="33">
        <f t="shared" si="3"/>
        <v>277.5625</v>
      </c>
    </row>
    <row r="196" spans="1:11" x14ac:dyDescent="0.25">
      <c r="A196" t="s">
        <v>7584</v>
      </c>
      <c r="B196" s="56">
        <v>42975</v>
      </c>
      <c r="C196" t="s">
        <v>7585</v>
      </c>
      <c r="D196">
        <v>1</v>
      </c>
      <c r="E196" t="s">
        <v>3010</v>
      </c>
      <c r="F196">
        <v>34224</v>
      </c>
      <c r="G196" t="s">
        <v>1406</v>
      </c>
      <c r="H196" s="55" t="str">
        <f t="shared" si="4"/>
        <v>TCG870817Q74</v>
      </c>
      <c r="I196" t="s">
        <v>2343</v>
      </c>
      <c r="J196">
        <v>38.61</v>
      </c>
      <c r="K196" s="33">
        <f t="shared" si="3"/>
        <v>241.3125</v>
      </c>
    </row>
    <row r="197" spans="1:11" s="55" customFormat="1" x14ac:dyDescent="0.25">
      <c r="A197" s="55" t="s">
        <v>7691</v>
      </c>
      <c r="B197" s="56">
        <v>42978</v>
      </c>
      <c r="C197" s="55" t="s">
        <v>7692</v>
      </c>
      <c r="D197" s="55">
        <v>1</v>
      </c>
      <c r="E197" s="55" t="s">
        <v>2948</v>
      </c>
      <c r="F197" s="55">
        <v>12022</v>
      </c>
      <c r="G197" s="55" t="s">
        <v>1405</v>
      </c>
      <c r="H197" s="39" t="s">
        <v>1463</v>
      </c>
      <c r="I197" s="39" t="s">
        <v>1464</v>
      </c>
      <c r="J197" s="54">
        <v>51461.17</v>
      </c>
      <c r="K197" s="33">
        <f t="shared" si="3"/>
        <v>321632.3125</v>
      </c>
    </row>
    <row r="198" spans="1:11" s="55" customFormat="1" x14ac:dyDescent="0.25">
      <c r="A198" s="55" t="s">
        <v>5415</v>
      </c>
      <c r="B198" s="56">
        <v>42978</v>
      </c>
      <c r="C198" s="55" t="s">
        <v>7693</v>
      </c>
      <c r="D198" s="55">
        <v>1</v>
      </c>
      <c r="E198" s="55" t="s">
        <v>2948</v>
      </c>
      <c r="F198" s="55">
        <v>12023</v>
      </c>
      <c r="G198" s="55" t="s">
        <v>1405</v>
      </c>
      <c r="H198" s="7" t="s">
        <v>7974</v>
      </c>
      <c r="I198" s="7" t="s">
        <v>7975</v>
      </c>
      <c r="J198" s="54">
        <v>34539.17</v>
      </c>
      <c r="K198" s="33">
        <f t="shared" si="3"/>
        <v>215869.81249999997</v>
      </c>
    </row>
    <row r="199" spans="1:11" s="55" customFormat="1" x14ac:dyDescent="0.25">
      <c r="A199" s="55" t="s">
        <v>5516</v>
      </c>
      <c r="B199" s="56">
        <v>42978</v>
      </c>
      <c r="C199" s="55" t="s">
        <v>7752</v>
      </c>
      <c r="D199" s="55">
        <v>1</v>
      </c>
      <c r="E199" s="55" t="s">
        <v>2948</v>
      </c>
      <c r="F199" s="55">
        <v>12031</v>
      </c>
      <c r="G199" s="55" t="s">
        <v>1405</v>
      </c>
      <c r="H199" s="39" t="s">
        <v>1463</v>
      </c>
      <c r="I199" s="39" t="s">
        <v>1464</v>
      </c>
      <c r="J199" s="54">
        <v>34039.54</v>
      </c>
      <c r="K199" s="33">
        <f t="shared" si="3"/>
        <v>212747.125</v>
      </c>
    </row>
    <row r="200" spans="1:11" x14ac:dyDescent="0.25">
      <c r="A200" t="s">
        <v>7584</v>
      </c>
      <c r="B200" s="56">
        <v>42975</v>
      </c>
      <c r="C200" t="s">
        <v>7585</v>
      </c>
      <c r="D200">
        <v>1</v>
      </c>
      <c r="E200" t="s">
        <v>3010</v>
      </c>
      <c r="F200">
        <v>34224</v>
      </c>
      <c r="G200" t="s">
        <v>1406</v>
      </c>
      <c r="H200" s="55" t="s">
        <v>444</v>
      </c>
      <c r="I200" s="55" t="s">
        <v>1528</v>
      </c>
      <c r="J200">
        <v>100</v>
      </c>
      <c r="K200" s="33">
        <f t="shared" ref="K200:K263" si="5">+J200/0.16</f>
        <v>625</v>
      </c>
    </row>
    <row r="201" spans="1:11" x14ac:dyDescent="0.25">
      <c r="A201" t="s">
        <v>7586</v>
      </c>
      <c r="B201" s="56">
        <v>42975</v>
      </c>
      <c r="C201" t="s">
        <v>7587</v>
      </c>
      <c r="D201">
        <v>1</v>
      </c>
      <c r="E201" t="s">
        <v>3010</v>
      </c>
      <c r="F201">
        <v>34225</v>
      </c>
      <c r="G201" t="s">
        <v>1406</v>
      </c>
      <c r="H201" t="str">
        <f t="shared" ref="H201:H219" si="6">+I201</f>
        <v>API6609273E0</v>
      </c>
      <c r="I201" t="s">
        <v>444</v>
      </c>
      <c r="J201">
        <v>56.97</v>
      </c>
      <c r="K201" s="33">
        <f t="shared" si="5"/>
        <v>356.0625</v>
      </c>
    </row>
    <row r="202" spans="1:11" x14ac:dyDescent="0.25">
      <c r="A202" t="s">
        <v>7586</v>
      </c>
      <c r="B202" s="56">
        <v>42975</v>
      </c>
      <c r="C202" t="s">
        <v>7587</v>
      </c>
      <c r="D202">
        <v>1</v>
      </c>
      <c r="E202" t="s">
        <v>3010</v>
      </c>
      <c r="F202">
        <v>34225</v>
      </c>
      <c r="G202" t="s">
        <v>1406</v>
      </c>
      <c r="H202" s="55" t="str">
        <f t="shared" si="6"/>
        <v>CME030219B64</v>
      </c>
      <c r="I202" t="s">
        <v>2907</v>
      </c>
      <c r="J202">
        <v>29.65</v>
      </c>
      <c r="K202" s="33">
        <f t="shared" si="5"/>
        <v>185.3125</v>
      </c>
    </row>
    <row r="203" spans="1:11" x14ac:dyDescent="0.25">
      <c r="A203" t="s">
        <v>7586</v>
      </c>
      <c r="B203" s="56">
        <v>42975</v>
      </c>
      <c r="C203" t="s">
        <v>7587</v>
      </c>
      <c r="D203">
        <v>1</v>
      </c>
      <c r="E203" t="s">
        <v>3010</v>
      </c>
      <c r="F203">
        <v>34225</v>
      </c>
      <c r="G203" t="s">
        <v>1406</v>
      </c>
      <c r="H203" s="55" t="str">
        <f t="shared" si="6"/>
        <v>DGC170313257</v>
      </c>
      <c r="I203" t="s">
        <v>5845</v>
      </c>
      <c r="J203">
        <v>6.07</v>
      </c>
      <c r="K203" s="33">
        <f t="shared" si="5"/>
        <v>37.9375</v>
      </c>
    </row>
    <row r="204" spans="1:11" x14ac:dyDescent="0.25">
      <c r="A204" t="s">
        <v>7586</v>
      </c>
      <c r="B204" s="56">
        <v>42975</v>
      </c>
      <c r="C204" t="s">
        <v>7587</v>
      </c>
      <c r="D204">
        <v>1</v>
      </c>
      <c r="E204" t="s">
        <v>3010</v>
      </c>
      <c r="F204">
        <v>34225</v>
      </c>
      <c r="G204" t="s">
        <v>1406</v>
      </c>
      <c r="H204" s="55" t="str">
        <f t="shared" si="6"/>
        <v>FNI970829JR9</v>
      </c>
      <c r="I204" t="s">
        <v>794</v>
      </c>
      <c r="J204">
        <v>10.62</v>
      </c>
      <c r="K204" s="33">
        <f t="shared" si="5"/>
        <v>66.375</v>
      </c>
    </row>
    <row r="205" spans="1:11" x14ac:dyDescent="0.25">
      <c r="A205" t="s">
        <v>7586</v>
      </c>
      <c r="B205" s="56">
        <v>42975</v>
      </c>
      <c r="C205" t="s">
        <v>7587</v>
      </c>
      <c r="D205">
        <v>1</v>
      </c>
      <c r="E205" t="s">
        <v>3010</v>
      </c>
      <c r="F205">
        <v>34225</v>
      </c>
      <c r="G205" t="s">
        <v>1406</v>
      </c>
      <c r="H205" s="55" t="str">
        <f t="shared" si="6"/>
        <v>TSC070907QS5</v>
      </c>
      <c r="I205" t="s">
        <v>796</v>
      </c>
      <c r="J205">
        <v>16.55</v>
      </c>
      <c r="K205" s="33">
        <f t="shared" si="5"/>
        <v>103.4375</v>
      </c>
    </row>
    <row r="206" spans="1:11" x14ac:dyDescent="0.25">
      <c r="A206" t="s">
        <v>7588</v>
      </c>
      <c r="B206" s="56">
        <v>42975</v>
      </c>
      <c r="C206" t="s">
        <v>7589</v>
      </c>
      <c r="D206">
        <v>1</v>
      </c>
      <c r="E206" t="s">
        <v>3010</v>
      </c>
      <c r="F206">
        <v>34226</v>
      </c>
      <c r="G206" t="s">
        <v>1406</v>
      </c>
      <c r="H206" s="55" t="str">
        <f t="shared" si="6"/>
        <v>API6609273E0</v>
      </c>
      <c r="I206" t="s">
        <v>444</v>
      </c>
      <c r="J206">
        <v>56.97</v>
      </c>
      <c r="K206" s="33">
        <f t="shared" si="5"/>
        <v>356.0625</v>
      </c>
    </row>
    <row r="207" spans="1:11" x14ac:dyDescent="0.25">
      <c r="A207" t="s">
        <v>7588</v>
      </c>
      <c r="B207" s="56">
        <v>42975</v>
      </c>
      <c r="C207" t="s">
        <v>7589</v>
      </c>
      <c r="D207">
        <v>1</v>
      </c>
      <c r="E207" t="s">
        <v>3010</v>
      </c>
      <c r="F207">
        <v>34226</v>
      </c>
      <c r="G207" t="s">
        <v>1406</v>
      </c>
      <c r="H207" s="55" t="str">
        <f t="shared" si="6"/>
        <v>CCO031104SZ2</v>
      </c>
      <c r="I207" t="s">
        <v>878</v>
      </c>
      <c r="J207">
        <v>9.93</v>
      </c>
      <c r="K207" s="33">
        <f t="shared" si="5"/>
        <v>62.0625</v>
      </c>
    </row>
    <row r="208" spans="1:11" x14ac:dyDescent="0.25">
      <c r="A208" t="s">
        <v>7588</v>
      </c>
      <c r="B208" s="56">
        <v>42975</v>
      </c>
      <c r="C208" t="s">
        <v>7589</v>
      </c>
      <c r="D208">
        <v>1</v>
      </c>
      <c r="E208" t="s">
        <v>3010</v>
      </c>
      <c r="F208">
        <v>34226</v>
      </c>
      <c r="G208" t="s">
        <v>1406</v>
      </c>
      <c r="H208" s="55" t="str">
        <f t="shared" si="6"/>
        <v>FMN9905248R8</v>
      </c>
      <c r="I208" t="s">
        <v>880</v>
      </c>
      <c r="J208">
        <v>5.24</v>
      </c>
      <c r="K208" s="33">
        <f t="shared" si="5"/>
        <v>32.75</v>
      </c>
    </row>
    <row r="209" spans="1:11" x14ac:dyDescent="0.25">
      <c r="A209" t="s">
        <v>7588</v>
      </c>
      <c r="B209" s="56">
        <v>42975</v>
      </c>
      <c r="C209" t="s">
        <v>7589</v>
      </c>
      <c r="D209">
        <v>1</v>
      </c>
      <c r="E209" t="s">
        <v>3010</v>
      </c>
      <c r="F209">
        <v>34226</v>
      </c>
      <c r="G209" t="s">
        <v>1406</v>
      </c>
      <c r="H209" s="55" t="str">
        <f t="shared" si="6"/>
        <v>FMN9905248R8</v>
      </c>
      <c r="I209" t="s">
        <v>880</v>
      </c>
      <c r="J209">
        <v>5.24</v>
      </c>
      <c r="K209" s="33">
        <f t="shared" si="5"/>
        <v>32.75</v>
      </c>
    </row>
    <row r="210" spans="1:11" x14ac:dyDescent="0.25">
      <c r="A210" t="s">
        <v>7588</v>
      </c>
      <c r="B210" s="56">
        <v>42975</v>
      </c>
      <c r="C210" t="s">
        <v>7589</v>
      </c>
      <c r="D210">
        <v>1</v>
      </c>
      <c r="E210" t="s">
        <v>3010</v>
      </c>
      <c r="F210">
        <v>34226</v>
      </c>
      <c r="G210" t="s">
        <v>1406</v>
      </c>
      <c r="H210" s="55" t="str">
        <f t="shared" si="6"/>
        <v>PAC8907264G0</v>
      </c>
      <c r="I210" t="s">
        <v>1900</v>
      </c>
      <c r="J210">
        <v>5.24</v>
      </c>
      <c r="K210" s="33">
        <f t="shared" si="5"/>
        <v>32.75</v>
      </c>
    </row>
    <row r="211" spans="1:11" x14ac:dyDescent="0.25">
      <c r="A211" t="s">
        <v>7588</v>
      </c>
      <c r="B211" s="56">
        <v>42975</v>
      </c>
      <c r="C211" t="s">
        <v>7589</v>
      </c>
      <c r="D211">
        <v>1</v>
      </c>
      <c r="E211" t="s">
        <v>3010</v>
      </c>
      <c r="F211">
        <v>34226</v>
      </c>
      <c r="G211" t="s">
        <v>1406</v>
      </c>
      <c r="H211" s="55" t="str">
        <f t="shared" si="6"/>
        <v>PAC8907264G0</v>
      </c>
      <c r="I211" t="s">
        <v>1900</v>
      </c>
      <c r="J211">
        <v>6.76</v>
      </c>
      <c r="K211" s="33">
        <f t="shared" si="5"/>
        <v>42.25</v>
      </c>
    </row>
    <row r="212" spans="1:11" x14ac:dyDescent="0.25">
      <c r="A212" t="s">
        <v>7590</v>
      </c>
      <c r="B212" s="56">
        <v>42975</v>
      </c>
      <c r="C212" t="s">
        <v>7591</v>
      </c>
      <c r="D212">
        <v>1</v>
      </c>
      <c r="E212" t="s">
        <v>3010</v>
      </c>
      <c r="F212">
        <v>34227</v>
      </c>
      <c r="G212" t="s">
        <v>1406</v>
      </c>
      <c r="H212" s="55" t="str">
        <f t="shared" si="6"/>
        <v>API6609273E0</v>
      </c>
      <c r="I212" t="s">
        <v>444</v>
      </c>
      <c r="J212">
        <v>36.97</v>
      </c>
      <c r="K212" s="33">
        <f t="shared" si="5"/>
        <v>231.0625</v>
      </c>
    </row>
    <row r="213" spans="1:11" x14ac:dyDescent="0.25">
      <c r="A213" t="s">
        <v>7590</v>
      </c>
      <c r="B213" s="56">
        <v>42975</v>
      </c>
      <c r="C213" t="s">
        <v>7591</v>
      </c>
      <c r="D213">
        <v>1</v>
      </c>
      <c r="E213" t="s">
        <v>3010</v>
      </c>
      <c r="F213">
        <v>34227</v>
      </c>
      <c r="G213" t="s">
        <v>1406</v>
      </c>
      <c r="H213" s="55" t="str">
        <f t="shared" si="6"/>
        <v>FNI970829JR9</v>
      </c>
      <c r="I213" t="s">
        <v>794</v>
      </c>
      <c r="J213">
        <v>31.03</v>
      </c>
      <c r="K213" s="33">
        <f t="shared" si="5"/>
        <v>193.9375</v>
      </c>
    </row>
    <row r="214" spans="1:11" x14ac:dyDescent="0.25">
      <c r="A214" t="s">
        <v>7590</v>
      </c>
      <c r="B214" s="56">
        <v>42975</v>
      </c>
      <c r="C214" t="s">
        <v>7591</v>
      </c>
      <c r="D214">
        <v>1</v>
      </c>
      <c r="E214" t="s">
        <v>3010</v>
      </c>
      <c r="F214">
        <v>34227</v>
      </c>
      <c r="G214" t="s">
        <v>1406</v>
      </c>
      <c r="H214" s="55" t="str">
        <f t="shared" si="6"/>
        <v>TSC070907QS5</v>
      </c>
      <c r="I214" t="s">
        <v>796</v>
      </c>
      <c r="J214">
        <v>16.55</v>
      </c>
      <c r="K214" s="33">
        <f t="shared" si="5"/>
        <v>103.4375</v>
      </c>
    </row>
    <row r="215" spans="1:11" x14ac:dyDescent="0.25">
      <c r="A215" t="s">
        <v>7592</v>
      </c>
      <c r="B215" s="56">
        <v>42975</v>
      </c>
      <c r="C215" t="s">
        <v>7593</v>
      </c>
      <c r="D215">
        <v>1</v>
      </c>
      <c r="E215" t="s">
        <v>3010</v>
      </c>
      <c r="F215">
        <v>34228</v>
      </c>
      <c r="G215" t="s">
        <v>1406</v>
      </c>
      <c r="H215" s="55" t="str">
        <f t="shared" si="6"/>
        <v>API6609273E0</v>
      </c>
      <c r="I215" t="s">
        <v>444</v>
      </c>
      <c r="J215">
        <v>43.31</v>
      </c>
      <c r="K215" s="33">
        <f t="shared" si="5"/>
        <v>270.6875</v>
      </c>
    </row>
    <row r="216" spans="1:11" x14ac:dyDescent="0.25">
      <c r="A216" t="s">
        <v>7592</v>
      </c>
      <c r="B216" s="56">
        <v>42975</v>
      </c>
      <c r="C216" t="s">
        <v>7593</v>
      </c>
      <c r="D216">
        <v>1</v>
      </c>
      <c r="E216" t="s">
        <v>3010</v>
      </c>
      <c r="F216">
        <v>34228</v>
      </c>
      <c r="G216" t="s">
        <v>1406</v>
      </c>
      <c r="H216" s="55" t="str">
        <f t="shared" si="6"/>
        <v>FNI970829JR9</v>
      </c>
      <c r="I216" t="s">
        <v>794</v>
      </c>
      <c r="J216">
        <v>31.03</v>
      </c>
      <c r="K216" s="33">
        <f t="shared" si="5"/>
        <v>193.9375</v>
      </c>
    </row>
    <row r="217" spans="1:11" x14ac:dyDescent="0.25">
      <c r="A217" t="s">
        <v>7592</v>
      </c>
      <c r="B217" s="56">
        <v>42975</v>
      </c>
      <c r="C217" t="s">
        <v>7593</v>
      </c>
      <c r="D217">
        <v>1</v>
      </c>
      <c r="E217" t="s">
        <v>3010</v>
      </c>
      <c r="F217">
        <v>34228</v>
      </c>
      <c r="G217" t="s">
        <v>1406</v>
      </c>
      <c r="H217" s="55" t="str">
        <f t="shared" si="6"/>
        <v>SUL601206R87</v>
      </c>
      <c r="I217" t="s">
        <v>820</v>
      </c>
      <c r="J217">
        <v>67.34</v>
      </c>
      <c r="K217" s="33">
        <f t="shared" si="5"/>
        <v>420.875</v>
      </c>
    </row>
    <row r="218" spans="1:11" x14ac:dyDescent="0.25">
      <c r="A218" t="s">
        <v>7592</v>
      </c>
      <c r="B218" s="56">
        <v>42975</v>
      </c>
      <c r="C218" t="s">
        <v>7593</v>
      </c>
      <c r="D218">
        <v>1</v>
      </c>
      <c r="E218" t="s">
        <v>3010</v>
      </c>
      <c r="F218">
        <v>34228</v>
      </c>
      <c r="G218" t="s">
        <v>1406</v>
      </c>
      <c r="H218" s="55" t="str">
        <f t="shared" si="6"/>
        <v>TSC070907QS5</v>
      </c>
      <c r="I218" t="s">
        <v>796</v>
      </c>
      <c r="J218">
        <v>17.93</v>
      </c>
      <c r="K218" s="33">
        <f t="shared" si="5"/>
        <v>112.0625</v>
      </c>
    </row>
    <row r="219" spans="1:11" x14ac:dyDescent="0.25">
      <c r="A219" t="s">
        <v>7594</v>
      </c>
      <c r="B219" s="56">
        <v>42975</v>
      </c>
      <c r="C219" t="s">
        <v>7595</v>
      </c>
      <c r="D219">
        <v>1</v>
      </c>
      <c r="E219" t="s">
        <v>3010</v>
      </c>
      <c r="F219">
        <v>34229</v>
      </c>
      <c r="G219" t="s">
        <v>1406</v>
      </c>
      <c r="H219" s="55" t="str">
        <f t="shared" si="6"/>
        <v>AEED6206049S3</v>
      </c>
      <c r="I219" t="s">
        <v>7596</v>
      </c>
      <c r="J219">
        <v>364.8</v>
      </c>
      <c r="K219" s="33">
        <f t="shared" si="5"/>
        <v>2280</v>
      </c>
    </row>
    <row r="220" spans="1:11" x14ac:dyDescent="0.25">
      <c r="A220" t="s">
        <v>5519</v>
      </c>
      <c r="B220" s="56">
        <v>42977</v>
      </c>
      <c r="C220" t="s">
        <v>7753</v>
      </c>
      <c r="D220">
        <v>1</v>
      </c>
      <c r="E220" t="s">
        <v>2948</v>
      </c>
      <c r="F220">
        <v>12032</v>
      </c>
      <c r="G220" t="s">
        <v>1405</v>
      </c>
      <c r="H220" s="39" t="s">
        <v>1463</v>
      </c>
      <c r="I220" s="39" t="s">
        <v>1464</v>
      </c>
      <c r="J220" s="54">
        <v>49856.83</v>
      </c>
      <c r="K220" s="33">
        <f t="shared" si="5"/>
        <v>311605.1875</v>
      </c>
    </row>
    <row r="221" spans="1:11" x14ac:dyDescent="0.25">
      <c r="A221" t="s">
        <v>7599</v>
      </c>
      <c r="B221" s="56">
        <v>42975</v>
      </c>
      <c r="C221" t="s">
        <v>7600</v>
      </c>
      <c r="D221">
        <v>1</v>
      </c>
      <c r="E221" t="s">
        <v>3010</v>
      </c>
      <c r="F221">
        <v>34230</v>
      </c>
      <c r="G221" t="s">
        <v>1406</v>
      </c>
      <c r="H221" s="55" t="str">
        <f>+I221</f>
        <v>AIC980601988</v>
      </c>
      <c r="I221" t="s">
        <v>7601</v>
      </c>
      <c r="J221">
        <v>9.1</v>
      </c>
      <c r="K221" s="33">
        <f t="shared" si="5"/>
        <v>56.875</v>
      </c>
    </row>
    <row r="222" spans="1:11" x14ac:dyDescent="0.25">
      <c r="A222" t="s">
        <v>7599</v>
      </c>
      <c r="B222" s="56">
        <v>42975</v>
      </c>
      <c r="C222" t="s">
        <v>7600</v>
      </c>
      <c r="D222">
        <v>1</v>
      </c>
      <c r="E222" t="s">
        <v>3010</v>
      </c>
      <c r="F222">
        <v>34230</v>
      </c>
      <c r="G222" t="s">
        <v>1406</v>
      </c>
      <c r="H222" s="55" t="str">
        <f>+I222</f>
        <v>FNI970829JR9</v>
      </c>
      <c r="I222" t="s">
        <v>794</v>
      </c>
      <c r="J222">
        <v>20.420000000000002</v>
      </c>
      <c r="K222" s="33">
        <f t="shared" si="5"/>
        <v>127.62500000000001</v>
      </c>
    </row>
    <row r="223" spans="1:11" x14ac:dyDescent="0.25">
      <c r="A223" t="s">
        <v>6718</v>
      </c>
      <c r="B223" s="56">
        <v>42978</v>
      </c>
      <c r="C223" t="s">
        <v>7754</v>
      </c>
      <c r="D223">
        <v>1</v>
      </c>
      <c r="E223" t="s">
        <v>2948</v>
      </c>
      <c r="F223">
        <v>12033</v>
      </c>
      <c r="G223" t="s">
        <v>1405</v>
      </c>
      <c r="H223" s="39" t="s">
        <v>1463</v>
      </c>
      <c r="I223" s="39" t="s">
        <v>1464</v>
      </c>
      <c r="J223" s="54">
        <v>49856.83</v>
      </c>
      <c r="K223" s="33">
        <f t="shared" si="5"/>
        <v>311605.1875</v>
      </c>
    </row>
    <row r="224" spans="1:11" x14ac:dyDescent="0.25">
      <c r="A224" t="s">
        <v>507</v>
      </c>
      <c r="B224" s="56">
        <v>42975</v>
      </c>
      <c r="C224" t="s">
        <v>7604</v>
      </c>
      <c r="D224">
        <v>1</v>
      </c>
      <c r="E224" t="s">
        <v>2971</v>
      </c>
      <c r="F224">
        <v>19271</v>
      </c>
      <c r="G224" t="s">
        <v>1407</v>
      </c>
      <c r="H224" s="7" t="s">
        <v>1417</v>
      </c>
      <c r="I224" s="7" t="s">
        <v>2911</v>
      </c>
      <c r="J224" s="54">
        <v>1297.74</v>
      </c>
      <c r="K224" s="33">
        <f t="shared" si="5"/>
        <v>8110.875</v>
      </c>
    </row>
    <row r="225" spans="1:11" x14ac:dyDescent="0.25">
      <c r="A225" t="s">
        <v>7605</v>
      </c>
      <c r="B225" s="56">
        <v>42975</v>
      </c>
      <c r="C225" t="s">
        <v>7606</v>
      </c>
      <c r="D225">
        <v>1</v>
      </c>
      <c r="E225" t="s">
        <v>2971</v>
      </c>
      <c r="F225">
        <v>19272</v>
      </c>
      <c r="G225" t="s">
        <v>1407</v>
      </c>
      <c r="H225" s="7" t="s">
        <v>1417</v>
      </c>
      <c r="I225" s="7" t="s">
        <v>2911</v>
      </c>
      <c r="J225" s="54">
        <v>2857.68</v>
      </c>
      <c r="K225" s="33">
        <f t="shared" si="5"/>
        <v>17860.5</v>
      </c>
    </row>
    <row r="226" spans="1:11" x14ac:dyDescent="0.25">
      <c r="A226" t="s">
        <v>5779</v>
      </c>
      <c r="B226" s="56">
        <v>42975</v>
      </c>
      <c r="C226" t="s">
        <v>7607</v>
      </c>
      <c r="D226">
        <v>1</v>
      </c>
      <c r="E226" t="s">
        <v>2971</v>
      </c>
      <c r="F226">
        <v>19273</v>
      </c>
      <c r="G226" t="s">
        <v>1407</v>
      </c>
      <c r="H226" s="7" t="s">
        <v>1417</v>
      </c>
      <c r="I226" s="7" t="s">
        <v>2911</v>
      </c>
      <c r="J226" s="54">
        <v>2518.7199999999998</v>
      </c>
      <c r="K226" s="33">
        <f t="shared" si="5"/>
        <v>15741.999999999998</v>
      </c>
    </row>
    <row r="227" spans="1:11" x14ac:dyDescent="0.25">
      <c r="A227" t="s">
        <v>7608</v>
      </c>
      <c r="B227" s="56">
        <v>42975</v>
      </c>
      <c r="C227" t="s">
        <v>7609</v>
      </c>
      <c r="D227">
        <v>1</v>
      </c>
      <c r="E227" t="s">
        <v>2971</v>
      </c>
      <c r="F227">
        <v>19274</v>
      </c>
      <c r="G227" t="s">
        <v>1407</v>
      </c>
      <c r="H227" s="7" t="s">
        <v>1417</v>
      </c>
      <c r="I227" s="7" t="s">
        <v>2911</v>
      </c>
      <c r="J227">
        <v>49.65</v>
      </c>
      <c r="K227" s="33">
        <f t="shared" si="5"/>
        <v>310.3125</v>
      </c>
    </row>
    <row r="228" spans="1:11" x14ac:dyDescent="0.25">
      <c r="A228" t="s">
        <v>5521</v>
      </c>
      <c r="B228" s="56">
        <v>42978</v>
      </c>
      <c r="C228" t="s">
        <v>7755</v>
      </c>
      <c r="D228">
        <v>1</v>
      </c>
      <c r="E228" t="s">
        <v>2948</v>
      </c>
      <c r="F228">
        <v>12034</v>
      </c>
      <c r="G228" t="s">
        <v>1405</v>
      </c>
      <c r="H228" s="39" t="s">
        <v>1463</v>
      </c>
      <c r="I228" s="39" t="s">
        <v>1464</v>
      </c>
      <c r="J228" s="54">
        <v>74632.97</v>
      </c>
      <c r="K228" s="33">
        <f t="shared" si="5"/>
        <v>466456.0625</v>
      </c>
    </row>
    <row r="229" spans="1:11" x14ac:dyDescent="0.25">
      <c r="A229" t="s">
        <v>7420</v>
      </c>
      <c r="B229" s="56">
        <v>42957</v>
      </c>
      <c r="C229" t="s">
        <v>7421</v>
      </c>
      <c r="D229">
        <v>1</v>
      </c>
      <c r="E229" t="s">
        <v>3010</v>
      </c>
      <c r="F229">
        <v>34113</v>
      </c>
      <c r="G229" t="s">
        <v>1406</v>
      </c>
      <c r="H229" s="55" t="s">
        <v>1463</v>
      </c>
      <c r="I229" s="39" t="s">
        <v>1464</v>
      </c>
      <c r="J229" s="55">
        <v>1.24</v>
      </c>
      <c r="K229" s="33">
        <f t="shared" si="5"/>
        <v>7.75</v>
      </c>
    </row>
    <row r="230" spans="1:11" x14ac:dyDescent="0.25">
      <c r="A230" t="s">
        <v>5199</v>
      </c>
      <c r="B230" s="56">
        <v>42976</v>
      </c>
      <c r="C230" t="s">
        <v>7614</v>
      </c>
      <c r="D230">
        <v>1</v>
      </c>
      <c r="E230" t="s">
        <v>3010</v>
      </c>
      <c r="F230">
        <v>34239</v>
      </c>
      <c r="G230" t="s">
        <v>1406</v>
      </c>
      <c r="H230" t="str">
        <f t="shared" ref="H230:H235" si="7">+I230</f>
        <v>RERM8507088A8</v>
      </c>
      <c r="I230" t="s">
        <v>1426</v>
      </c>
      <c r="J230">
        <v>56</v>
      </c>
      <c r="K230" s="33">
        <f t="shared" si="5"/>
        <v>350</v>
      </c>
    </row>
    <row r="231" spans="1:11" x14ac:dyDescent="0.25">
      <c r="A231" t="s">
        <v>7615</v>
      </c>
      <c r="B231" s="56">
        <v>42976</v>
      </c>
      <c r="C231" t="s">
        <v>7616</v>
      </c>
      <c r="D231">
        <v>1</v>
      </c>
      <c r="E231" t="s">
        <v>3010</v>
      </c>
      <c r="F231">
        <v>34240</v>
      </c>
      <c r="G231" t="s">
        <v>1406</v>
      </c>
      <c r="H231" s="55" t="str">
        <f t="shared" si="7"/>
        <v>RERM8507088A8</v>
      </c>
      <c r="I231" t="s">
        <v>1426</v>
      </c>
      <c r="J231">
        <v>56</v>
      </c>
      <c r="K231" s="33">
        <f t="shared" si="5"/>
        <v>350</v>
      </c>
    </row>
    <row r="232" spans="1:11" x14ac:dyDescent="0.25">
      <c r="A232" t="s">
        <v>7617</v>
      </c>
      <c r="B232" s="56">
        <v>42976</v>
      </c>
      <c r="C232" t="s">
        <v>7618</v>
      </c>
      <c r="D232">
        <v>1</v>
      </c>
      <c r="E232" t="s">
        <v>3010</v>
      </c>
      <c r="F232">
        <v>34241</v>
      </c>
      <c r="G232" t="s">
        <v>1406</v>
      </c>
      <c r="H232" s="55" t="str">
        <f t="shared" si="7"/>
        <v>LVB141009VE5</v>
      </c>
      <c r="I232" t="s">
        <v>6699</v>
      </c>
      <c r="J232">
        <v>27.59</v>
      </c>
      <c r="K232" s="33">
        <f t="shared" si="5"/>
        <v>172.4375</v>
      </c>
    </row>
    <row r="233" spans="1:11" x14ac:dyDescent="0.25">
      <c r="A233" t="s">
        <v>7619</v>
      </c>
      <c r="B233" s="56">
        <v>42976</v>
      </c>
      <c r="C233" t="s">
        <v>7620</v>
      </c>
      <c r="D233">
        <v>1</v>
      </c>
      <c r="E233" t="s">
        <v>3010</v>
      </c>
      <c r="F233">
        <v>34242</v>
      </c>
      <c r="G233" t="s">
        <v>1406</v>
      </c>
      <c r="H233" s="55" t="str">
        <f t="shared" si="7"/>
        <v>SECR830908MY1</v>
      </c>
      <c r="I233" t="s">
        <v>7621</v>
      </c>
      <c r="J233">
        <v>40</v>
      </c>
      <c r="K233" s="33">
        <f t="shared" si="5"/>
        <v>250</v>
      </c>
    </row>
    <row r="234" spans="1:11" x14ac:dyDescent="0.25">
      <c r="A234" t="s">
        <v>7622</v>
      </c>
      <c r="B234" s="56">
        <v>42976</v>
      </c>
      <c r="C234" t="s">
        <v>7623</v>
      </c>
      <c r="D234">
        <v>1</v>
      </c>
      <c r="E234" t="s">
        <v>3010</v>
      </c>
      <c r="F234">
        <v>34243</v>
      </c>
      <c r="G234" t="s">
        <v>1406</v>
      </c>
      <c r="H234" s="55" t="str">
        <f t="shared" si="7"/>
        <v>SECR830908MY1</v>
      </c>
      <c r="I234" t="s">
        <v>7621</v>
      </c>
      <c r="J234">
        <v>40</v>
      </c>
      <c r="K234" s="33">
        <f t="shared" si="5"/>
        <v>250</v>
      </c>
    </row>
    <row r="235" spans="1:11" x14ac:dyDescent="0.25">
      <c r="A235" t="s">
        <v>4163</v>
      </c>
      <c r="B235" s="56">
        <v>42976</v>
      </c>
      <c r="C235" t="s">
        <v>7624</v>
      </c>
      <c r="D235">
        <v>1</v>
      </c>
      <c r="E235" t="s">
        <v>3010</v>
      </c>
      <c r="F235">
        <v>34244</v>
      </c>
      <c r="G235" t="s">
        <v>1406</v>
      </c>
      <c r="H235" s="55" t="str">
        <f t="shared" si="7"/>
        <v>RERM8507088A8</v>
      </c>
      <c r="I235" t="s">
        <v>1426</v>
      </c>
      <c r="J235">
        <v>56</v>
      </c>
      <c r="K235" s="33">
        <f t="shared" si="5"/>
        <v>350</v>
      </c>
    </row>
    <row r="236" spans="1:11" x14ac:dyDescent="0.25">
      <c r="A236" t="s">
        <v>2481</v>
      </c>
      <c r="B236" s="56">
        <v>42948</v>
      </c>
      <c r="C236" t="s">
        <v>7761</v>
      </c>
      <c r="D236">
        <v>1</v>
      </c>
      <c r="E236" t="s">
        <v>3475</v>
      </c>
      <c r="F236">
        <v>4499</v>
      </c>
      <c r="G236" t="s">
        <v>1410</v>
      </c>
      <c r="H236" s="55" t="s">
        <v>1421</v>
      </c>
      <c r="I236" s="55" t="s">
        <v>1006</v>
      </c>
      <c r="J236" s="54">
        <v>22206.85</v>
      </c>
      <c r="K236" s="33">
        <f t="shared" si="5"/>
        <v>138792.8125</v>
      </c>
    </row>
    <row r="237" spans="1:11" x14ac:dyDescent="0.25">
      <c r="A237" t="s">
        <v>4169</v>
      </c>
      <c r="B237" s="56">
        <v>42976</v>
      </c>
      <c r="C237" t="s">
        <v>7626</v>
      </c>
      <c r="D237">
        <v>1</v>
      </c>
      <c r="E237" t="s">
        <v>3010</v>
      </c>
      <c r="F237">
        <v>34245</v>
      </c>
      <c r="G237" t="s">
        <v>1406</v>
      </c>
      <c r="H237" s="55" t="s">
        <v>7627</v>
      </c>
      <c r="I237" t="s">
        <v>7627</v>
      </c>
      <c r="J237">
        <v>272</v>
      </c>
      <c r="K237" s="33">
        <f t="shared" si="5"/>
        <v>1700</v>
      </c>
    </row>
    <row r="238" spans="1:11" x14ac:dyDescent="0.25">
      <c r="A238" t="s">
        <v>4172</v>
      </c>
      <c r="B238" s="56">
        <v>42976</v>
      </c>
      <c r="C238" t="s">
        <v>7628</v>
      </c>
      <c r="D238">
        <v>1</v>
      </c>
      <c r="E238" t="s">
        <v>3010</v>
      </c>
      <c r="F238">
        <v>34246</v>
      </c>
      <c r="G238" t="s">
        <v>1406</v>
      </c>
      <c r="H238" s="55" t="s">
        <v>305</v>
      </c>
      <c r="I238" t="s">
        <v>305</v>
      </c>
      <c r="J238">
        <v>82.76</v>
      </c>
      <c r="K238" s="33">
        <f t="shared" si="5"/>
        <v>517.25</v>
      </c>
    </row>
    <row r="239" spans="1:11" x14ac:dyDescent="0.25">
      <c r="A239" t="s">
        <v>2484</v>
      </c>
      <c r="B239" s="56">
        <v>42948</v>
      </c>
      <c r="C239" t="s">
        <v>7762</v>
      </c>
      <c r="D239">
        <v>1</v>
      </c>
      <c r="E239" t="s">
        <v>3475</v>
      </c>
      <c r="F239">
        <v>4501</v>
      </c>
      <c r="G239" t="s">
        <v>1410</v>
      </c>
      <c r="H239" s="55" t="s">
        <v>1417</v>
      </c>
      <c r="I239" s="55" t="s">
        <v>1071</v>
      </c>
      <c r="J239" s="54">
        <v>113542.59</v>
      </c>
      <c r="K239" s="33">
        <f t="shared" si="5"/>
        <v>709641.1875</v>
      </c>
    </row>
    <row r="240" spans="1:11" x14ac:dyDescent="0.25">
      <c r="A240" t="s">
        <v>4175</v>
      </c>
      <c r="B240" s="56">
        <v>42976</v>
      </c>
      <c r="C240" t="s">
        <v>7629</v>
      </c>
      <c r="D240">
        <v>1</v>
      </c>
      <c r="E240" t="s">
        <v>3010</v>
      </c>
      <c r="F240">
        <v>34247</v>
      </c>
      <c r="G240" t="s">
        <v>1406</v>
      </c>
      <c r="H240" s="55" t="s">
        <v>1426</v>
      </c>
      <c r="I240" t="s">
        <v>1426</v>
      </c>
      <c r="J240">
        <v>56</v>
      </c>
      <c r="K240" s="33">
        <f t="shared" si="5"/>
        <v>350</v>
      </c>
    </row>
    <row r="241" spans="1:11" x14ac:dyDescent="0.25">
      <c r="A241" t="s">
        <v>7763</v>
      </c>
      <c r="B241" s="56">
        <v>42948</v>
      </c>
      <c r="C241" t="s">
        <v>7764</v>
      </c>
      <c r="D241">
        <v>1</v>
      </c>
      <c r="E241" t="s">
        <v>3475</v>
      </c>
      <c r="F241">
        <v>4505</v>
      </c>
      <c r="G241" t="s">
        <v>1410</v>
      </c>
      <c r="H241" s="55" t="s">
        <v>2841</v>
      </c>
      <c r="I241" s="55" t="s">
        <v>2585</v>
      </c>
      <c r="J241" s="54">
        <v>3324.14</v>
      </c>
      <c r="K241" s="33">
        <f t="shared" si="5"/>
        <v>20775.875</v>
      </c>
    </row>
    <row r="242" spans="1:11" x14ac:dyDescent="0.25">
      <c r="A242" t="s">
        <v>4181</v>
      </c>
      <c r="B242" s="56">
        <v>42976</v>
      </c>
      <c r="C242" t="s">
        <v>7630</v>
      </c>
      <c r="D242">
        <v>1</v>
      </c>
      <c r="E242" t="s">
        <v>3010</v>
      </c>
      <c r="F242">
        <v>34248</v>
      </c>
      <c r="G242" t="s">
        <v>1406</v>
      </c>
      <c r="H242" s="55" t="s">
        <v>1426</v>
      </c>
      <c r="I242" t="s">
        <v>1426</v>
      </c>
      <c r="J242">
        <v>56</v>
      </c>
      <c r="K242" s="33">
        <f t="shared" si="5"/>
        <v>350</v>
      </c>
    </row>
    <row r="243" spans="1:11" x14ac:dyDescent="0.25">
      <c r="A243" t="s">
        <v>3157</v>
      </c>
      <c r="B243" s="56">
        <v>42976</v>
      </c>
      <c r="C243" t="s">
        <v>7631</v>
      </c>
      <c r="D243">
        <v>1</v>
      </c>
      <c r="E243" t="s">
        <v>3010</v>
      </c>
      <c r="F243">
        <v>34249</v>
      </c>
      <c r="G243" t="s">
        <v>1406</v>
      </c>
      <c r="H243" s="55" t="s">
        <v>1426</v>
      </c>
      <c r="I243" t="s">
        <v>1426</v>
      </c>
      <c r="J243">
        <v>96</v>
      </c>
      <c r="K243" s="33">
        <f t="shared" si="5"/>
        <v>600</v>
      </c>
    </row>
    <row r="244" spans="1:11" x14ac:dyDescent="0.25">
      <c r="A244" t="s">
        <v>7632</v>
      </c>
      <c r="B244" s="56">
        <v>42976</v>
      </c>
      <c r="C244" t="s">
        <v>7633</v>
      </c>
      <c r="D244">
        <v>1</v>
      </c>
      <c r="E244" t="s">
        <v>3010</v>
      </c>
      <c r="F244">
        <v>34250</v>
      </c>
      <c r="G244" t="s">
        <v>1406</v>
      </c>
      <c r="H244" s="55" t="s">
        <v>305</v>
      </c>
      <c r="I244" t="s">
        <v>305</v>
      </c>
      <c r="J244">
        <v>40</v>
      </c>
      <c r="K244" s="33">
        <f t="shared" si="5"/>
        <v>250</v>
      </c>
    </row>
    <row r="245" spans="1:11" x14ac:dyDescent="0.25">
      <c r="A245" t="s">
        <v>7634</v>
      </c>
      <c r="B245" s="56">
        <v>42976</v>
      </c>
      <c r="C245" t="s">
        <v>7635</v>
      </c>
      <c r="D245">
        <v>1</v>
      </c>
      <c r="E245" t="s">
        <v>3010</v>
      </c>
      <c r="F245">
        <v>34251</v>
      </c>
      <c r="G245" t="s">
        <v>1406</v>
      </c>
      <c r="H245" t="str">
        <f t="shared" ref="H245:H265" si="8">+I245</f>
        <v>FNI970829JR9</v>
      </c>
      <c r="I245" t="s">
        <v>794</v>
      </c>
      <c r="J245">
        <v>20</v>
      </c>
      <c r="K245" s="33">
        <f t="shared" si="5"/>
        <v>125</v>
      </c>
    </row>
    <row r="246" spans="1:11" x14ac:dyDescent="0.25">
      <c r="A246" t="s">
        <v>7636</v>
      </c>
      <c r="B246" s="56">
        <v>42976</v>
      </c>
      <c r="C246" t="s">
        <v>7637</v>
      </c>
      <c r="D246">
        <v>1</v>
      </c>
      <c r="E246" t="s">
        <v>3010</v>
      </c>
      <c r="F246">
        <v>34252</v>
      </c>
      <c r="G246" t="s">
        <v>1406</v>
      </c>
      <c r="H246" s="55" t="str">
        <f t="shared" si="8"/>
        <v>DUGG650808H5A</v>
      </c>
      <c r="I246" t="s">
        <v>2254</v>
      </c>
      <c r="J246">
        <v>14.22</v>
      </c>
      <c r="K246" s="33">
        <f t="shared" si="5"/>
        <v>88.875</v>
      </c>
    </row>
    <row r="247" spans="1:11" x14ac:dyDescent="0.25">
      <c r="A247" t="s">
        <v>7638</v>
      </c>
      <c r="B247" s="56">
        <v>42976</v>
      </c>
      <c r="C247" t="s">
        <v>7639</v>
      </c>
      <c r="D247">
        <v>1</v>
      </c>
      <c r="E247" t="s">
        <v>3010</v>
      </c>
      <c r="F247">
        <v>34253</v>
      </c>
      <c r="G247" t="s">
        <v>1406</v>
      </c>
      <c r="H247" s="55" t="str">
        <f t="shared" si="8"/>
        <v>FMB871228QF7</v>
      </c>
      <c r="I247" s="55" t="s">
        <v>430</v>
      </c>
      <c r="J247">
        <v>44.8</v>
      </c>
      <c r="K247" s="33">
        <f t="shared" si="5"/>
        <v>280</v>
      </c>
    </row>
    <row r="248" spans="1:11" x14ac:dyDescent="0.25">
      <c r="A248" t="s">
        <v>7640</v>
      </c>
      <c r="B248" s="56">
        <v>42976</v>
      </c>
      <c r="C248" t="s">
        <v>7641</v>
      </c>
      <c r="D248">
        <v>1</v>
      </c>
      <c r="E248" t="s">
        <v>3010</v>
      </c>
      <c r="F248">
        <v>34254</v>
      </c>
      <c r="G248" t="s">
        <v>1406</v>
      </c>
      <c r="H248" s="55" t="str">
        <f t="shared" si="8"/>
        <v>PCQ1506025P9</v>
      </c>
      <c r="I248" t="s">
        <v>953</v>
      </c>
      <c r="J248">
        <v>34.9</v>
      </c>
      <c r="K248" s="33">
        <f t="shared" si="5"/>
        <v>218.125</v>
      </c>
    </row>
    <row r="249" spans="1:11" x14ac:dyDescent="0.25">
      <c r="A249" t="s">
        <v>7642</v>
      </c>
      <c r="B249" s="56">
        <v>42976</v>
      </c>
      <c r="C249" t="s">
        <v>7643</v>
      </c>
      <c r="D249">
        <v>1</v>
      </c>
      <c r="E249" t="s">
        <v>3010</v>
      </c>
      <c r="F249">
        <v>34255</v>
      </c>
      <c r="G249" t="s">
        <v>1406</v>
      </c>
      <c r="H249" s="55" t="str">
        <f t="shared" si="8"/>
        <v>AMS050630CN3</v>
      </c>
      <c r="I249" t="s">
        <v>5877</v>
      </c>
      <c r="J249">
        <v>25.66</v>
      </c>
      <c r="K249" s="33">
        <f t="shared" si="5"/>
        <v>160.375</v>
      </c>
    </row>
    <row r="250" spans="1:11" x14ac:dyDescent="0.25">
      <c r="A250" t="s">
        <v>7642</v>
      </c>
      <c r="B250" s="56">
        <v>42976</v>
      </c>
      <c r="C250" t="s">
        <v>7643</v>
      </c>
      <c r="D250">
        <v>1</v>
      </c>
      <c r="E250" t="s">
        <v>3010</v>
      </c>
      <c r="F250">
        <v>34255</v>
      </c>
      <c r="G250" t="s">
        <v>1406</v>
      </c>
      <c r="H250" s="55" t="str">
        <f t="shared" si="8"/>
        <v>API6609273E0</v>
      </c>
      <c r="I250" t="s">
        <v>444</v>
      </c>
      <c r="J250">
        <v>27.45</v>
      </c>
      <c r="K250" s="33">
        <f t="shared" si="5"/>
        <v>171.5625</v>
      </c>
    </row>
    <row r="251" spans="1:11" x14ac:dyDescent="0.25">
      <c r="A251" t="s">
        <v>7642</v>
      </c>
      <c r="B251" s="56">
        <v>42976</v>
      </c>
      <c r="C251" t="s">
        <v>7643</v>
      </c>
      <c r="D251">
        <v>1</v>
      </c>
      <c r="E251" t="s">
        <v>3010</v>
      </c>
      <c r="F251">
        <v>34255</v>
      </c>
      <c r="G251" t="s">
        <v>1406</v>
      </c>
      <c r="H251" s="55" t="str">
        <f t="shared" si="8"/>
        <v>FNI970829JR9</v>
      </c>
      <c r="I251" t="s">
        <v>794</v>
      </c>
      <c r="J251">
        <v>5.38</v>
      </c>
      <c r="K251" s="33">
        <f t="shared" si="5"/>
        <v>33.625</v>
      </c>
    </row>
    <row r="252" spans="1:11" x14ac:dyDescent="0.25">
      <c r="A252" t="s">
        <v>7642</v>
      </c>
      <c r="B252" s="56">
        <v>42976</v>
      </c>
      <c r="C252" t="s">
        <v>7643</v>
      </c>
      <c r="D252">
        <v>1</v>
      </c>
      <c r="E252" t="s">
        <v>3010</v>
      </c>
      <c r="F252">
        <v>34255</v>
      </c>
      <c r="G252" t="s">
        <v>1406</v>
      </c>
      <c r="H252" s="55" t="str">
        <f t="shared" si="8"/>
        <v>GOC9303301F4</v>
      </c>
      <c r="I252" t="s">
        <v>5878</v>
      </c>
      <c r="J252">
        <v>67.31</v>
      </c>
      <c r="K252" s="33">
        <f t="shared" si="5"/>
        <v>420.6875</v>
      </c>
    </row>
    <row r="253" spans="1:11" x14ac:dyDescent="0.25">
      <c r="A253" t="s">
        <v>7642</v>
      </c>
      <c r="B253" s="56">
        <v>42976</v>
      </c>
      <c r="C253" t="s">
        <v>7643</v>
      </c>
      <c r="D253">
        <v>1</v>
      </c>
      <c r="E253" t="s">
        <v>3010</v>
      </c>
      <c r="F253">
        <v>34255</v>
      </c>
      <c r="G253" t="s">
        <v>1406</v>
      </c>
      <c r="H253" s="55" t="str">
        <f t="shared" si="8"/>
        <v>PRB100802H20</v>
      </c>
      <c r="I253" t="s">
        <v>7644</v>
      </c>
      <c r="J253">
        <v>12.28</v>
      </c>
      <c r="K253" s="33">
        <f t="shared" si="5"/>
        <v>76.75</v>
      </c>
    </row>
    <row r="254" spans="1:11" x14ac:dyDescent="0.25">
      <c r="A254" t="s">
        <v>5815</v>
      </c>
      <c r="B254" s="56">
        <v>42976</v>
      </c>
      <c r="C254" t="s">
        <v>7645</v>
      </c>
      <c r="D254">
        <v>1</v>
      </c>
      <c r="E254" t="s">
        <v>3010</v>
      </c>
      <c r="F254">
        <v>34259</v>
      </c>
      <c r="G254" t="s">
        <v>1406</v>
      </c>
      <c r="H254" t="str">
        <f t="shared" si="8"/>
        <v>ACU900122EF1</v>
      </c>
      <c r="I254" t="s">
        <v>7646</v>
      </c>
      <c r="J254">
        <v>29.1</v>
      </c>
      <c r="K254" s="33">
        <f t="shared" si="5"/>
        <v>181.875</v>
      </c>
    </row>
    <row r="255" spans="1:11" x14ac:dyDescent="0.25">
      <c r="A255" t="s">
        <v>5815</v>
      </c>
      <c r="B255" s="56">
        <v>42976</v>
      </c>
      <c r="C255" t="s">
        <v>7645</v>
      </c>
      <c r="D255">
        <v>1</v>
      </c>
      <c r="E255" t="s">
        <v>3010</v>
      </c>
      <c r="F255">
        <v>34259</v>
      </c>
      <c r="G255" t="s">
        <v>1406</v>
      </c>
      <c r="H255" s="55" t="str">
        <f t="shared" si="8"/>
        <v>AEB611030SN7</v>
      </c>
      <c r="I255" t="s">
        <v>850</v>
      </c>
      <c r="J255">
        <v>67.59</v>
      </c>
      <c r="K255" s="33">
        <f t="shared" si="5"/>
        <v>422.4375</v>
      </c>
    </row>
    <row r="256" spans="1:11" x14ac:dyDescent="0.25">
      <c r="A256" t="s">
        <v>5815</v>
      </c>
      <c r="B256" s="56">
        <v>42976</v>
      </c>
      <c r="C256" t="s">
        <v>7645</v>
      </c>
      <c r="D256">
        <v>1</v>
      </c>
      <c r="E256" t="s">
        <v>3010</v>
      </c>
      <c r="F256">
        <v>34259</v>
      </c>
      <c r="G256" t="s">
        <v>1406</v>
      </c>
      <c r="H256" s="55" t="str">
        <f t="shared" si="8"/>
        <v>AEB611030SN7</v>
      </c>
      <c r="I256" t="s">
        <v>850</v>
      </c>
      <c r="J256">
        <v>100.69</v>
      </c>
      <c r="K256" s="33">
        <f t="shared" si="5"/>
        <v>629.3125</v>
      </c>
    </row>
    <row r="257" spans="1:11" x14ac:dyDescent="0.25">
      <c r="A257" t="s">
        <v>5815</v>
      </c>
      <c r="B257" s="56">
        <v>42976</v>
      </c>
      <c r="C257" t="s">
        <v>7645</v>
      </c>
      <c r="D257">
        <v>1</v>
      </c>
      <c r="E257" t="s">
        <v>3010</v>
      </c>
      <c r="F257">
        <v>34259</v>
      </c>
      <c r="G257" t="s">
        <v>1406</v>
      </c>
      <c r="H257" s="55" t="str">
        <f t="shared" si="8"/>
        <v>CPF6307036N8</v>
      </c>
      <c r="I257" t="s">
        <v>841</v>
      </c>
      <c r="J257">
        <v>5.24</v>
      </c>
      <c r="K257" s="33">
        <f t="shared" si="5"/>
        <v>32.75</v>
      </c>
    </row>
    <row r="258" spans="1:11" x14ac:dyDescent="0.25">
      <c r="A258" t="s">
        <v>5815</v>
      </c>
      <c r="B258" s="56">
        <v>42976</v>
      </c>
      <c r="C258" t="s">
        <v>7645</v>
      </c>
      <c r="D258">
        <v>1</v>
      </c>
      <c r="E258" t="s">
        <v>3010</v>
      </c>
      <c r="F258">
        <v>34259</v>
      </c>
      <c r="G258" t="s">
        <v>1406</v>
      </c>
      <c r="H258" s="55" t="str">
        <f t="shared" si="8"/>
        <v>GPR911112D69</v>
      </c>
      <c r="I258" t="s">
        <v>7647</v>
      </c>
      <c r="J258">
        <v>2.76</v>
      </c>
      <c r="K258" s="33">
        <f t="shared" si="5"/>
        <v>17.25</v>
      </c>
    </row>
    <row r="259" spans="1:11" x14ac:dyDescent="0.25">
      <c r="A259" t="s">
        <v>5815</v>
      </c>
      <c r="B259" s="56">
        <v>42976</v>
      </c>
      <c r="C259" t="s">
        <v>7645</v>
      </c>
      <c r="D259">
        <v>1</v>
      </c>
      <c r="E259" t="s">
        <v>3010</v>
      </c>
      <c r="F259">
        <v>34259</v>
      </c>
      <c r="G259" t="s">
        <v>1406</v>
      </c>
      <c r="H259" s="55" t="str">
        <f t="shared" si="8"/>
        <v>GPR911112D69</v>
      </c>
      <c r="I259" t="s">
        <v>7647</v>
      </c>
      <c r="J259">
        <v>4.83</v>
      </c>
      <c r="K259" s="33">
        <f t="shared" si="5"/>
        <v>30.1875</v>
      </c>
    </row>
    <row r="260" spans="1:11" x14ac:dyDescent="0.25">
      <c r="A260" t="s">
        <v>5815</v>
      </c>
      <c r="B260" s="56">
        <v>42976</v>
      </c>
      <c r="C260" t="s">
        <v>7645</v>
      </c>
      <c r="D260">
        <v>1</v>
      </c>
      <c r="E260" t="s">
        <v>3010</v>
      </c>
      <c r="F260">
        <v>34259</v>
      </c>
      <c r="G260" t="s">
        <v>1406</v>
      </c>
      <c r="H260" s="55" t="str">
        <f t="shared" si="8"/>
        <v>GPR911112D69</v>
      </c>
      <c r="I260" t="s">
        <v>7647</v>
      </c>
      <c r="J260">
        <v>5.93</v>
      </c>
      <c r="K260" s="33">
        <f t="shared" si="5"/>
        <v>37.0625</v>
      </c>
    </row>
    <row r="261" spans="1:11" x14ac:dyDescent="0.25">
      <c r="A261" t="s">
        <v>5815</v>
      </c>
      <c r="B261" s="56">
        <v>42976</v>
      </c>
      <c r="C261" t="s">
        <v>7645</v>
      </c>
      <c r="D261">
        <v>1</v>
      </c>
      <c r="E261" t="s">
        <v>3010</v>
      </c>
      <c r="F261">
        <v>34259</v>
      </c>
      <c r="G261" t="s">
        <v>1406</v>
      </c>
      <c r="H261" s="55" t="str">
        <f t="shared" si="8"/>
        <v>RCO0708136F7</v>
      </c>
      <c r="I261" t="s">
        <v>815</v>
      </c>
      <c r="J261">
        <v>36.82</v>
      </c>
      <c r="K261" s="33">
        <f t="shared" si="5"/>
        <v>230.125</v>
      </c>
    </row>
    <row r="262" spans="1:11" x14ac:dyDescent="0.25">
      <c r="A262" t="s">
        <v>7648</v>
      </c>
      <c r="B262" s="56">
        <v>42976</v>
      </c>
      <c r="C262" t="s">
        <v>7649</v>
      </c>
      <c r="D262">
        <v>1</v>
      </c>
      <c r="E262" t="s">
        <v>3010</v>
      </c>
      <c r="F262">
        <v>34260</v>
      </c>
      <c r="G262" t="s">
        <v>1406</v>
      </c>
      <c r="H262" s="55" t="str">
        <f t="shared" si="8"/>
        <v>AMS050630CN3</v>
      </c>
      <c r="I262" t="s">
        <v>5877</v>
      </c>
      <c r="J262">
        <v>25.66</v>
      </c>
      <c r="K262" s="33">
        <f t="shared" si="5"/>
        <v>160.375</v>
      </c>
    </row>
    <row r="263" spans="1:11" x14ac:dyDescent="0.25">
      <c r="A263" t="s">
        <v>7648</v>
      </c>
      <c r="B263" s="56">
        <v>42976</v>
      </c>
      <c r="C263" t="s">
        <v>7649</v>
      </c>
      <c r="D263">
        <v>1</v>
      </c>
      <c r="E263" t="s">
        <v>3010</v>
      </c>
      <c r="F263">
        <v>34260</v>
      </c>
      <c r="G263" t="s">
        <v>1406</v>
      </c>
      <c r="H263" s="55" t="str">
        <f t="shared" si="8"/>
        <v>API6609273E0</v>
      </c>
      <c r="I263" t="s">
        <v>444</v>
      </c>
      <c r="J263">
        <v>27.45</v>
      </c>
      <c r="K263" s="33">
        <f t="shared" si="5"/>
        <v>171.5625</v>
      </c>
    </row>
    <row r="264" spans="1:11" x14ac:dyDescent="0.25">
      <c r="A264" t="s">
        <v>7648</v>
      </c>
      <c r="B264" s="56">
        <v>42976</v>
      </c>
      <c r="C264" t="s">
        <v>7649</v>
      </c>
      <c r="D264">
        <v>1</v>
      </c>
      <c r="E264" t="s">
        <v>3010</v>
      </c>
      <c r="F264">
        <v>34260</v>
      </c>
      <c r="G264" t="s">
        <v>1406</v>
      </c>
      <c r="H264" s="55" t="str">
        <f t="shared" si="8"/>
        <v>GOC9303301F4</v>
      </c>
      <c r="I264" t="s">
        <v>5878</v>
      </c>
      <c r="J264">
        <v>21.31</v>
      </c>
      <c r="K264" s="33">
        <f t="shared" ref="K264:K327" si="9">+J264/0.16</f>
        <v>133.1875</v>
      </c>
    </row>
    <row r="265" spans="1:11" x14ac:dyDescent="0.25">
      <c r="A265" t="s">
        <v>7648</v>
      </c>
      <c r="B265" s="56">
        <v>42976</v>
      </c>
      <c r="C265" t="s">
        <v>7649</v>
      </c>
      <c r="D265">
        <v>1</v>
      </c>
      <c r="E265" t="s">
        <v>3010</v>
      </c>
      <c r="F265">
        <v>34260</v>
      </c>
      <c r="G265" t="s">
        <v>1406</v>
      </c>
      <c r="H265" s="55" t="str">
        <f t="shared" si="8"/>
        <v>RATL7404121R6</v>
      </c>
      <c r="I265" t="s">
        <v>7650</v>
      </c>
      <c r="J265">
        <v>8.8000000000000007</v>
      </c>
      <c r="K265" s="33">
        <f t="shared" si="9"/>
        <v>55</v>
      </c>
    </row>
    <row r="266" spans="1:11" x14ac:dyDescent="0.25">
      <c r="A266" t="s">
        <v>3476</v>
      </c>
      <c r="B266" s="56">
        <v>42949</v>
      </c>
      <c r="C266" t="s">
        <v>7765</v>
      </c>
      <c r="D266">
        <v>1</v>
      </c>
      <c r="E266" t="s">
        <v>3475</v>
      </c>
      <c r="F266">
        <v>4508</v>
      </c>
      <c r="G266" t="s">
        <v>1410</v>
      </c>
      <c r="H266" s="55" t="s">
        <v>7323</v>
      </c>
      <c r="I266" s="55" t="s">
        <v>7276</v>
      </c>
      <c r="J266" s="54">
        <v>6806.8</v>
      </c>
      <c r="K266" s="33">
        <f t="shared" si="9"/>
        <v>42542.5</v>
      </c>
    </row>
    <row r="267" spans="1:11" x14ac:dyDescent="0.25">
      <c r="A267" t="s">
        <v>512</v>
      </c>
      <c r="B267" s="56">
        <v>42976</v>
      </c>
      <c r="C267" t="s">
        <v>7652</v>
      </c>
      <c r="D267">
        <v>1</v>
      </c>
      <c r="E267" t="s">
        <v>3198</v>
      </c>
      <c r="F267">
        <v>16272</v>
      </c>
      <c r="G267" t="s">
        <v>1409</v>
      </c>
      <c r="H267" s="7" t="s">
        <v>1499</v>
      </c>
      <c r="I267" s="7" t="s">
        <v>1500</v>
      </c>
      <c r="J267">
        <v>254.02</v>
      </c>
      <c r="K267" s="33">
        <f t="shared" si="9"/>
        <v>1587.625</v>
      </c>
    </row>
    <row r="268" spans="1:11" x14ac:dyDescent="0.25">
      <c r="A268" t="s">
        <v>5831</v>
      </c>
      <c r="B268" s="56">
        <v>42976</v>
      </c>
      <c r="C268" t="s">
        <v>7653</v>
      </c>
      <c r="D268">
        <v>1</v>
      </c>
      <c r="E268" t="s">
        <v>3198</v>
      </c>
      <c r="F268">
        <v>16273</v>
      </c>
      <c r="G268" t="s">
        <v>1409</v>
      </c>
      <c r="H268" s="7" t="s">
        <v>1499</v>
      </c>
      <c r="I268" s="7" t="s">
        <v>1500</v>
      </c>
      <c r="J268">
        <v>75.52</v>
      </c>
      <c r="K268" s="33">
        <f t="shared" si="9"/>
        <v>471.99999999999994</v>
      </c>
    </row>
    <row r="269" spans="1:11" x14ac:dyDescent="0.25">
      <c r="A269" t="s">
        <v>5833</v>
      </c>
      <c r="B269" s="56">
        <v>42976</v>
      </c>
      <c r="C269" t="s">
        <v>7654</v>
      </c>
      <c r="D269">
        <v>1</v>
      </c>
      <c r="E269" t="s">
        <v>3198</v>
      </c>
      <c r="F269">
        <v>16274</v>
      </c>
      <c r="G269" t="s">
        <v>1409</v>
      </c>
      <c r="H269" s="7" t="s">
        <v>1499</v>
      </c>
      <c r="I269" s="7" t="s">
        <v>1500</v>
      </c>
      <c r="J269">
        <v>110.27</v>
      </c>
      <c r="K269" s="33">
        <f t="shared" si="9"/>
        <v>689.1875</v>
      </c>
    </row>
    <row r="270" spans="1:11" x14ac:dyDescent="0.25">
      <c r="A270" t="s">
        <v>7655</v>
      </c>
      <c r="B270" s="56">
        <v>42976</v>
      </c>
      <c r="C270" t="s">
        <v>7656</v>
      </c>
      <c r="D270">
        <v>1</v>
      </c>
      <c r="E270" t="s">
        <v>3198</v>
      </c>
      <c r="F270">
        <v>16275</v>
      </c>
      <c r="G270" t="s">
        <v>1409</v>
      </c>
      <c r="H270" s="7" t="s">
        <v>1499</v>
      </c>
      <c r="I270" s="7" t="s">
        <v>1500</v>
      </c>
      <c r="J270">
        <v>53.66</v>
      </c>
      <c r="K270" s="33">
        <f t="shared" si="9"/>
        <v>335.375</v>
      </c>
    </row>
    <row r="271" spans="1:11" x14ac:dyDescent="0.25">
      <c r="A271" t="s">
        <v>3166</v>
      </c>
      <c r="B271" s="56">
        <v>42976</v>
      </c>
      <c r="C271" t="s">
        <v>7657</v>
      </c>
      <c r="D271">
        <v>1</v>
      </c>
      <c r="E271" t="s">
        <v>3198</v>
      </c>
      <c r="F271">
        <v>16276</v>
      </c>
      <c r="G271" t="s">
        <v>1409</v>
      </c>
      <c r="H271" s="7" t="s">
        <v>1499</v>
      </c>
      <c r="I271" s="7" t="s">
        <v>1500</v>
      </c>
      <c r="J271">
        <v>571.38</v>
      </c>
      <c r="K271" s="33">
        <f t="shared" si="9"/>
        <v>3571.125</v>
      </c>
    </row>
    <row r="272" spans="1:11" x14ac:dyDescent="0.25">
      <c r="A272" t="s">
        <v>3171</v>
      </c>
      <c r="B272" s="56">
        <v>42976</v>
      </c>
      <c r="C272" t="s">
        <v>7658</v>
      </c>
      <c r="D272">
        <v>1</v>
      </c>
      <c r="E272" t="s">
        <v>3198</v>
      </c>
      <c r="F272">
        <v>16281</v>
      </c>
      <c r="G272" t="s">
        <v>1409</v>
      </c>
      <c r="H272" s="7" t="s">
        <v>4786</v>
      </c>
      <c r="I272" s="7" t="s">
        <v>4787</v>
      </c>
      <c r="J272" s="54">
        <v>4011.37</v>
      </c>
      <c r="K272" s="33">
        <f t="shared" si="9"/>
        <v>25071.0625</v>
      </c>
    </row>
    <row r="273" spans="1:11" x14ac:dyDescent="0.25">
      <c r="A273" t="s">
        <v>2511</v>
      </c>
      <c r="B273" s="56">
        <v>42950</v>
      </c>
      <c r="C273" t="s">
        <v>7766</v>
      </c>
      <c r="D273">
        <v>2</v>
      </c>
      <c r="E273" t="s">
        <v>3475</v>
      </c>
      <c r="F273">
        <v>4517</v>
      </c>
      <c r="G273" t="s">
        <v>1410</v>
      </c>
      <c r="H273" s="55" t="s">
        <v>7627</v>
      </c>
      <c r="I273" s="55" t="s">
        <v>7767</v>
      </c>
      <c r="J273" s="54">
        <v>2920</v>
      </c>
      <c r="K273" s="33">
        <f t="shared" si="9"/>
        <v>18250</v>
      </c>
    </row>
    <row r="274" spans="1:11" x14ac:dyDescent="0.25">
      <c r="A274" t="s">
        <v>1003</v>
      </c>
      <c r="B274" s="56">
        <v>42950</v>
      </c>
      <c r="C274" t="s">
        <v>7768</v>
      </c>
      <c r="D274">
        <v>1</v>
      </c>
      <c r="E274" t="s">
        <v>3475</v>
      </c>
      <c r="F274">
        <v>4518</v>
      </c>
      <c r="G274" t="s">
        <v>1410</v>
      </c>
      <c r="H274" s="55" t="s">
        <v>1436</v>
      </c>
      <c r="I274" s="55" t="s">
        <v>1094</v>
      </c>
      <c r="J274" s="55">
        <v>806.62</v>
      </c>
      <c r="K274" s="33">
        <f t="shared" si="9"/>
        <v>5041.375</v>
      </c>
    </row>
    <row r="275" spans="1:11" x14ac:dyDescent="0.25">
      <c r="A275" t="s">
        <v>2517</v>
      </c>
      <c r="B275" s="56">
        <v>42950</v>
      </c>
      <c r="C275" t="s">
        <v>7769</v>
      </c>
      <c r="D275">
        <v>1</v>
      </c>
      <c r="E275" t="s">
        <v>3475</v>
      </c>
      <c r="F275">
        <v>4519</v>
      </c>
      <c r="G275" t="s">
        <v>1410</v>
      </c>
      <c r="H275" s="55" t="s">
        <v>2833</v>
      </c>
      <c r="I275" s="55" t="s">
        <v>2497</v>
      </c>
      <c r="J275" s="55">
        <v>848</v>
      </c>
      <c r="K275" s="33">
        <f t="shared" si="9"/>
        <v>5300</v>
      </c>
    </row>
    <row r="276" spans="1:11" x14ac:dyDescent="0.25">
      <c r="A276" t="s">
        <v>2520</v>
      </c>
      <c r="B276" s="56">
        <v>42950</v>
      </c>
      <c r="C276" t="s">
        <v>7770</v>
      </c>
      <c r="D276">
        <v>1</v>
      </c>
      <c r="E276" t="s">
        <v>3475</v>
      </c>
      <c r="F276">
        <v>4520</v>
      </c>
      <c r="G276" t="s">
        <v>1410</v>
      </c>
      <c r="H276" s="55" t="s">
        <v>7941</v>
      </c>
      <c r="I276" s="55" t="s">
        <v>7771</v>
      </c>
      <c r="J276" s="55">
        <v>255.2</v>
      </c>
      <c r="K276" s="33">
        <f t="shared" si="9"/>
        <v>1595</v>
      </c>
    </row>
    <row r="277" spans="1:11" x14ac:dyDescent="0.25">
      <c r="A277" t="s">
        <v>2068</v>
      </c>
      <c r="B277" s="56">
        <v>42977</v>
      </c>
      <c r="C277">
        <v>2208</v>
      </c>
      <c r="D277">
        <v>1</v>
      </c>
      <c r="E277" t="s">
        <v>3198</v>
      </c>
      <c r="F277">
        <v>16285</v>
      </c>
      <c r="G277" t="s">
        <v>1409</v>
      </c>
      <c r="H277" s="60" t="s">
        <v>3729</v>
      </c>
      <c r="I277" s="60" t="s">
        <v>8009</v>
      </c>
      <c r="J277" s="54">
        <v>4960.32</v>
      </c>
      <c r="K277" s="33">
        <f t="shared" si="9"/>
        <v>31001.999999999996</v>
      </c>
    </row>
    <row r="278" spans="1:11" s="55" customFormat="1" x14ac:dyDescent="0.25">
      <c r="A278" s="55" t="s">
        <v>1007</v>
      </c>
      <c r="B278" s="56">
        <v>42950</v>
      </c>
      <c r="C278" s="55" t="s">
        <v>7772</v>
      </c>
      <c r="D278" s="55">
        <v>1</v>
      </c>
      <c r="E278" s="55" t="s">
        <v>3475</v>
      </c>
      <c r="F278" s="55">
        <v>4521</v>
      </c>
      <c r="G278" s="55" t="s">
        <v>1410</v>
      </c>
      <c r="H278" s="55" t="s">
        <v>411</v>
      </c>
      <c r="I278" s="55" t="s">
        <v>1044</v>
      </c>
      <c r="J278" s="55">
        <v>746.9</v>
      </c>
      <c r="K278" s="33">
        <f t="shared" si="9"/>
        <v>4668.125</v>
      </c>
    </row>
    <row r="279" spans="1:11" s="55" customFormat="1" x14ac:dyDescent="0.25">
      <c r="A279" s="55" t="s">
        <v>1011</v>
      </c>
      <c r="B279" s="56">
        <v>42950</v>
      </c>
      <c r="C279" s="55" t="s">
        <v>7773</v>
      </c>
      <c r="D279" s="55">
        <v>1</v>
      </c>
      <c r="E279" s="55" t="s">
        <v>3475</v>
      </c>
      <c r="F279" s="55">
        <v>4522</v>
      </c>
      <c r="G279" s="55" t="s">
        <v>1410</v>
      </c>
      <c r="H279" s="55" t="s">
        <v>1427</v>
      </c>
      <c r="I279" s="55" t="s">
        <v>1036</v>
      </c>
      <c r="J279" s="55">
        <v>274.68</v>
      </c>
      <c r="K279" s="33">
        <f t="shared" si="9"/>
        <v>1716.75</v>
      </c>
    </row>
    <row r="280" spans="1:11" s="55" customFormat="1" x14ac:dyDescent="0.25">
      <c r="A280" s="55" t="s">
        <v>1015</v>
      </c>
      <c r="B280" s="56">
        <v>42950</v>
      </c>
      <c r="C280" s="55" t="s">
        <v>7774</v>
      </c>
      <c r="D280" s="55">
        <v>1</v>
      </c>
      <c r="E280" s="55" t="s">
        <v>3475</v>
      </c>
      <c r="F280" s="55">
        <v>4523</v>
      </c>
      <c r="H280" s="55" t="s">
        <v>1462</v>
      </c>
      <c r="I280" s="55" t="s">
        <v>2490</v>
      </c>
      <c r="J280" s="54">
        <v>2669.07</v>
      </c>
      <c r="K280" s="33">
        <f t="shared" si="9"/>
        <v>16681.6875</v>
      </c>
    </row>
    <row r="281" spans="1:11" s="55" customFormat="1" x14ac:dyDescent="0.25">
      <c r="A281" s="55" t="s">
        <v>1019</v>
      </c>
      <c r="B281" s="56">
        <v>42950</v>
      </c>
      <c r="C281" s="55" t="s">
        <v>7775</v>
      </c>
      <c r="D281" s="55">
        <v>1</v>
      </c>
      <c r="E281" s="55" t="s">
        <v>3475</v>
      </c>
      <c r="F281" s="55">
        <v>4524</v>
      </c>
      <c r="G281" s="55" t="s">
        <v>1410</v>
      </c>
      <c r="H281" s="55" t="s">
        <v>2861</v>
      </c>
      <c r="I281" s="55" t="s">
        <v>7942</v>
      </c>
      <c r="J281" s="55">
        <v>65.38</v>
      </c>
      <c r="K281" s="33">
        <f t="shared" si="9"/>
        <v>408.62499999999994</v>
      </c>
    </row>
    <row r="282" spans="1:11" s="55" customFormat="1" x14ac:dyDescent="0.25">
      <c r="A282" s="55" t="s">
        <v>1022</v>
      </c>
      <c r="B282" s="56">
        <v>42950</v>
      </c>
      <c r="C282" s="55" t="s">
        <v>7776</v>
      </c>
      <c r="D282" s="55">
        <v>1</v>
      </c>
      <c r="E282" s="55" t="s">
        <v>3475</v>
      </c>
      <c r="F282" s="55">
        <v>4525</v>
      </c>
      <c r="G282" s="55" t="s">
        <v>1410</v>
      </c>
      <c r="H282" s="55" t="s">
        <v>1427</v>
      </c>
      <c r="I282" s="55" t="s">
        <v>1036</v>
      </c>
      <c r="J282" s="55">
        <v>989.37</v>
      </c>
      <c r="K282" s="33">
        <f t="shared" si="9"/>
        <v>6183.5625</v>
      </c>
    </row>
    <row r="283" spans="1:11" s="55" customFormat="1" x14ac:dyDescent="0.25">
      <c r="A283" s="55" t="s">
        <v>1026</v>
      </c>
      <c r="B283" s="56">
        <v>42950</v>
      </c>
      <c r="C283" s="55" t="s">
        <v>7777</v>
      </c>
      <c r="D283" s="55">
        <v>1</v>
      </c>
      <c r="E283" s="55" t="s">
        <v>3475</v>
      </c>
      <c r="F283" s="55">
        <v>4526</v>
      </c>
      <c r="G283" s="55" t="s">
        <v>1410</v>
      </c>
      <c r="H283" s="55" t="s">
        <v>411</v>
      </c>
      <c r="I283" s="55" t="s">
        <v>1044</v>
      </c>
      <c r="J283" s="55">
        <v>273.95999999999998</v>
      </c>
      <c r="K283" s="33">
        <f t="shared" si="9"/>
        <v>1712.2499999999998</v>
      </c>
    </row>
    <row r="284" spans="1:11" s="55" customFormat="1" x14ac:dyDescent="0.25">
      <c r="A284" s="55" t="s">
        <v>1030</v>
      </c>
      <c r="B284" s="56">
        <v>42950</v>
      </c>
      <c r="C284" s="55" t="s">
        <v>7778</v>
      </c>
      <c r="D284" s="55">
        <v>1</v>
      </c>
      <c r="E284" s="55" t="s">
        <v>3475</v>
      </c>
      <c r="F284" s="55">
        <v>4527</v>
      </c>
      <c r="G284" s="55" t="s">
        <v>1410</v>
      </c>
      <c r="H284" s="55" t="s">
        <v>3729</v>
      </c>
      <c r="I284" s="55" t="s">
        <v>3638</v>
      </c>
      <c r="J284" s="54">
        <v>4960.28</v>
      </c>
      <c r="K284" s="33">
        <f t="shared" si="9"/>
        <v>31001.749999999996</v>
      </c>
    </row>
    <row r="285" spans="1:11" s="55" customFormat="1" x14ac:dyDescent="0.25">
      <c r="A285" s="55" t="s">
        <v>1033</v>
      </c>
      <c r="B285" s="56">
        <v>42950</v>
      </c>
      <c r="C285" s="55" t="s">
        <v>7779</v>
      </c>
      <c r="D285" s="55">
        <v>1</v>
      </c>
      <c r="E285" s="55" t="s">
        <v>3475</v>
      </c>
      <c r="F285" s="55">
        <v>4528</v>
      </c>
      <c r="G285" s="55" t="s">
        <v>1410</v>
      </c>
      <c r="H285" s="55" t="s">
        <v>1432</v>
      </c>
      <c r="I285" s="55" t="s">
        <v>1060</v>
      </c>
      <c r="J285" s="55">
        <v>384</v>
      </c>
      <c r="K285" s="33">
        <f t="shared" si="9"/>
        <v>2400</v>
      </c>
    </row>
    <row r="286" spans="1:11" s="55" customFormat="1" x14ac:dyDescent="0.25">
      <c r="A286" s="55" t="s">
        <v>1037</v>
      </c>
      <c r="B286" s="56">
        <v>42950</v>
      </c>
      <c r="C286" s="55" t="s">
        <v>7780</v>
      </c>
      <c r="D286" s="55">
        <v>2</v>
      </c>
      <c r="E286" s="55" t="s">
        <v>3475</v>
      </c>
      <c r="F286" s="55">
        <v>4529</v>
      </c>
      <c r="G286" s="55" t="s">
        <v>1410</v>
      </c>
      <c r="H286" s="55" t="s">
        <v>1432</v>
      </c>
      <c r="I286" s="55" t="s">
        <v>1060</v>
      </c>
      <c r="J286" s="54">
        <v>1136</v>
      </c>
      <c r="K286" s="33">
        <f t="shared" si="9"/>
        <v>7100</v>
      </c>
    </row>
    <row r="287" spans="1:11" s="55" customFormat="1" x14ac:dyDescent="0.25">
      <c r="A287" s="55" t="s">
        <v>1041</v>
      </c>
      <c r="B287" s="56">
        <v>42950</v>
      </c>
      <c r="C287" s="55" t="s">
        <v>7781</v>
      </c>
      <c r="D287" s="55">
        <v>1</v>
      </c>
      <c r="E287" s="55" t="s">
        <v>3475</v>
      </c>
      <c r="F287" s="55">
        <v>4530</v>
      </c>
      <c r="G287" s="55" t="s">
        <v>1410</v>
      </c>
      <c r="H287" s="55" t="s">
        <v>7310</v>
      </c>
      <c r="I287" s="55" t="s">
        <v>7040</v>
      </c>
      <c r="J287" s="55">
        <v>808.96</v>
      </c>
      <c r="K287" s="33">
        <f t="shared" si="9"/>
        <v>5056</v>
      </c>
    </row>
    <row r="288" spans="1:11" s="55" customFormat="1" x14ac:dyDescent="0.25">
      <c r="A288" s="55" t="s">
        <v>1045</v>
      </c>
      <c r="B288" s="56">
        <v>42950</v>
      </c>
      <c r="C288" s="55" t="s">
        <v>7782</v>
      </c>
      <c r="D288" s="55">
        <v>2</v>
      </c>
      <c r="E288" s="55" t="s">
        <v>3475</v>
      </c>
      <c r="F288" s="55">
        <v>4531</v>
      </c>
      <c r="G288" s="55" t="s">
        <v>1410</v>
      </c>
      <c r="H288" s="7" t="s">
        <v>1425</v>
      </c>
      <c r="I288" s="55" t="s">
        <v>1025</v>
      </c>
      <c r="J288" s="55">
        <v>455.17</v>
      </c>
      <c r="K288" s="33">
        <f t="shared" si="9"/>
        <v>2844.8125</v>
      </c>
    </row>
    <row r="289" spans="1:12" x14ac:dyDescent="0.25">
      <c r="A289" t="s">
        <v>7664</v>
      </c>
      <c r="B289" s="56">
        <v>42977</v>
      </c>
      <c r="C289">
        <v>21360418</v>
      </c>
      <c r="D289">
        <v>1</v>
      </c>
      <c r="E289" t="s">
        <v>2956</v>
      </c>
      <c r="F289" t="s">
        <v>7665</v>
      </c>
      <c r="G289" t="s">
        <v>1408</v>
      </c>
      <c r="H289" s="7" t="s">
        <v>1414</v>
      </c>
      <c r="I289" s="7" t="s">
        <v>3738</v>
      </c>
      <c r="J289">
        <v>25.5</v>
      </c>
      <c r="K289" s="33">
        <f t="shared" si="9"/>
        <v>159.375</v>
      </c>
    </row>
    <row r="290" spans="1:12" x14ac:dyDescent="0.25">
      <c r="A290" t="s">
        <v>7666</v>
      </c>
      <c r="B290" s="56">
        <v>42977</v>
      </c>
      <c r="C290" t="s">
        <v>7667</v>
      </c>
      <c r="D290">
        <v>1</v>
      </c>
      <c r="E290" t="s">
        <v>3010</v>
      </c>
      <c r="F290">
        <v>34269</v>
      </c>
      <c r="G290" t="s">
        <v>1406</v>
      </c>
      <c r="H290" s="55" t="s">
        <v>7668</v>
      </c>
      <c r="I290" t="s">
        <v>7668</v>
      </c>
      <c r="J290">
        <v>110.35</v>
      </c>
      <c r="K290" s="33">
        <f t="shared" si="9"/>
        <v>689.6875</v>
      </c>
    </row>
    <row r="291" spans="1:12" x14ac:dyDescent="0.25">
      <c r="A291" t="s">
        <v>2080</v>
      </c>
      <c r="B291" s="56">
        <v>42977</v>
      </c>
      <c r="C291" t="s">
        <v>7669</v>
      </c>
      <c r="D291">
        <v>1</v>
      </c>
      <c r="E291" t="s">
        <v>3010</v>
      </c>
      <c r="F291">
        <v>34270</v>
      </c>
      <c r="G291" t="s">
        <v>1406</v>
      </c>
      <c r="H291" s="55" t="s">
        <v>7668</v>
      </c>
      <c r="I291" t="s">
        <v>305</v>
      </c>
      <c r="J291">
        <v>40</v>
      </c>
      <c r="K291" s="33">
        <f t="shared" si="9"/>
        <v>250</v>
      </c>
    </row>
    <row r="292" spans="1:12" x14ac:dyDescent="0.25">
      <c r="A292" t="s">
        <v>3225</v>
      </c>
      <c r="B292" s="56">
        <v>42977</v>
      </c>
      <c r="C292" t="s">
        <v>7670</v>
      </c>
      <c r="D292">
        <v>1</v>
      </c>
      <c r="E292" t="s">
        <v>3010</v>
      </c>
      <c r="F292">
        <v>34271</v>
      </c>
      <c r="G292" t="s">
        <v>1406</v>
      </c>
      <c r="H292" s="55" t="s">
        <v>7668</v>
      </c>
      <c r="I292" t="s">
        <v>305</v>
      </c>
      <c r="J292">
        <v>110.35</v>
      </c>
      <c r="K292" s="33">
        <f t="shared" si="9"/>
        <v>689.6875</v>
      </c>
    </row>
    <row r="293" spans="1:12" x14ac:dyDescent="0.25">
      <c r="A293" t="s">
        <v>2086</v>
      </c>
      <c r="B293" s="56">
        <v>42977</v>
      </c>
      <c r="C293" t="s">
        <v>7671</v>
      </c>
      <c r="D293">
        <v>1</v>
      </c>
      <c r="E293" t="s">
        <v>3010</v>
      </c>
      <c r="F293">
        <v>34272</v>
      </c>
      <c r="G293" t="s">
        <v>1406</v>
      </c>
      <c r="H293" s="55" t="s">
        <v>7003</v>
      </c>
      <c r="I293" t="s">
        <v>7003</v>
      </c>
      <c r="J293">
        <v>58</v>
      </c>
      <c r="K293" s="33">
        <f t="shared" si="9"/>
        <v>362.5</v>
      </c>
      <c r="L293">
        <v>14.5</v>
      </c>
    </row>
    <row r="294" spans="1:12" x14ac:dyDescent="0.25">
      <c r="A294" t="s">
        <v>2089</v>
      </c>
      <c r="B294" s="56">
        <v>42977</v>
      </c>
      <c r="C294">
        <v>21360420</v>
      </c>
      <c r="D294">
        <v>1</v>
      </c>
      <c r="E294" t="s">
        <v>2956</v>
      </c>
      <c r="F294" t="s">
        <v>7672</v>
      </c>
      <c r="G294" t="s">
        <v>1408</v>
      </c>
      <c r="H294" s="7" t="s">
        <v>1414</v>
      </c>
      <c r="I294" s="7" t="s">
        <v>3738</v>
      </c>
      <c r="J294">
        <v>31.27</v>
      </c>
      <c r="K294" s="33">
        <f t="shared" si="9"/>
        <v>195.4375</v>
      </c>
    </row>
    <row r="295" spans="1:12" x14ac:dyDescent="0.25">
      <c r="A295" t="s">
        <v>2092</v>
      </c>
      <c r="B295" s="56">
        <v>42977</v>
      </c>
      <c r="C295" t="s">
        <v>7673</v>
      </c>
      <c r="D295">
        <v>1</v>
      </c>
      <c r="E295" t="s">
        <v>3010</v>
      </c>
      <c r="F295">
        <v>34273</v>
      </c>
      <c r="G295" t="s">
        <v>1406</v>
      </c>
      <c r="H295" s="55" t="s">
        <v>6699</v>
      </c>
      <c r="I295" t="s">
        <v>6699</v>
      </c>
      <c r="J295">
        <v>27.59</v>
      </c>
      <c r="K295" s="33">
        <f t="shared" si="9"/>
        <v>172.4375</v>
      </c>
    </row>
    <row r="296" spans="1:12" x14ac:dyDescent="0.25">
      <c r="A296" t="s">
        <v>3233</v>
      </c>
      <c r="B296" s="56">
        <v>42977</v>
      </c>
      <c r="C296">
        <v>21360417</v>
      </c>
      <c r="D296">
        <v>1</v>
      </c>
      <c r="E296" t="s">
        <v>2956</v>
      </c>
      <c r="F296" t="s">
        <v>7674</v>
      </c>
      <c r="G296" t="s">
        <v>1408</v>
      </c>
      <c r="H296" s="7" t="s">
        <v>1414</v>
      </c>
      <c r="I296" s="7" t="s">
        <v>3738</v>
      </c>
      <c r="J296">
        <v>303.58</v>
      </c>
      <c r="K296" s="33">
        <f t="shared" si="9"/>
        <v>1897.3749999999998</v>
      </c>
    </row>
    <row r="297" spans="1:12" x14ac:dyDescent="0.25">
      <c r="A297" t="s">
        <v>1049</v>
      </c>
      <c r="B297" s="56">
        <v>42950</v>
      </c>
      <c r="C297" t="s">
        <v>7783</v>
      </c>
      <c r="D297">
        <v>2</v>
      </c>
      <c r="E297" t="s">
        <v>3475</v>
      </c>
      <c r="F297">
        <v>4532</v>
      </c>
      <c r="G297" t="s">
        <v>1410</v>
      </c>
      <c r="H297" s="55" t="s">
        <v>2839</v>
      </c>
      <c r="I297" s="55" t="s">
        <v>2539</v>
      </c>
      <c r="J297" s="55">
        <v>331.02</v>
      </c>
      <c r="K297" s="33">
        <f t="shared" si="9"/>
        <v>2068.875</v>
      </c>
    </row>
    <row r="298" spans="1:12" x14ac:dyDescent="0.25">
      <c r="A298" t="s">
        <v>1053</v>
      </c>
      <c r="B298" s="56">
        <v>42950</v>
      </c>
      <c r="C298" t="s">
        <v>7784</v>
      </c>
      <c r="D298">
        <v>2</v>
      </c>
      <c r="E298" t="s">
        <v>3475</v>
      </c>
      <c r="F298">
        <v>4533</v>
      </c>
      <c r="G298" t="s">
        <v>1410</v>
      </c>
      <c r="H298" s="55" t="s">
        <v>1437</v>
      </c>
      <c r="I298" s="55" t="s">
        <v>1111</v>
      </c>
      <c r="J298" s="54">
        <v>3517.24</v>
      </c>
      <c r="K298" s="33">
        <f t="shared" si="9"/>
        <v>21982.749999999996</v>
      </c>
    </row>
    <row r="299" spans="1:12" x14ac:dyDescent="0.25">
      <c r="A299" t="s">
        <v>1061</v>
      </c>
      <c r="B299" s="56">
        <v>42950</v>
      </c>
      <c r="C299" t="s">
        <v>7785</v>
      </c>
      <c r="D299">
        <v>2</v>
      </c>
      <c r="E299" t="s">
        <v>3475</v>
      </c>
      <c r="F299">
        <v>4534</v>
      </c>
      <c r="G299" t="s">
        <v>1410</v>
      </c>
      <c r="H299" s="55" t="s">
        <v>3713</v>
      </c>
      <c r="I299" s="55" t="s">
        <v>3488</v>
      </c>
      <c r="J299" s="54">
        <v>1139.24</v>
      </c>
      <c r="K299" s="33">
        <f t="shared" si="9"/>
        <v>7120.25</v>
      </c>
    </row>
    <row r="300" spans="1:12" x14ac:dyDescent="0.25">
      <c r="A300" t="s">
        <v>1065</v>
      </c>
      <c r="B300" s="56">
        <v>42950</v>
      </c>
      <c r="C300" t="s">
        <v>7786</v>
      </c>
      <c r="D300">
        <v>2</v>
      </c>
      <c r="E300" t="s">
        <v>3475</v>
      </c>
      <c r="F300">
        <v>4535</v>
      </c>
      <c r="G300" t="s">
        <v>1410</v>
      </c>
      <c r="H300" s="55" t="s">
        <v>1423</v>
      </c>
      <c r="I300" s="55" t="s">
        <v>1014</v>
      </c>
      <c r="J300" s="54">
        <v>3760</v>
      </c>
      <c r="K300" s="33">
        <f t="shared" si="9"/>
        <v>23500</v>
      </c>
    </row>
    <row r="301" spans="1:12" x14ac:dyDescent="0.25">
      <c r="A301" t="s">
        <v>1068</v>
      </c>
      <c r="B301" s="56">
        <v>42950</v>
      </c>
      <c r="C301" t="s">
        <v>7787</v>
      </c>
      <c r="D301">
        <v>2</v>
      </c>
      <c r="E301" t="s">
        <v>3475</v>
      </c>
      <c r="F301">
        <v>4536</v>
      </c>
      <c r="G301" t="s">
        <v>1410</v>
      </c>
      <c r="H301" s="55" t="s">
        <v>1422</v>
      </c>
      <c r="I301" s="55" t="s">
        <v>1010</v>
      </c>
      <c r="J301" s="55">
        <v>831.44</v>
      </c>
      <c r="K301" s="33">
        <f t="shared" si="9"/>
        <v>5196.5</v>
      </c>
    </row>
    <row r="302" spans="1:12" x14ac:dyDescent="0.25">
      <c r="A302" t="s">
        <v>4857</v>
      </c>
      <c r="B302" s="56">
        <v>42951</v>
      </c>
      <c r="C302" t="s">
        <v>7788</v>
      </c>
      <c r="D302">
        <v>1</v>
      </c>
      <c r="E302" t="s">
        <v>3475</v>
      </c>
      <c r="F302">
        <v>4541</v>
      </c>
      <c r="G302" t="s">
        <v>1410</v>
      </c>
      <c r="H302" s="55" t="s">
        <v>1421</v>
      </c>
      <c r="I302" s="55" t="s">
        <v>1006</v>
      </c>
      <c r="J302" s="54">
        <v>18382.099999999999</v>
      </c>
      <c r="K302" s="33">
        <f t="shared" si="9"/>
        <v>114888.12499999999</v>
      </c>
    </row>
    <row r="303" spans="1:12" x14ac:dyDescent="0.25">
      <c r="A303" t="s">
        <v>3497</v>
      </c>
      <c r="B303" s="56">
        <v>42954</v>
      </c>
      <c r="C303" t="s">
        <v>7790</v>
      </c>
      <c r="D303">
        <v>2</v>
      </c>
      <c r="E303" t="s">
        <v>3475</v>
      </c>
      <c r="F303">
        <v>4549</v>
      </c>
      <c r="G303" t="s">
        <v>1410</v>
      </c>
      <c r="H303" s="55" t="s">
        <v>1423</v>
      </c>
      <c r="I303" s="55" t="s">
        <v>1014</v>
      </c>
      <c r="J303" s="54">
        <v>2464</v>
      </c>
      <c r="K303" s="33">
        <f t="shared" si="9"/>
        <v>15400</v>
      </c>
    </row>
    <row r="304" spans="1:12" x14ac:dyDescent="0.25">
      <c r="A304" t="s">
        <v>3499</v>
      </c>
      <c r="B304" s="56">
        <v>42954</v>
      </c>
      <c r="C304" t="s">
        <v>7791</v>
      </c>
      <c r="D304">
        <v>2</v>
      </c>
      <c r="E304" t="s">
        <v>3475</v>
      </c>
      <c r="F304">
        <v>4550</v>
      </c>
      <c r="G304" t="s">
        <v>1410</v>
      </c>
      <c r="H304" s="55" t="s">
        <v>7627</v>
      </c>
      <c r="I304" s="55" t="s">
        <v>7767</v>
      </c>
      <c r="J304" s="54">
        <v>2528</v>
      </c>
      <c r="K304" s="33">
        <f t="shared" si="9"/>
        <v>15800</v>
      </c>
    </row>
    <row r="305" spans="1:11" x14ac:dyDescent="0.25">
      <c r="A305" t="s">
        <v>2554</v>
      </c>
      <c r="B305" s="56">
        <v>42954</v>
      </c>
      <c r="C305" t="s">
        <v>7792</v>
      </c>
      <c r="D305">
        <v>2</v>
      </c>
      <c r="E305" t="s">
        <v>3475</v>
      </c>
      <c r="F305">
        <v>4551</v>
      </c>
      <c r="G305" t="s">
        <v>1410</v>
      </c>
      <c r="H305" s="55" t="s">
        <v>1433</v>
      </c>
      <c r="I305" s="55" t="s">
        <v>1064</v>
      </c>
      <c r="J305" s="55">
        <v>560</v>
      </c>
      <c r="K305" s="33">
        <f t="shared" si="9"/>
        <v>3500</v>
      </c>
    </row>
    <row r="306" spans="1:11" x14ac:dyDescent="0.25">
      <c r="A306" t="s">
        <v>7793</v>
      </c>
      <c r="B306" s="56">
        <v>42954</v>
      </c>
      <c r="C306" t="s">
        <v>7794</v>
      </c>
      <c r="D306">
        <v>2</v>
      </c>
      <c r="E306" t="s">
        <v>3475</v>
      </c>
      <c r="F306">
        <v>4552</v>
      </c>
      <c r="G306" t="s">
        <v>1410</v>
      </c>
      <c r="H306" s="55" t="s">
        <v>1432</v>
      </c>
      <c r="I306" s="55" t="s">
        <v>1060</v>
      </c>
      <c r="J306" s="54">
        <v>2912</v>
      </c>
      <c r="K306" s="33">
        <f t="shared" si="9"/>
        <v>18200</v>
      </c>
    </row>
    <row r="307" spans="1:11" x14ac:dyDescent="0.25">
      <c r="A307" t="s">
        <v>3502</v>
      </c>
      <c r="B307" s="56">
        <v>42954</v>
      </c>
      <c r="C307" t="s">
        <v>7795</v>
      </c>
      <c r="D307">
        <v>1</v>
      </c>
      <c r="E307" t="s">
        <v>3475</v>
      </c>
      <c r="F307">
        <v>4553</v>
      </c>
      <c r="G307" t="s">
        <v>1410</v>
      </c>
      <c r="H307" s="55" t="s">
        <v>7943</v>
      </c>
      <c r="I307" s="55" t="s">
        <v>7944</v>
      </c>
      <c r="J307" s="54">
        <v>16689.650000000001</v>
      </c>
      <c r="K307" s="33">
        <f t="shared" si="9"/>
        <v>104310.3125</v>
      </c>
    </row>
    <row r="308" spans="1:11" x14ac:dyDescent="0.25">
      <c r="A308" t="s">
        <v>3504</v>
      </c>
      <c r="B308" s="56">
        <v>42954</v>
      </c>
      <c r="C308" t="s">
        <v>7796</v>
      </c>
      <c r="D308">
        <v>1</v>
      </c>
      <c r="E308" t="s">
        <v>3475</v>
      </c>
      <c r="F308">
        <v>4554</v>
      </c>
      <c r="G308" t="s">
        <v>1410</v>
      </c>
      <c r="H308" s="55" t="s">
        <v>7943</v>
      </c>
      <c r="I308" s="55" t="s">
        <v>7944</v>
      </c>
      <c r="J308" s="54">
        <v>16000</v>
      </c>
      <c r="K308" s="33">
        <f t="shared" si="9"/>
        <v>100000</v>
      </c>
    </row>
    <row r="309" spans="1:11" x14ac:dyDescent="0.25">
      <c r="A309" t="s">
        <v>4541</v>
      </c>
      <c r="B309" s="56">
        <v>42954</v>
      </c>
      <c r="C309" t="s">
        <v>7797</v>
      </c>
      <c r="D309">
        <v>1</v>
      </c>
      <c r="E309" t="s">
        <v>3475</v>
      </c>
      <c r="F309">
        <v>4555</v>
      </c>
      <c r="G309" t="s">
        <v>1410</v>
      </c>
      <c r="H309" s="55" t="s">
        <v>7943</v>
      </c>
      <c r="I309" s="55" t="s">
        <v>7944</v>
      </c>
      <c r="J309" s="54">
        <v>10482.76</v>
      </c>
      <c r="K309" s="33">
        <f t="shared" si="9"/>
        <v>65517.25</v>
      </c>
    </row>
    <row r="310" spans="1:11" x14ac:dyDescent="0.25">
      <c r="A310" t="s">
        <v>3511</v>
      </c>
      <c r="B310" s="56">
        <v>42954</v>
      </c>
      <c r="C310" t="s">
        <v>7798</v>
      </c>
      <c r="D310">
        <v>1</v>
      </c>
      <c r="E310" t="s">
        <v>3475</v>
      </c>
      <c r="F310">
        <v>4558</v>
      </c>
      <c r="G310" t="s">
        <v>1410</v>
      </c>
      <c r="H310" s="55" t="s">
        <v>1421</v>
      </c>
      <c r="I310" s="55" t="s">
        <v>1006</v>
      </c>
      <c r="J310" s="55">
        <v>582.94000000000005</v>
      </c>
      <c r="K310" s="33">
        <f t="shared" si="9"/>
        <v>3643.3750000000005</v>
      </c>
    </row>
    <row r="311" spans="1:11" x14ac:dyDescent="0.25">
      <c r="A311" t="s">
        <v>3515</v>
      </c>
      <c r="B311" s="56">
        <v>42949</v>
      </c>
      <c r="C311" t="s">
        <v>7799</v>
      </c>
      <c r="D311">
        <v>1</v>
      </c>
      <c r="E311" t="s">
        <v>3475</v>
      </c>
      <c r="F311">
        <v>4561</v>
      </c>
      <c r="G311" t="s">
        <v>1410</v>
      </c>
      <c r="H311" s="55" t="s">
        <v>4775</v>
      </c>
      <c r="I311" s="55" t="s">
        <v>4741</v>
      </c>
      <c r="J311" s="54">
        <v>41379.31</v>
      </c>
      <c r="K311" s="33">
        <f t="shared" si="9"/>
        <v>258620.68749999997</v>
      </c>
    </row>
    <row r="312" spans="1:11" x14ac:dyDescent="0.25">
      <c r="A312" t="s">
        <v>3523</v>
      </c>
      <c r="B312" s="56">
        <v>42956</v>
      </c>
      <c r="C312" t="s">
        <v>7800</v>
      </c>
      <c r="D312">
        <v>2</v>
      </c>
      <c r="E312" t="s">
        <v>3475</v>
      </c>
      <c r="F312">
        <v>4565</v>
      </c>
      <c r="G312" t="s">
        <v>1410</v>
      </c>
      <c r="H312" s="55" t="s">
        <v>1438</v>
      </c>
      <c r="I312" s="55" t="s">
        <v>1130</v>
      </c>
      <c r="J312" s="54">
        <v>3392</v>
      </c>
      <c r="K312" s="33">
        <f t="shared" si="9"/>
        <v>21200</v>
      </c>
    </row>
    <row r="313" spans="1:11" x14ac:dyDescent="0.25">
      <c r="A313" t="s">
        <v>3525</v>
      </c>
      <c r="B313" s="56">
        <v>42956</v>
      </c>
      <c r="C313" t="s">
        <v>7801</v>
      </c>
      <c r="D313">
        <v>2</v>
      </c>
      <c r="E313" t="s">
        <v>3475</v>
      </c>
      <c r="F313">
        <v>4566</v>
      </c>
      <c r="G313" t="s">
        <v>1410</v>
      </c>
      <c r="H313" s="55" t="s">
        <v>1458</v>
      </c>
      <c r="I313" s="55" t="s">
        <v>1359</v>
      </c>
      <c r="J313" s="54">
        <v>1848</v>
      </c>
      <c r="K313" s="33">
        <f t="shared" si="9"/>
        <v>11550</v>
      </c>
    </row>
    <row r="314" spans="1:11" x14ac:dyDescent="0.25">
      <c r="A314" t="s">
        <v>5420</v>
      </c>
      <c r="B314" s="56">
        <v>42978</v>
      </c>
      <c r="C314" t="s">
        <v>723</v>
      </c>
      <c r="D314">
        <v>1</v>
      </c>
      <c r="E314" t="s">
        <v>3010</v>
      </c>
      <c r="F314">
        <v>34294</v>
      </c>
      <c r="G314" t="s">
        <v>1406</v>
      </c>
      <c r="H314" s="7" t="s">
        <v>1508</v>
      </c>
      <c r="I314" s="7" t="s">
        <v>7977</v>
      </c>
      <c r="J314" s="54">
        <v>1384.31</v>
      </c>
      <c r="K314" s="33">
        <f t="shared" si="9"/>
        <v>8651.9375</v>
      </c>
    </row>
    <row r="315" spans="1:11" x14ac:dyDescent="0.25">
      <c r="A315" t="s">
        <v>5422</v>
      </c>
      <c r="B315" s="56">
        <v>42978</v>
      </c>
      <c r="C315" t="s">
        <v>723</v>
      </c>
      <c r="D315">
        <v>1</v>
      </c>
      <c r="E315" t="s">
        <v>3010</v>
      </c>
      <c r="F315">
        <v>34295</v>
      </c>
      <c r="G315" t="s">
        <v>1406</v>
      </c>
      <c r="H315" s="7" t="s">
        <v>2926</v>
      </c>
      <c r="I315" s="7" t="s">
        <v>2927</v>
      </c>
      <c r="J315" s="54">
        <v>6999.73</v>
      </c>
      <c r="K315" s="33">
        <f t="shared" si="9"/>
        <v>43748.3125</v>
      </c>
    </row>
    <row r="316" spans="1:11" x14ac:dyDescent="0.25">
      <c r="A316" t="s">
        <v>3527</v>
      </c>
      <c r="B316" s="56">
        <v>42956</v>
      </c>
      <c r="C316" t="s">
        <v>7802</v>
      </c>
      <c r="D316">
        <v>2</v>
      </c>
      <c r="E316" t="s">
        <v>3475</v>
      </c>
      <c r="F316">
        <v>4567</v>
      </c>
      <c r="G316" t="s">
        <v>1410</v>
      </c>
      <c r="H316" s="55" t="s">
        <v>1424</v>
      </c>
      <c r="I316" s="55" t="s">
        <v>1018</v>
      </c>
      <c r="J316" s="55">
        <v>644.55999999999995</v>
      </c>
      <c r="K316" s="33">
        <f t="shared" si="9"/>
        <v>4028.4999999999995</v>
      </c>
    </row>
    <row r="317" spans="1:11" x14ac:dyDescent="0.25">
      <c r="A317" t="s">
        <v>5430</v>
      </c>
      <c r="B317" s="56">
        <v>42978</v>
      </c>
      <c r="C317" t="s">
        <v>723</v>
      </c>
      <c r="D317">
        <v>1</v>
      </c>
      <c r="E317" t="s">
        <v>3010</v>
      </c>
      <c r="F317">
        <v>34296</v>
      </c>
      <c r="G317" t="s">
        <v>1406</v>
      </c>
      <c r="H317" s="17" t="s">
        <v>1539</v>
      </c>
      <c r="I317" s="18" t="s">
        <v>1540</v>
      </c>
      <c r="J317">
        <v>73.44</v>
      </c>
      <c r="K317" s="33">
        <f t="shared" si="9"/>
        <v>459</v>
      </c>
    </row>
    <row r="318" spans="1:11" x14ac:dyDescent="0.25">
      <c r="A318" t="s">
        <v>5960</v>
      </c>
      <c r="B318" s="56">
        <v>42978</v>
      </c>
      <c r="C318" t="s">
        <v>7695</v>
      </c>
      <c r="D318">
        <v>1</v>
      </c>
      <c r="E318" t="s">
        <v>3010</v>
      </c>
      <c r="F318">
        <v>34302</v>
      </c>
      <c r="G318" t="s">
        <v>1406</v>
      </c>
      <c r="H318" s="55" t="str">
        <f t="shared" ref="H318:H326" si="10">+I318</f>
        <v>FAAG951201ES7</v>
      </c>
      <c r="I318" t="s">
        <v>5358</v>
      </c>
      <c r="J318">
        <v>38.729999999999997</v>
      </c>
      <c r="K318" s="33">
        <f t="shared" si="9"/>
        <v>242.06249999999997</v>
      </c>
    </row>
    <row r="319" spans="1:11" x14ac:dyDescent="0.25">
      <c r="A319" t="s">
        <v>587</v>
      </c>
      <c r="B319" s="56">
        <v>42978</v>
      </c>
      <c r="C319" t="s">
        <v>7696</v>
      </c>
      <c r="D319">
        <v>1</v>
      </c>
      <c r="E319" t="s">
        <v>3010</v>
      </c>
      <c r="F319">
        <v>34303</v>
      </c>
      <c r="G319" t="s">
        <v>1406</v>
      </c>
      <c r="H319" s="55" t="str">
        <f t="shared" si="10"/>
        <v>LONA700112T42</v>
      </c>
      <c r="I319" t="s">
        <v>5371</v>
      </c>
      <c r="J319">
        <v>42.31</v>
      </c>
      <c r="K319" s="33">
        <f t="shared" si="9"/>
        <v>264.4375</v>
      </c>
    </row>
    <row r="320" spans="1:11" x14ac:dyDescent="0.25">
      <c r="A320" t="s">
        <v>590</v>
      </c>
      <c r="B320" s="56">
        <v>42977</v>
      </c>
      <c r="C320" t="s">
        <v>7697</v>
      </c>
      <c r="D320">
        <v>1</v>
      </c>
      <c r="E320" t="s">
        <v>3010</v>
      </c>
      <c r="F320">
        <v>34304</v>
      </c>
      <c r="G320" t="s">
        <v>1406</v>
      </c>
      <c r="H320" s="55" t="str">
        <f t="shared" si="10"/>
        <v>TRA060703EB4</v>
      </c>
      <c r="I320" t="s">
        <v>743</v>
      </c>
      <c r="J320">
        <v>54</v>
      </c>
      <c r="K320" s="33">
        <f t="shared" si="9"/>
        <v>337.5</v>
      </c>
    </row>
    <row r="321" spans="1:11" x14ac:dyDescent="0.25">
      <c r="A321" t="s">
        <v>5964</v>
      </c>
      <c r="B321" s="56">
        <v>42978</v>
      </c>
      <c r="C321" t="s">
        <v>7698</v>
      </c>
      <c r="D321">
        <v>1</v>
      </c>
      <c r="E321" t="s">
        <v>3010</v>
      </c>
      <c r="F321">
        <v>34305</v>
      </c>
      <c r="G321" t="s">
        <v>1406</v>
      </c>
      <c r="H321" s="55" t="str">
        <f t="shared" si="10"/>
        <v>TTI961202IM1</v>
      </c>
      <c r="I321" t="s">
        <v>426</v>
      </c>
      <c r="J321">
        <v>13.62</v>
      </c>
      <c r="K321" s="33">
        <f t="shared" si="9"/>
        <v>85.125</v>
      </c>
    </row>
    <row r="322" spans="1:11" x14ac:dyDescent="0.25">
      <c r="A322" t="s">
        <v>593</v>
      </c>
      <c r="B322" s="56">
        <v>42978</v>
      </c>
      <c r="C322" t="s">
        <v>7699</v>
      </c>
      <c r="D322">
        <v>1</v>
      </c>
      <c r="E322" t="s">
        <v>3010</v>
      </c>
      <c r="F322">
        <v>34306</v>
      </c>
      <c r="G322" t="s">
        <v>1406</v>
      </c>
      <c r="H322" s="55" t="str">
        <f t="shared" si="10"/>
        <v>AME970109GW0</v>
      </c>
      <c r="I322" t="s">
        <v>309</v>
      </c>
      <c r="J322">
        <v>38.6</v>
      </c>
      <c r="K322" s="33">
        <f t="shared" si="9"/>
        <v>241.25</v>
      </c>
    </row>
    <row r="323" spans="1:11" x14ac:dyDescent="0.25">
      <c r="A323" t="s">
        <v>5968</v>
      </c>
      <c r="B323" s="56">
        <v>42978</v>
      </c>
      <c r="C323" t="s">
        <v>7700</v>
      </c>
      <c r="D323">
        <v>1</v>
      </c>
      <c r="E323" t="s">
        <v>3010</v>
      </c>
      <c r="F323">
        <v>34307</v>
      </c>
      <c r="G323" t="s">
        <v>1406</v>
      </c>
      <c r="H323" s="55" t="str">
        <f t="shared" si="10"/>
        <v>RIHA691010CX2</v>
      </c>
      <c r="I323" t="s">
        <v>7701</v>
      </c>
      <c r="J323">
        <v>7.93</v>
      </c>
      <c r="K323" s="33">
        <f t="shared" si="9"/>
        <v>49.5625</v>
      </c>
    </row>
    <row r="324" spans="1:11" x14ac:dyDescent="0.25">
      <c r="A324" t="s">
        <v>596</v>
      </c>
      <c r="B324" s="56">
        <v>42978</v>
      </c>
      <c r="C324" t="s">
        <v>7702</v>
      </c>
      <c r="D324">
        <v>1</v>
      </c>
      <c r="E324" t="s">
        <v>3010</v>
      </c>
      <c r="F324">
        <v>34308</v>
      </c>
      <c r="G324" t="s">
        <v>1406</v>
      </c>
      <c r="H324" s="55" t="str">
        <f t="shared" si="10"/>
        <v>FMB871228QF7</v>
      </c>
      <c r="I324" t="s">
        <v>430</v>
      </c>
      <c r="J324">
        <v>10.88</v>
      </c>
      <c r="K324" s="33">
        <f t="shared" si="9"/>
        <v>68</v>
      </c>
    </row>
    <row r="325" spans="1:11" x14ac:dyDescent="0.25">
      <c r="A325" t="s">
        <v>599</v>
      </c>
      <c r="B325" s="56">
        <v>42978</v>
      </c>
      <c r="C325" t="s">
        <v>7703</v>
      </c>
      <c r="D325">
        <v>1</v>
      </c>
      <c r="E325" t="s">
        <v>3010</v>
      </c>
      <c r="F325">
        <v>34309</v>
      </c>
      <c r="G325" t="s">
        <v>1406</v>
      </c>
      <c r="H325" s="55" t="str">
        <f t="shared" si="10"/>
        <v>FMB871228QF7</v>
      </c>
      <c r="I325" t="s">
        <v>430</v>
      </c>
      <c r="J325">
        <v>17.93</v>
      </c>
      <c r="K325" s="33">
        <f t="shared" si="9"/>
        <v>112.0625</v>
      </c>
    </row>
    <row r="326" spans="1:11" x14ac:dyDescent="0.25">
      <c r="A326" t="s">
        <v>602</v>
      </c>
      <c r="B326" s="56">
        <v>42978</v>
      </c>
      <c r="C326" t="s">
        <v>7704</v>
      </c>
      <c r="D326">
        <v>1</v>
      </c>
      <c r="E326" t="s">
        <v>3010</v>
      </c>
      <c r="F326">
        <v>34311</v>
      </c>
      <c r="G326" t="s">
        <v>1406</v>
      </c>
      <c r="H326" s="55" t="str">
        <f t="shared" si="10"/>
        <v>TTI961202IM1</v>
      </c>
      <c r="I326" t="s">
        <v>426</v>
      </c>
      <c r="J326">
        <v>10.46</v>
      </c>
      <c r="K326" s="33">
        <f t="shared" si="9"/>
        <v>65.375</v>
      </c>
    </row>
    <row r="327" spans="1:11" x14ac:dyDescent="0.25">
      <c r="A327" t="s">
        <v>605</v>
      </c>
      <c r="B327" s="56">
        <v>42978</v>
      </c>
      <c r="C327" t="s">
        <v>7705</v>
      </c>
      <c r="D327">
        <v>1</v>
      </c>
      <c r="E327" t="s">
        <v>3010</v>
      </c>
      <c r="F327">
        <v>34312</v>
      </c>
      <c r="G327" t="s">
        <v>1406</v>
      </c>
      <c r="H327" s="59" t="s">
        <v>309</v>
      </c>
      <c r="I327" t="s">
        <v>7706</v>
      </c>
      <c r="J327">
        <v>41.34</v>
      </c>
      <c r="K327" s="33">
        <f t="shared" si="9"/>
        <v>258.375</v>
      </c>
    </row>
    <row r="328" spans="1:11" x14ac:dyDescent="0.25">
      <c r="A328" t="s">
        <v>5975</v>
      </c>
      <c r="B328" s="56">
        <v>42978</v>
      </c>
      <c r="C328" t="s">
        <v>7707</v>
      </c>
      <c r="D328">
        <v>1</v>
      </c>
      <c r="E328" t="s">
        <v>3010</v>
      </c>
      <c r="F328">
        <v>34313</v>
      </c>
      <c r="G328" t="s">
        <v>1406</v>
      </c>
      <c r="H328" s="55" t="str">
        <f>+I328</f>
        <v>AME970109GW0</v>
      </c>
      <c r="I328" t="s">
        <v>309</v>
      </c>
      <c r="J328">
        <v>62.06</v>
      </c>
      <c r="K328" s="33">
        <f t="shared" ref="K328:K391" si="11">+J328/0.16</f>
        <v>387.875</v>
      </c>
    </row>
    <row r="329" spans="1:11" x14ac:dyDescent="0.25">
      <c r="A329" t="s">
        <v>608</v>
      </c>
      <c r="B329" s="56">
        <v>42978</v>
      </c>
      <c r="C329" t="s">
        <v>7708</v>
      </c>
      <c r="D329">
        <v>1</v>
      </c>
      <c r="E329" t="s">
        <v>3010</v>
      </c>
      <c r="F329">
        <v>34314</v>
      </c>
      <c r="G329" t="s">
        <v>1406</v>
      </c>
      <c r="H329" s="55" t="str">
        <f t="shared" ref="H329:H334" si="12">+I329</f>
        <v>ELE011009716</v>
      </c>
      <c r="I329" t="s">
        <v>763</v>
      </c>
      <c r="J329">
        <v>190.89</v>
      </c>
      <c r="K329" s="33">
        <f t="shared" si="11"/>
        <v>1193.0625</v>
      </c>
    </row>
    <row r="330" spans="1:11" x14ac:dyDescent="0.25">
      <c r="A330" t="s">
        <v>611</v>
      </c>
      <c r="B330" s="56">
        <v>42978</v>
      </c>
      <c r="C330" t="s">
        <v>7709</v>
      </c>
      <c r="D330">
        <v>1</v>
      </c>
      <c r="E330" t="s">
        <v>3010</v>
      </c>
      <c r="F330">
        <v>34315</v>
      </c>
      <c r="G330" t="s">
        <v>1406</v>
      </c>
      <c r="H330" s="55" t="str">
        <f t="shared" si="12"/>
        <v>RSJ1306261M9</v>
      </c>
      <c r="I330" t="s">
        <v>4793</v>
      </c>
      <c r="J330">
        <v>13.46</v>
      </c>
      <c r="K330" s="33">
        <f t="shared" si="11"/>
        <v>84.125</v>
      </c>
    </row>
    <row r="331" spans="1:11" x14ac:dyDescent="0.25">
      <c r="A331" t="s">
        <v>614</v>
      </c>
      <c r="B331" s="56">
        <v>42978</v>
      </c>
      <c r="C331" t="s">
        <v>7710</v>
      </c>
      <c r="D331">
        <v>1</v>
      </c>
      <c r="E331" t="s">
        <v>3010</v>
      </c>
      <c r="F331">
        <v>34316</v>
      </c>
      <c r="G331" t="s">
        <v>1406</v>
      </c>
      <c r="H331" s="55" t="str">
        <f t="shared" si="12"/>
        <v>ELE011009716</v>
      </c>
      <c r="I331" t="s">
        <v>763</v>
      </c>
      <c r="J331">
        <v>13.79</v>
      </c>
      <c r="K331" s="33">
        <f t="shared" si="11"/>
        <v>86.187499999999986</v>
      </c>
    </row>
    <row r="332" spans="1:11" x14ac:dyDescent="0.25">
      <c r="A332" t="s">
        <v>5453</v>
      </c>
      <c r="B332" s="56">
        <v>42978</v>
      </c>
      <c r="C332" t="s">
        <v>7711</v>
      </c>
      <c r="D332">
        <v>1</v>
      </c>
      <c r="E332" t="s">
        <v>3010</v>
      </c>
      <c r="F332">
        <v>34319</v>
      </c>
      <c r="G332" t="s">
        <v>1406</v>
      </c>
      <c r="H332" s="55" t="str">
        <f t="shared" si="12"/>
        <v>FNM000504R36</v>
      </c>
      <c r="I332" t="s">
        <v>356</v>
      </c>
      <c r="J332">
        <v>62.83</v>
      </c>
      <c r="K332" s="33">
        <f t="shared" si="11"/>
        <v>392.6875</v>
      </c>
    </row>
    <row r="333" spans="1:11" x14ac:dyDescent="0.25">
      <c r="A333" t="s">
        <v>617</v>
      </c>
      <c r="B333" s="56">
        <v>42978</v>
      </c>
      <c r="C333" t="s">
        <v>7712</v>
      </c>
      <c r="D333">
        <v>1</v>
      </c>
      <c r="E333" t="s">
        <v>3010</v>
      </c>
      <c r="F333">
        <v>34320</v>
      </c>
      <c r="G333" t="s">
        <v>1406</v>
      </c>
      <c r="H333" s="55" t="str">
        <f t="shared" si="12"/>
        <v>CME910715UB9</v>
      </c>
      <c r="I333" t="s">
        <v>329</v>
      </c>
      <c r="J333">
        <v>17.649999999999999</v>
      </c>
      <c r="K333" s="33">
        <f t="shared" si="11"/>
        <v>110.31249999999999</v>
      </c>
    </row>
    <row r="334" spans="1:11" x14ac:dyDescent="0.25">
      <c r="A334" t="s">
        <v>620</v>
      </c>
      <c r="B334" s="56">
        <v>42975</v>
      </c>
      <c r="C334" t="s">
        <v>7713</v>
      </c>
      <c r="D334">
        <v>1</v>
      </c>
      <c r="E334" t="s">
        <v>3010</v>
      </c>
      <c r="F334">
        <v>34321</v>
      </c>
      <c r="G334" t="s">
        <v>1406</v>
      </c>
      <c r="H334" s="55" t="str">
        <f t="shared" si="12"/>
        <v>DIC000309KC7</v>
      </c>
      <c r="I334" t="s">
        <v>7714</v>
      </c>
      <c r="J334">
        <v>8.42</v>
      </c>
      <c r="K334" s="33">
        <f t="shared" si="11"/>
        <v>52.625</v>
      </c>
    </row>
    <row r="335" spans="1:11" x14ac:dyDescent="0.25">
      <c r="A335" t="s">
        <v>623</v>
      </c>
      <c r="B335" s="56">
        <v>42978</v>
      </c>
      <c r="C335" t="s">
        <v>7715</v>
      </c>
      <c r="D335">
        <v>1</v>
      </c>
      <c r="E335" t="s">
        <v>3010</v>
      </c>
      <c r="F335">
        <v>34322</v>
      </c>
      <c r="G335" t="s">
        <v>1406</v>
      </c>
      <c r="H335" s="55" t="s">
        <v>7716</v>
      </c>
      <c r="I335" t="s">
        <v>7716</v>
      </c>
      <c r="J335">
        <v>40</v>
      </c>
      <c r="K335" s="33">
        <f t="shared" si="11"/>
        <v>250</v>
      </c>
    </row>
    <row r="336" spans="1:11" x14ac:dyDescent="0.25">
      <c r="A336" t="s">
        <v>626</v>
      </c>
      <c r="B336" s="56">
        <v>42978</v>
      </c>
      <c r="C336" t="s">
        <v>7717</v>
      </c>
      <c r="D336">
        <v>1</v>
      </c>
      <c r="E336" t="s">
        <v>3010</v>
      </c>
      <c r="F336">
        <v>34323</v>
      </c>
      <c r="G336" t="s">
        <v>1406</v>
      </c>
      <c r="H336" s="55" t="str">
        <f>+I336</f>
        <v>PGA140825FI7</v>
      </c>
      <c r="I336" t="s">
        <v>7718</v>
      </c>
      <c r="J336">
        <v>20.190000000000001</v>
      </c>
      <c r="K336" s="33">
        <f t="shared" si="11"/>
        <v>126.1875</v>
      </c>
    </row>
    <row r="337" spans="1:11" x14ac:dyDescent="0.25">
      <c r="A337" t="s">
        <v>629</v>
      </c>
      <c r="B337" s="56">
        <v>42978</v>
      </c>
      <c r="C337" t="s">
        <v>7719</v>
      </c>
      <c r="D337">
        <v>1</v>
      </c>
      <c r="E337" t="s">
        <v>3010</v>
      </c>
      <c r="F337">
        <v>34325</v>
      </c>
      <c r="G337" t="s">
        <v>1406</v>
      </c>
      <c r="H337" s="55" t="s">
        <v>309</v>
      </c>
      <c r="I337" t="s">
        <v>309</v>
      </c>
      <c r="J337">
        <v>298.06</v>
      </c>
      <c r="K337" s="33">
        <f t="shared" si="11"/>
        <v>1862.875</v>
      </c>
    </row>
    <row r="338" spans="1:11" x14ac:dyDescent="0.25">
      <c r="A338" t="s">
        <v>635</v>
      </c>
      <c r="B338" s="56">
        <v>42977</v>
      </c>
      <c r="C338" t="s">
        <v>7720</v>
      </c>
      <c r="D338" s="55" t="s">
        <v>4759</v>
      </c>
      <c r="E338" t="s">
        <v>3010</v>
      </c>
      <c r="F338">
        <v>34327</v>
      </c>
      <c r="G338" t="s">
        <v>1406</v>
      </c>
      <c r="H338" s="55" t="str">
        <f t="shared" ref="H338:H349" si="13">+I338</f>
        <v>CIB110415R65</v>
      </c>
      <c r="I338" s="55" t="s">
        <v>3429</v>
      </c>
      <c r="J338">
        <v>12.69</v>
      </c>
      <c r="K338" s="33">
        <f t="shared" si="11"/>
        <v>79.3125</v>
      </c>
    </row>
    <row r="339" spans="1:11" x14ac:dyDescent="0.25">
      <c r="A339" t="s">
        <v>5464</v>
      </c>
      <c r="B339" s="56">
        <v>42978</v>
      </c>
      <c r="C339" t="s">
        <v>7721</v>
      </c>
      <c r="D339">
        <v>1</v>
      </c>
      <c r="E339" t="s">
        <v>3010</v>
      </c>
      <c r="F339">
        <v>34328</v>
      </c>
      <c r="G339" t="s">
        <v>1406</v>
      </c>
      <c r="H339" s="55" t="str">
        <f t="shared" si="13"/>
        <v>API6609273E0</v>
      </c>
      <c r="I339" s="55" t="s">
        <v>444</v>
      </c>
      <c r="J339">
        <v>56.97</v>
      </c>
      <c r="K339" s="33">
        <f t="shared" si="11"/>
        <v>356.0625</v>
      </c>
    </row>
    <row r="340" spans="1:11" x14ac:dyDescent="0.25">
      <c r="A340" t="s">
        <v>5464</v>
      </c>
      <c r="B340" s="56">
        <v>42978</v>
      </c>
      <c r="C340" t="s">
        <v>7721</v>
      </c>
      <c r="D340">
        <v>1</v>
      </c>
      <c r="E340" t="s">
        <v>3010</v>
      </c>
      <c r="F340">
        <v>34328</v>
      </c>
      <c r="G340" t="s">
        <v>1406</v>
      </c>
      <c r="H340" s="55" t="str">
        <f t="shared" si="13"/>
        <v>AQU121207FY2</v>
      </c>
      <c r="I340" s="55" t="s">
        <v>7448</v>
      </c>
      <c r="J340">
        <v>15.17</v>
      </c>
      <c r="K340" s="33">
        <f t="shared" si="11"/>
        <v>94.8125</v>
      </c>
    </row>
    <row r="341" spans="1:11" x14ac:dyDescent="0.25">
      <c r="A341" t="s">
        <v>5464</v>
      </c>
      <c r="B341" s="56">
        <v>42978</v>
      </c>
      <c r="C341" t="s">
        <v>7721</v>
      </c>
      <c r="D341">
        <v>1</v>
      </c>
      <c r="E341" t="s">
        <v>3010</v>
      </c>
      <c r="F341">
        <v>34328</v>
      </c>
      <c r="G341" t="s">
        <v>1406</v>
      </c>
      <c r="H341" s="55" t="str">
        <f t="shared" si="13"/>
        <v>CME030219B64</v>
      </c>
      <c r="I341" s="55" t="s">
        <v>2907</v>
      </c>
      <c r="J341">
        <v>30.62</v>
      </c>
      <c r="K341" s="33">
        <f t="shared" si="11"/>
        <v>191.375</v>
      </c>
    </row>
    <row r="342" spans="1:11" x14ac:dyDescent="0.25">
      <c r="A342" t="s">
        <v>5464</v>
      </c>
      <c r="B342" s="56">
        <v>42978</v>
      </c>
      <c r="C342" t="s">
        <v>7721</v>
      </c>
      <c r="D342">
        <v>1</v>
      </c>
      <c r="E342" t="s">
        <v>3010</v>
      </c>
      <c r="F342">
        <v>34328</v>
      </c>
      <c r="G342" t="s">
        <v>1406</v>
      </c>
      <c r="H342" s="55" t="str">
        <f t="shared" si="13"/>
        <v>DGC170313257</v>
      </c>
      <c r="I342" s="55" t="s">
        <v>5845</v>
      </c>
      <c r="J342">
        <v>6.07</v>
      </c>
      <c r="K342" s="33">
        <f t="shared" si="11"/>
        <v>37.9375</v>
      </c>
    </row>
    <row r="343" spans="1:11" x14ac:dyDescent="0.25">
      <c r="A343" t="s">
        <v>5464</v>
      </c>
      <c r="B343" s="56">
        <v>42978</v>
      </c>
      <c r="C343" t="s">
        <v>7721</v>
      </c>
      <c r="D343">
        <v>1</v>
      </c>
      <c r="E343" t="s">
        <v>3010</v>
      </c>
      <c r="F343">
        <v>34328</v>
      </c>
      <c r="G343" t="s">
        <v>1406</v>
      </c>
      <c r="H343" s="55" t="str">
        <f t="shared" si="13"/>
        <v>FNI970829JR9</v>
      </c>
      <c r="I343" s="55" t="s">
        <v>794</v>
      </c>
      <c r="J343">
        <v>10.62</v>
      </c>
      <c r="K343" s="33">
        <f t="shared" si="11"/>
        <v>66.375</v>
      </c>
    </row>
    <row r="344" spans="1:11" x14ac:dyDescent="0.25">
      <c r="A344" t="s">
        <v>5464</v>
      </c>
      <c r="B344" s="56">
        <v>42978</v>
      </c>
      <c r="C344" t="s">
        <v>7721</v>
      </c>
      <c r="D344">
        <v>1</v>
      </c>
      <c r="E344" t="s">
        <v>3010</v>
      </c>
      <c r="F344">
        <v>34328</v>
      </c>
      <c r="G344" t="s">
        <v>1406</v>
      </c>
      <c r="H344" s="55" t="str">
        <f t="shared" si="13"/>
        <v>GTO051103HL8</v>
      </c>
      <c r="I344" s="55" t="s">
        <v>6173</v>
      </c>
      <c r="J344">
        <v>80.87</v>
      </c>
      <c r="K344" s="33">
        <f t="shared" si="11"/>
        <v>505.4375</v>
      </c>
    </row>
    <row r="345" spans="1:11" x14ac:dyDescent="0.25">
      <c r="A345" t="s">
        <v>5464</v>
      </c>
      <c r="B345" s="56">
        <v>42978</v>
      </c>
      <c r="C345" t="s">
        <v>7721</v>
      </c>
      <c r="D345">
        <v>1</v>
      </c>
      <c r="E345" t="s">
        <v>3010</v>
      </c>
      <c r="F345">
        <v>34328</v>
      </c>
      <c r="G345" t="s">
        <v>1406</v>
      </c>
      <c r="H345" s="55" t="str">
        <f t="shared" si="13"/>
        <v>TSC070907QS5</v>
      </c>
      <c r="I345" s="55" t="s">
        <v>796</v>
      </c>
      <c r="J345">
        <v>15.17</v>
      </c>
      <c r="K345" s="33">
        <f t="shared" si="11"/>
        <v>94.8125</v>
      </c>
    </row>
    <row r="346" spans="1:11" x14ac:dyDescent="0.25">
      <c r="A346" t="s">
        <v>638</v>
      </c>
      <c r="B346" s="56">
        <v>42978</v>
      </c>
      <c r="C346" t="s">
        <v>7722</v>
      </c>
      <c r="D346">
        <v>1</v>
      </c>
      <c r="E346" t="s">
        <v>3010</v>
      </c>
      <c r="F346">
        <v>34329</v>
      </c>
      <c r="G346" t="s">
        <v>1406</v>
      </c>
      <c r="H346" s="55" t="str">
        <f t="shared" si="13"/>
        <v>API6609273E0</v>
      </c>
      <c r="I346" s="55" t="s">
        <v>444</v>
      </c>
      <c r="J346">
        <v>56.97</v>
      </c>
      <c r="K346" s="33">
        <f t="shared" si="11"/>
        <v>356.0625</v>
      </c>
    </row>
    <row r="347" spans="1:11" x14ac:dyDescent="0.25">
      <c r="A347" t="s">
        <v>638</v>
      </c>
      <c r="B347" s="56">
        <v>42978</v>
      </c>
      <c r="C347" t="s">
        <v>7722</v>
      </c>
      <c r="D347">
        <v>1</v>
      </c>
      <c r="E347" t="s">
        <v>3010</v>
      </c>
      <c r="F347">
        <v>34329</v>
      </c>
      <c r="G347" t="s">
        <v>1406</v>
      </c>
      <c r="H347" s="55" t="str">
        <f t="shared" si="13"/>
        <v>AQU121207FY2</v>
      </c>
      <c r="I347" s="55" t="s">
        <v>7448</v>
      </c>
      <c r="J347">
        <v>15.17</v>
      </c>
      <c r="K347" s="33">
        <f t="shared" si="11"/>
        <v>94.8125</v>
      </c>
    </row>
    <row r="348" spans="1:11" x14ac:dyDescent="0.25">
      <c r="A348" t="s">
        <v>638</v>
      </c>
      <c r="B348" s="56">
        <v>42978</v>
      </c>
      <c r="C348" t="s">
        <v>7722</v>
      </c>
      <c r="D348">
        <v>1</v>
      </c>
      <c r="E348" t="s">
        <v>3010</v>
      </c>
      <c r="F348">
        <v>34329</v>
      </c>
      <c r="G348" t="s">
        <v>1406</v>
      </c>
      <c r="H348" s="55" t="str">
        <f t="shared" si="13"/>
        <v>FNI970829JR9</v>
      </c>
      <c r="I348" s="55" t="s">
        <v>794</v>
      </c>
      <c r="J348">
        <v>21.24</v>
      </c>
      <c r="K348" s="33">
        <f t="shared" si="11"/>
        <v>132.75</v>
      </c>
    </row>
    <row r="349" spans="1:11" x14ac:dyDescent="0.25">
      <c r="A349" t="s">
        <v>638</v>
      </c>
      <c r="B349" s="56">
        <v>42978</v>
      </c>
      <c r="C349" t="s">
        <v>7722</v>
      </c>
      <c r="D349">
        <v>1</v>
      </c>
      <c r="E349" t="s">
        <v>3010</v>
      </c>
      <c r="F349">
        <v>34329</v>
      </c>
      <c r="G349" t="s">
        <v>1406</v>
      </c>
      <c r="H349" s="55" t="str">
        <f t="shared" si="13"/>
        <v>GBA060117351</v>
      </c>
      <c r="I349" s="55" t="s">
        <v>795</v>
      </c>
      <c r="J349">
        <v>67.31</v>
      </c>
      <c r="K349" s="33">
        <f t="shared" si="11"/>
        <v>420.6875</v>
      </c>
    </row>
    <row r="350" spans="1:11" x14ac:dyDescent="0.25">
      <c r="A350" t="s">
        <v>641</v>
      </c>
      <c r="B350" s="56">
        <v>42978</v>
      </c>
      <c r="C350" t="s">
        <v>3286</v>
      </c>
      <c r="D350">
        <v>1</v>
      </c>
      <c r="E350" t="s">
        <v>3010</v>
      </c>
      <c r="F350">
        <v>34330</v>
      </c>
      <c r="G350" t="s">
        <v>1406</v>
      </c>
      <c r="H350" s="7" t="s">
        <v>1506</v>
      </c>
      <c r="I350" s="7" t="s">
        <v>1507</v>
      </c>
      <c r="J350">
        <v>283.3</v>
      </c>
      <c r="K350" s="33">
        <f t="shared" si="11"/>
        <v>1770.625</v>
      </c>
    </row>
    <row r="351" spans="1:11" x14ac:dyDescent="0.25">
      <c r="A351" t="s">
        <v>644</v>
      </c>
      <c r="B351" s="56">
        <v>42978</v>
      </c>
      <c r="C351" t="s">
        <v>7723</v>
      </c>
      <c r="D351">
        <v>1</v>
      </c>
      <c r="E351" t="s">
        <v>3010</v>
      </c>
      <c r="F351">
        <v>34331</v>
      </c>
      <c r="G351" t="s">
        <v>1406</v>
      </c>
      <c r="H351" s="55" t="str">
        <f>+I351</f>
        <v>API6609273E0</v>
      </c>
      <c r="I351" s="55" t="s">
        <v>444</v>
      </c>
      <c r="J351">
        <v>56.97</v>
      </c>
      <c r="K351" s="33">
        <f t="shared" si="11"/>
        <v>356.0625</v>
      </c>
    </row>
    <row r="352" spans="1:11" x14ac:dyDescent="0.25">
      <c r="A352" t="s">
        <v>644</v>
      </c>
      <c r="B352" s="56">
        <v>42978</v>
      </c>
      <c r="C352" t="s">
        <v>7723</v>
      </c>
      <c r="D352">
        <v>1</v>
      </c>
      <c r="E352" t="s">
        <v>3010</v>
      </c>
      <c r="F352">
        <v>34331</v>
      </c>
      <c r="G352" t="s">
        <v>1406</v>
      </c>
      <c r="H352" s="55" t="str">
        <f>+I352</f>
        <v>FNI970829JR9</v>
      </c>
      <c r="I352" s="55" t="s">
        <v>794</v>
      </c>
      <c r="J352">
        <v>31.03</v>
      </c>
      <c r="K352" s="33">
        <f t="shared" si="11"/>
        <v>193.9375</v>
      </c>
    </row>
    <row r="353" spans="1:11" x14ac:dyDescent="0.25">
      <c r="A353" t="s">
        <v>644</v>
      </c>
      <c r="B353" s="56">
        <v>42978</v>
      </c>
      <c r="C353" t="s">
        <v>7723</v>
      </c>
      <c r="D353">
        <v>1</v>
      </c>
      <c r="E353" t="s">
        <v>3010</v>
      </c>
      <c r="F353">
        <v>34331</v>
      </c>
      <c r="G353" t="s">
        <v>1406</v>
      </c>
      <c r="H353" s="55" t="str">
        <f>+I353</f>
        <v>GBA060117351</v>
      </c>
      <c r="I353" s="55" t="s">
        <v>795</v>
      </c>
      <c r="J353">
        <v>74.040000000000006</v>
      </c>
      <c r="K353" s="33">
        <f t="shared" si="11"/>
        <v>462.75000000000006</v>
      </c>
    </row>
    <row r="354" spans="1:11" x14ac:dyDescent="0.25">
      <c r="A354" t="s">
        <v>644</v>
      </c>
      <c r="B354" s="56">
        <v>42978</v>
      </c>
      <c r="C354" t="s">
        <v>7723</v>
      </c>
      <c r="D354">
        <v>1</v>
      </c>
      <c r="E354" t="s">
        <v>3010</v>
      </c>
      <c r="F354">
        <v>34331</v>
      </c>
      <c r="G354" t="s">
        <v>1406</v>
      </c>
      <c r="H354" s="55" t="str">
        <f>+I354</f>
        <v>PSO140307272</v>
      </c>
      <c r="I354" s="55" t="s">
        <v>4473</v>
      </c>
      <c r="J354">
        <v>26.92</v>
      </c>
      <c r="K354" s="33">
        <f t="shared" si="11"/>
        <v>168.25</v>
      </c>
    </row>
    <row r="355" spans="1:11" x14ac:dyDescent="0.25">
      <c r="A355" t="s">
        <v>644</v>
      </c>
      <c r="B355" s="56">
        <v>42978</v>
      </c>
      <c r="C355" t="s">
        <v>7723</v>
      </c>
      <c r="D355">
        <v>1</v>
      </c>
      <c r="E355" t="s">
        <v>3010</v>
      </c>
      <c r="F355">
        <v>34331</v>
      </c>
      <c r="G355" t="s">
        <v>1406</v>
      </c>
      <c r="H355" s="55" t="str">
        <f>+I355</f>
        <v>TSC070907QS5</v>
      </c>
      <c r="I355" s="55" t="s">
        <v>796</v>
      </c>
      <c r="J355">
        <v>15.17</v>
      </c>
      <c r="K355" s="33">
        <f t="shared" si="11"/>
        <v>94.8125</v>
      </c>
    </row>
    <row r="356" spans="1:11" x14ac:dyDescent="0.25">
      <c r="A356" t="s">
        <v>689</v>
      </c>
      <c r="B356" s="56">
        <v>42977</v>
      </c>
      <c r="C356" t="s">
        <v>7724</v>
      </c>
      <c r="D356">
        <v>1</v>
      </c>
      <c r="E356" t="s">
        <v>3010</v>
      </c>
      <c r="F356">
        <v>34337</v>
      </c>
      <c r="G356" t="s">
        <v>1406</v>
      </c>
      <c r="H356" s="7" t="s">
        <v>1452</v>
      </c>
      <c r="I356" s="7" t="s">
        <v>8010</v>
      </c>
      <c r="J356" s="54">
        <v>1187.0999999999999</v>
      </c>
      <c r="K356" s="33">
        <f t="shared" si="11"/>
        <v>7419.3749999999991</v>
      </c>
    </row>
    <row r="357" spans="1:11" x14ac:dyDescent="0.25">
      <c r="A357" t="s">
        <v>695</v>
      </c>
      <c r="B357" s="56">
        <v>42978</v>
      </c>
      <c r="C357" t="s">
        <v>7725</v>
      </c>
      <c r="D357">
        <v>1</v>
      </c>
      <c r="E357" t="s">
        <v>3010</v>
      </c>
      <c r="F357">
        <v>34340</v>
      </c>
      <c r="G357" t="s">
        <v>1406</v>
      </c>
      <c r="H357" s="55" t="str">
        <f t="shared" ref="H357:H388" si="14">+I357</f>
        <v>AGA0006136F1</v>
      </c>
      <c r="I357" t="s">
        <v>824</v>
      </c>
      <c r="J357">
        <v>60.6</v>
      </c>
      <c r="K357" s="33">
        <f t="shared" si="11"/>
        <v>378.75</v>
      </c>
    </row>
    <row r="358" spans="1:11" x14ac:dyDescent="0.25">
      <c r="A358" t="s">
        <v>695</v>
      </c>
      <c r="B358" s="56">
        <v>42978</v>
      </c>
      <c r="C358" t="s">
        <v>7725</v>
      </c>
      <c r="D358">
        <v>1</v>
      </c>
      <c r="E358" t="s">
        <v>3010</v>
      </c>
      <c r="F358">
        <v>34340</v>
      </c>
      <c r="G358" t="s">
        <v>1406</v>
      </c>
      <c r="H358" s="55" t="str">
        <f t="shared" si="14"/>
        <v>API6609273E0</v>
      </c>
      <c r="I358" t="s">
        <v>444</v>
      </c>
      <c r="J358">
        <v>110.49</v>
      </c>
      <c r="K358" s="33">
        <f t="shared" si="11"/>
        <v>690.5625</v>
      </c>
    </row>
    <row r="359" spans="1:11" x14ac:dyDescent="0.25">
      <c r="A359" t="s">
        <v>695</v>
      </c>
      <c r="B359" s="56">
        <v>42978</v>
      </c>
      <c r="C359" t="s">
        <v>7725</v>
      </c>
      <c r="D359">
        <v>1</v>
      </c>
      <c r="E359" t="s">
        <v>3010</v>
      </c>
      <c r="F359">
        <v>34340</v>
      </c>
      <c r="G359" t="s">
        <v>1406</v>
      </c>
      <c r="H359" s="55" t="str">
        <f t="shared" si="14"/>
        <v>FNI970829JR9</v>
      </c>
      <c r="I359" t="s">
        <v>794</v>
      </c>
      <c r="J359">
        <v>10.210000000000001</v>
      </c>
      <c r="K359" s="33">
        <f t="shared" si="11"/>
        <v>63.812500000000007</v>
      </c>
    </row>
    <row r="360" spans="1:11" x14ac:dyDescent="0.25">
      <c r="A360" t="s">
        <v>695</v>
      </c>
      <c r="B360" s="56">
        <v>42978</v>
      </c>
      <c r="C360" t="s">
        <v>7725</v>
      </c>
      <c r="D360">
        <v>1</v>
      </c>
      <c r="E360" t="s">
        <v>3010</v>
      </c>
      <c r="F360">
        <v>34340</v>
      </c>
      <c r="G360" t="s">
        <v>1406</v>
      </c>
      <c r="H360" s="55" t="str">
        <f t="shared" si="14"/>
        <v>GECI860903828</v>
      </c>
      <c r="I360" t="s">
        <v>7726</v>
      </c>
      <c r="J360">
        <v>16.55</v>
      </c>
      <c r="K360" s="33">
        <f t="shared" si="11"/>
        <v>103.4375</v>
      </c>
    </row>
    <row r="361" spans="1:11" x14ac:dyDescent="0.25">
      <c r="A361" t="s">
        <v>695</v>
      </c>
      <c r="B361" s="56">
        <v>42978</v>
      </c>
      <c r="C361" t="s">
        <v>7725</v>
      </c>
      <c r="D361">
        <v>1</v>
      </c>
      <c r="E361" t="s">
        <v>3010</v>
      </c>
      <c r="F361">
        <v>34340</v>
      </c>
      <c r="G361" t="s">
        <v>1406</v>
      </c>
      <c r="H361" s="55" t="str">
        <f t="shared" si="14"/>
        <v>RCO0708136F7</v>
      </c>
      <c r="I361" t="s">
        <v>815</v>
      </c>
      <c r="J361">
        <v>65.930000000000007</v>
      </c>
      <c r="K361" s="33">
        <f t="shared" si="11"/>
        <v>412.06250000000006</v>
      </c>
    </row>
    <row r="362" spans="1:11" x14ac:dyDescent="0.25">
      <c r="A362" t="s">
        <v>695</v>
      </c>
      <c r="B362" s="56">
        <v>42978</v>
      </c>
      <c r="C362" t="s">
        <v>7725</v>
      </c>
      <c r="D362">
        <v>1</v>
      </c>
      <c r="E362" t="s">
        <v>3010</v>
      </c>
      <c r="F362">
        <v>34340</v>
      </c>
      <c r="G362" t="s">
        <v>1406</v>
      </c>
      <c r="H362" s="55" t="str">
        <f t="shared" si="14"/>
        <v>SXA041111GR2</v>
      </c>
      <c r="I362" t="s">
        <v>3165</v>
      </c>
      <c r="J362">
        <v>170.81</v>
      </c>
      <c r="K362" s="33">
        <f t="shared" si="11"/>
        <v>1067.5625</v>
      </c>
    </row>
    <row r="363" spans="1:11" x14ac:dyDescent="0.25">
      <c r="A363" t="s">
        <v>695</v>
      </c>
      <c r="B363" s="56">
        <v>42978</v>
      </c>
      <c r="C363" t="s">
        <v>7725</v>
      </c>
      <c r="D363">
        <v>1</v>
      </c>
      <c r="E363" t="s">
        <v>3010</v>
      </c>
      <c r="F363">
        <v>34340</v>
      </c>
      <c r="G363" t="s">
        <v>1406</v>
      </c>
      <c r="H363" s="55" t="str">
        <f t="shared" si="14"/>
        <v>TCG870817Q74</v>
      </c>
      <c r="I363" t="s">
        <v>2343</v>
      </c>
      <c r="J363">
        <v>38.61</v>
      </c>
      <c r="K363" s="33">
        <f t="shared" si="11"/>
        <v>241.3125</v>
      </c>
    </row>
    <row r="364" spans="1:11" x14ac:dyDescent="0.25">
      <c r="A364" t="s">
        <v>698</v>
      </c>
      <c r="B364" s="56">
        <v>42978</v>
      </c>
      <c r="C364" t="s">
        <v>7727</v>
      </c>
      <c r="D364">
        <v>1</v>
      </c>
      <c r="E364" t="s">
        <v>3010</v>
      </c>
      <c r="F364">
        <v>34341</v>
      </c>
      <c r="G364" t="s">
        <v>1406</v>
      </c>
      <c r="H364" s="55" t="str">
        <f t="shared" si="14"/>
        <v>API6609273E0</v>
      </c>
      <c r="I364" t="s">
        <v>444</v>
      </c>
      <c r="J364">
        <v>56.97</v>
      </c>
      <c r="K364" s="33">
        <f t="shared" si="11"/>
        <v>356.0625</v>
      </c>
    </row>
    <row r="365" spans="1:11" x14ac:dyDescent="0.25">
      <c r="A365" t="s">
        <v>698</v>
      </c>
      <c r="B365" s="56">
        <v>42978</v>
      </c>
      <c r="C365" t="s">
        <v>7727</v>
      </c>
      <c r="D365">
        <v>1</v>
      </c>
      <c r="E365" t="s">
        <v>3010</v>
      </c>
      <c r="F365">
        <v>34341</v>
      </c>
      <c r="G365" t="s">
        <v>1406</v>
      </c>
      <c r="H365" s="55" t="str">
        <f t="shared" si="14"/>
        <v>FNI970829JR9</v>
      </c>
      <c r="I365" t="s">
        <v>794</v>
      </c>
      <c r="J365">
        <v>31.03</v>
      </c>
      <c r="K365" s="33">
        <f t="shared" si="11"/>
        <v>193.9375</v>
      </c>
    </row>
    <row r="366" spans="1:11" x14ac:dyDescent="0.25">
      <c r="A366" t="s">
        <v>698</v>
      </c>
      <c r="B366" s="56">
        <v>42978</v>
      </c>
      <c r="C366" t="s">
        <v>7727</v>
      </c>
      <c r="D366">
        <v>1</v>
      </c>
      <c r="E366" t="s">
        <v>3010</v>
      </c>
      <c r="F366">
        <v>34341</v>
      </c>
      <c r="G366" t="s">
        <v>1406</v>
      </c>
      <c r="H366" s="55" t="str">
        <f t="shared" si="14"/>
        <v>SUL601206R87</v>
      </c>
      <c r="I366" t="s">
        <v>820</v>
      </c>
      <c r="J366">
        <v>81.739999999999995</v>
      </c>
      <c r="K366" s="33">
        <f t="shared" si="11"/>
        <v>510.87499999999994</v>
      </c>
    </row>
    <row r="367" spans="1:11" x14ac:dyDescent="0.25">
      <c r="A367" t="s">
        <v>698</v>
      </c>
      <c r="B367" s="56">
        <v>42978</v>
      </c>
      <c r="C367" t="s">
        <v>7727</v>
      </c>
      <c r="D367">
        <v>1</v>
      </c>
      <c r="E367" t="s">
        <v>3010</v>
      </c>
      <c r="F367">
        <v>34341</v>
      </c>
      <c r="G367" t="s">
        <v>1406</v>
      </c>
      <c r="H367" s="55" t="str">
        <f t="shared" si="14"/>
        <v>TSC070907QS5</v>
      </c>
      <c r="I367" t="s">
        <v>796</v>
      </c>
      <c r="J367">
        <v>15.86</v>
      </c>
      <c r="K367" s="33">
        <f t="shared" si="11"/>
        <v>99.125</v>
      </c>
    </row>
    <row r="368" spans="1:11" x14ac:dyDescent="0.25">
      <c r="A368" t="s">
        <v>701</v>
      </c>
      <c r="B368" s="56">
        <v>42978</v>
      </c>
      <c r="C368" t="s">
        <v>7728</v>
      </c>
      <c r="D368">
        <v>1</v>
      </c>
      <c r="E368" t="s">
        <v>3010</v>
      </c>
      <c r="F368">
        <v>34343</v>
      </c>
      <c r="G368" t="s">
        <v>1406</v>
      </c>
      <c r="H368" s="55" t="str">
        <f t="shared" si="14"/>
        <v>AAN051220835</v>
      </c>
      <c r="I368" t="s">
        <v>804</v>
      </c>
      <c r="J368">
        <v>45.52</v>
      </c>
      <c r="K368" s="33">
        <f t="shared" si="11"/>
        <v>284.5</v>
      </c>
    </row>
    <row r="369" spans="1:11" x14ac:dyDescent="0.25">
      <c r="A369" t="s">
        <v>701</v>
      </c>
      <c r="B369" s="56">
        <v>42978</v>
      </c>
      <c r="C369" t="s">
        <v>7728</v>
      </c>
      <c r="D369">
        <v>1</v>
      </c>
      <c r="E369" t="s">
        <v>3010</v>
      </c>
      <c r="F369">
        <v>34343</v>
      </c>
      <c r="G369" t="s">
        <v>1406</v>
      </c>
      <c r="H369" s="55" t="str">
        <f t="shared" si="14"/>
        <v>AEB611030SN7</v>
      </c>
      <c r="I369" t="s">
        <v>850</v>
      </c>
      <c r="J369">
        <v>100.83</v>
      </c>
      <c r="K369" s="33">
        <f t="shared" si="11"/>
        <v>630.1875</v>
      </c>
    </row>
    <row r="370" spans="1:11" x14ac:dyDescent="0.25">
      <c r="A370" t="s">
        <v>701</v>
      </c>
      <c r="B370" s="56">
        <v>42978</v>
      </c>
      <c r="C370" t="s">
        <v>7728</v>
      </c>
      <c r="D370">
        <v>1</v>
      </c>
      <c r="E370" t="s">
        <v>3010</v>
      </c>
      <c r="F370">
        <v>34343</v>
      </c>
      <c r="G370" t="s">
        <v>1406</v>
      </c>
      <c r="H370" s="55" t="str">
        <f t="shared" si="14"/>
        <v>APU640930KV9</v>
      </c>
      <c r="I370" t="s">
        <v>924</v>
      </c>
      <c r="J370">
        <v>39.450000000000003</v>
      </c>
      <c r="K370" s="33">
        <f t="shared" si="11"/>
        <v>246.5625</v>
      </c>
    </row>
    <row r="371" spans="1:11" x14ac:dyDescent="0.25">
      <c r="A371" t="s">
        <v>701</v>
      </c>
      <c r="B371" s="56">
        <v>42978</v>
      </c>
      <c r="C371" t="s">
        <v>7728</v>
      </c>
      <c r="D371">
        <v>1</v>
      </c>
      <c r="E371" t="s">
        <v>3010</v>
      </c>
      <c r="F371">
        <v>34343</v>
      </c>
      <c r="G371" t="s">
        <v>1406</v>
      </c>
      <c r="H371" s="55" t="str">
        <f t="shared" si="14"/>
        <v>FNI970829JR9</v>
      </c>
      <c r="I371" t="s">
        <v>794</v>
      </c>
      <c r="J371">
        <v>25.1</v>
      </c>
      <c r="K371" s="33">
        <f t="shared" si="11"/>
        <v>156.875</v>
      </c>
    </row>
    <row r="372" spans="1:11" x14ac:dyDescent="0.25">
      <c r="A372" t="s">
        <v>701</v>
      </c>
      <c r="B372" s="56">
        <v>42978</v>
      </c>
      <c r="C372" t="s">
        <v>7728</v>
      </c>
      <c r="D372">
        <v>1</v>
      </c>
      <c r="E372" t="s">
        <v>3010</v>
      </c>
      <c r="F372">
        <v>34343</v>
      </c>
      <c r="G372" t="s">
        <v>1406</v>
      </c>
      <c r="H372" s="55" t="str">
        <f t="shared" si="14"/>
        <v>GAN030926UU7</v>
      </c>
      <c r="I372" t="s">
        <v>6771</v>
      </c>
      <c r="J372">
        <v>31.86</v>
      </c>
      <c r="K372" s="33">
        <f t="shared" si="11"/>
        <v>199.125</v>
      </c>
    </row>
    <row r="373" spans="1:11" x14ac:dyDescent="0.25">
      <c r="A373" t="s">
        <v>701</v>
      </c>
      <c r="B373" s="56">
        <v>42978</v>
      </c>
      <c r="C373" t="s">
        <v>7728</v>
      </c>
      <c r="D373">
        <v>1</v>
      </c>
      <c r="E373" t="s">
        <v>3010</v>
      </c>
      <c r="F373">
        <v>34343</v>
      </c>
      <c r="G373" t="s">
        <v>1406</v>
      </c>
      <c r="H373" s="55" t="str">
        <f t="shared" si="14"/>
        <v>IXA971222JH5</v>
      </c>
      <c r="I373" t="s">
        <v>7729</v>
      </c>
      <c r="J373">
        <v>92.73</v>
      </c>
      <c r="K373" s="33">
        <f t="shared" si="11"/>
        <v>579.5625</v>
      </c>
    </row>
    <row r="374" spans="1:11" x14ac:dyDescent="0.25">
      <c r="A374" t="s">
        <v>701</v>
      </c>
      <c r="B374" s="56">
        <v>42978</v>
      </c>
      <c r="C374" t="s">
        <v>7728</v>
      </c>
      <c r="D374">
        <v>1</v>
      </c>
      <c r="E374" t="s">
        <v>3010</v>
      </c>
      <c r="F374">
        <v>34343</v>
      </c>
      <c r="G374" t="s">
        <v>1406</v>
      </c>
      <c r="H374" s="55" t="str">
        <f t="shared" si="14"/>
        <v>OES070503PZ1</v>
      </c>
      <c r="I374" t="s">
        <v>6809</v>
      </c>
      <c r="J374">
        <v>40.369999999999997</v>
      </c>
      <c r="K374" s="33">
        <f t="shared" si="11"/>
        <v>252.31249999999997</v>
      </c>
    </row>
    <row r="375" spans="1:11" x14ac:dyDescent="0.25">
      <c r="A375" t="s">
        <v>701</v>
      </c>
      <c r="B375" s="56">
        <v>42978</v>
      </c>
      <c r="C375" t="s">
        <v>7728</v>
      </c>
      <c r="D375">
        <v>1</v>
      </c>
      <c r="E375" t="s">
        <v>3010</v>
      </c>
      <c r="F375">
        <v>34343</v>
      </c>
      <c r="G375" t="s">
        <v>1406</v>
      </c>
      <c r="H375" s="55" t="str">
        <f t="shared" si="14"/>
        <v>TSC070907QS5</v>
      </c>
      <c r="I375" t="s">
        <v>796</v>
      </c>
      <c r="J375">
        <v>16.55</v>
      </c>
      <c r="K375" s="33">
        <f t="shared" si="11"/>
        <v>103.4375</v>
      </c>
    </row>
    <row r="376" spans="1:11" x14ac:dyDescent="0.25">
      <c r="A376" t="s">
        <v>704</v>
      </c>
      <c r="B376" s="56">
        <v>42978</v>
      </c>
      <c r="C376" t="s">
        <v>7730</v>
      </c>
      <c r="D376">
        <v>1</v>
      </c>
      <c r="E376" t="s">
        <v>3010</v>
      </c>
      <c r="F376">
        <v>34344</v>
      </c>
      <c r="G376" t="s">
        <v>1406</v>
      </c>
      <c r="H376" s="55" t="str">
        <f t="shared" si="14"/>
        <v>AMO010815U41</v>
      </c>
      <c r="I376" t="s">
        <v>885</v>
      </c>
      <c r="J376">
        <v>17.93</v>
      </c>
      <c r="K376" s="33">
        <f t="shared" si="11"/>
        <v>112.0625</v>
      </c>
    </row>
    <row r="377" spans="1:11" x14ac:dyDescent="0.25">
      <c r="A377" t="s">
        <v>704</v>
      </c>
      <c r="B377" s="56">
        <v>42978</v>
      </c>
      <c r="C377" t="s">
        <v>7730</v>
      </c>
      <c r="D377">
        <v>1</v>
      </c>
      <c r="E377" t="s">
        <v>3010</v>
      </c>
      <c r="F377">
        <v>34344</v>
      </c>
      <c r="G377" t="s">
        <v>1406</v>
      </c>
      <c r="H377" s="55" t="str">
        <f t="shared" si="14"/>
        <v>API6609273E0</v>
      </c>
      <c r="I377" t="s">
        <v>444</v>
      </c>
      <c r="J377">
        <v>8.5500000000000007</v>
      </c>
      <c r="K377" s="33">
        <f t="shared" si="11"/>
        <v>53.4375</v>
      </c>
    </row>
    <row r="378" spans="1:11" x14ac:dyDescent="0.25">
      <c r="A378" t="s">
        <v>704</v>
      </c>
      <c r="B378" s="56">
        <v>42978</v>
      </c>
      <c r="C378" t="s">
        <v>7730</v>
      </c>
      <c r="D378">
        <v>1</v>
      </c>
      <c r="E378" t="s">
        <v>3010</v>
      </c>
      <c r="F378">
        <v>34344</v>
      </c>
      <c r="G378" t="s">
        <v>1406</v>
      </c>
      <c r="H378" s="55" t="str">
        <f t="shared" si="14"/>
        <v>API6609273E0</v>
      </c>
      <c r="I378" t="s">
        <v>444</v>
      </c>
      <c r="J378">
        <v>40.409999999999997</v>
      </c>
      <c r="K378" s="33">
        <f t="shared" si="11"/>
        <v>252.56249999999997</v>
      </c>
    </row>
    <row r="379" spans="1:11" x14ac:dyDescent="0.25">
      <c r="A379" t="s">
        <v>704</v>
      </c>
      <c r="B379" s="56">
        <v>42978</v>
      </c>
      <c r="C379" t="s">
        <v>7730</v>
      </c>
      <c r="D379">
        <v>1</v>
      </c>
      <c r="E379" t="s">
        <v>3010</v>
      </c>
      <c r="F379">
        <v>34344</v>
      </c>
      <c r="G379" t="s">
        <v>1406</v>
      </c>
      <c r="H379" s="55" t="str">
        <f t="shared" si="14"/>
        <v>FMN9905248R8</v>
      </c>
      <c r="I379" t="s">
        <v>880</v>
      </c>
      <c r="J379">
        <v>5.24</v>
      </c>
      <c r="K379" s="33">
        <f t="shared" si="11"/>
        <v>32.75</v>
      </c>
    </row>
    <row r="380" spans="1:11" x14ac:dyDescent="0.25">
      <c r="A380" t="s">
        <v>704</v>
      </c>
      <c r="B380" s="56">
        <v>42978</v>
      </c>
      <c r="C380" t="s">
        <v>7730</v>
      </c>
      <c r="D380">
        <v>1</v>
      </c>
      <c r="E380" t="s">
        <v>3010</v>
      </c>
      <c r="F380">
        <v>34344</v>
      </c>
      <c r="G380" t="s">
        <v>1406</v>
      </c>
      <c r="H380" s="55" t="str">
        <f t="shared" si="14"/>
        <v>FMN9905248R8</v>
      </c>
      <c r="I380" t="s">
        <v>880</v>
      </c>
      <c r="J380">
        <v>5.24</v>
      </c>
      <c r="K380" s="33">
        <f t="shared" si="11"/>
        <v>32.75</v>
      </c>
    </row>
    <row r="381" spans="1:11" x14ac:dyDescent="0.25">
      <c r="A381" t="s">
        <v>704</v>
      </c>
      <c r="B381" s="56">
        <v>42978</v>
      </c>
      <c r="C381" t="s">
        <v>7730</v>
      </c>
      <c r="D381">
        <v>1</v>
      </c>
      <c r="E381" t="s">
        <v>3010</v>
      </c>
      <c r="F381">
        <v>34344</v>
      </c>
      <c r="G381" t="s">
        <v>1406</v>
      </c>
      <c r="H381" s="55" t="str">
        <f t="shared" si="14"/>
        <v>OMC100818GZ7</v>
      </c>
      <c r="I381" t="s">
        <v>887</v>
      </c>
      <c r="J381">
        <v>67.290000000000006</v>
      </c>
      <c r="K381" s="33">
        <f t="shared" si="11"/>
        <v>420.56250000000006</v>
      </c>
    </row>
    <row r="382" spans="1:11" x14ac:dyDescent="0.25">
      <c r="A382" t="s">
        <v>710</v>
      </c>
      <c r="B382" s="56">
        <v>42978</v>
      </c>
      <c r="C382" t="s">
        <v>7731</v>
      </c>
      <c r="D382">
        <v>1</v>
      </c>
      <c r="E382" t="s">
        <v>3010</v>
      </c>
      <c r="F382">
        <v>34346</v>
      </c>
      <c r="G382" t="s">
        <v>1406</v>
      </c>
      <c r="H382" s="55" t="str">
        <f t="shared" si="14"/>
        <v>FNM000504R36</v>
      </c>
      <c r="I382" t="s">
        <v>356</v>
      </c>
      <c r="J382">
        <v>10.76</v>
      </c>
      <c r="K382" s="33">
        <f t="shared" si="11"/>
        <v>67.25</v>
      </c>
    </row>
    <row r="383" spans="1:11" x14ac:dyDescent="0.25">
      <c r="A383" t="s">
        <v>713</v>
      </c>
      <c r="B383" s="56">
        <v>42978</v>
      </c>
      <c r="C383" t="s">
        <v>7732</v>
      </c>
      <c r="D383">
        <v>1</v>
      </c>
      <c r="E383" t="s">
        <v>3010</v>
      </c>
      <c r="F383">
        <v>34347</v>
      </c>
      <c r="G383" t="s">
        <v>1406</v>
      </c>
      <c r="H383" s="55" t="str">
        <f t="shared" si="14"/>
        <v>ELE011009716</v>
      </c>
      <c r="I383" t="s">
        <v>763</v>
      </c>
      <c r="J383">
        <v>32.130000000000003</v>
      </c>
      <c r="K383" s="33">
        <f t="shared" si="11"/>
        <v>200.8125</v>
      </c>
    </row>
    <row r="384" spans="1:11" x14ac:dyDescent="0.25">
      <c r="A384" t="s">
        <v>716</v>
      </c>
      <c r="B384" s="56">
        <v>42978</v>
      </c>
      <c r="C384" t="s">
        <v>7733</v>
      </c>
      <c r="D384">
        <v>1</v>
      </c>
      <c r="E384" t="s">
        <v>3010</v>
      </c>
      <c r="F384">
        <v>34348</v>
      </c>
      <c r="G384" t="s">
        <v>1406</v>
      </c>
      <c r="H384" s="55" t="str">
        <f t="shared" si="14"/>
        <v>ODM950324V2A</v>
      </c>
      <c r="I384" t="s">
        <v>411</v>
      </c>
      <c r="J384">
        <v>2.83</v>
      </c>
      <c r="K384" s="33">
        <f t="shared" si="11"/>
        <v>17.6875</v>
      </c>
    </row>
    <row r="385" spans="1:11" x14ac:dyDescent="0.25">
      <c r="A385" t="s">
        <v>6667</v>
      </c>
      <c r="B385" s="56">
        <v>42978</v>
      </c>
      <c r="C385" t="s">
        <v>7734</v>
      </c>
      <c r="D385">
        <v>1</v>
      </c>
      <c r="E385" t="s">
        <v>3010</v>
      </c>
      <c r="F385">
        <v>34352</v>
      </c>
      <c r="G385" t="s">
        <v>1406</v>
      </c>
      <c r="H385" s="55" t="str">
        <f t="shared" si="14"/>
        <v>FICR750321LL4</v>
      </c>
      <c r="I385" t="s">
        <v>790</v>
      </c>
      <c r="J385">
        <v>176</v>
      </c>
      <c r="K385" s="33">
        <f t="shared" si="11"/>
        <v>1100</v>
      </c>
    </row>
    <row r="386" spans="1:11" x14ac:dyDescent="0.25">
      <c r="A386" t="s">
        <v>6674</v>
      </c>
      <c r="B386" s="56">
        <v>42978</v>
      </c>
      <c r="C386" t="s">
        <v>7735</v>
      </c>
      <c r="D386">
        <v>1</v>
      </c>
      <c r="E386" t="s">
        <v>3010</v>
      </c>
      <c r="F386">
        <v>34354</v>
      </c>
      <c r="G386" t="s">
        <v>1406</v>
      </c>
      <c r="H386" s="55" t="str">
        <f t="shared" si="14"/>
        <v>VEBF490427NV8</v>
      </c>
      <c r="I386" t="s">
        <v>337</v>
      </c>
      <c r="J386">
        <v>22.55</v>
      </c>
      <c r="K386" s="33">
        <f t="shared" si="11"/>
        <v>140.9375</v>
      </c>
    </row>
    <row r="387" spans="1:11" x14ac:dyDescent="0.25">
      <c r="A387" t="s">
        <v>6677</v>
      </c>
      <c r="B387" s="56">
        <v>42978</v>
      </c>
      <c r="C387" t="s">
        <v>7736</v>
      </c>
      <c r="D387">
        <v>1</v>
      </c>
      <c r="E387" t="s">
        <v>3010</v>
      </c>
      <c r="F387">
        <v>34355</v>
      </c>
      <c r="G387" t="s">
        <v>1406</v>
      </c>
      <c r="H387" s="55" t="str">
        <f t="shared" si="14"/>
        <v>CBI100624JY9</v>
      </c>
      <c r="I387" t="s">
        <v>7446</v>
      </c>
      <c r="J387">
        <v>1.79</v>
      </c>
      <c r="K387" s="33">
        <f t="shared" si="11"/>
        <v>11.1875</v>
      </c>
    </row>
    <row r="388" spans="1:11" x14ac:dyDescent="0.25">
      <c r="A388" t="s">
        <v>6680</v>
      </c>
      <c r="B388" s="56">
        <v>42978</v>
      </c>
      <c r="C388" t="s">
        <v>7737</v>
      </c>
      <c r="D388">
        <v>1</v>
      </c>
      <c r="E388" t="s">
        <v>3010</v>
      </c>
      <c r="F388">
        <v>34356</v>
      </c>
      <c r="G388" t="s">
        <v>1406</v>
      </c>
      <c r="H388" s="55" t="str">
        <f t="shared" si="14"/>
        <v>CBI100624JY9</v>
      </c>
      <c r="I388" t="s">
        <v>7446</v>
      </c>
      <c r="J388">
        <v>1.79</v>
      </c>
      <c r="K388" s="33">
        <f t="shared" si="11"/>
        <v>11.1875</v>
      </c>
    </row>
    <row r="389" spans="1:11" x14ac:dyDescent="0.25">
      <c r="A389" t="s">
        <v>6683</v>
      </c>
      <c r="B389" s="56">
        <v>42978</v>
      </c>
      <c r="C389" t="s">
        <v>7738</v>
      </c>
      <c r="D389">
        <v>1</v>
      </c>
      <c r="E389" t="s">
        <v>3010</v>
      </c>
      <c r="F389">
        <v>34357</v>
      </c>
      <c r="G389" t="s">
        <v>1406</v>
      </c>
      <c r="H389" s="55" t="str">
        <f t="shared" ref="H389:H406" si="15">+I389</f>
        <v>FNI970829JR9</v>
      </c>
      <c r="I389" t="s">
        <v>794</v>
      </c>
      <c r="J389">
        <v>9.7899999999999991</v>
      </c>
      <c r="K389" s="33">
        <f t="shared" si="11"/>
        <v>61.187499999999993</v>
      </c>
    </row>
    <row r="390" spans="1:11" x14ac:dyDescent="0.25">
      <c r="A390" t="s">
        <v>5481</v>
      </c>
      <c r="B390" s="56">
        <v>42978</v>
      </c>
      <c r="C390" t="s">
        <v>7739</v>
      </c>
      <c r="D390">
        <v>1</v>
      </c>
      <c r="E390" t="s">
        <v>3010</v>
      </c>
      <c r="F390">
        <v>34358</v>
      </c>
      <c r="G390" t="s">
        <v>1406</v>
      </c>
      <c r="H390" s="55" t="str">
        <f t="shared" si="15"/>
        <v>CAO140923TC5</v>
      </c>
      <c r="I390" t="s">
        <v>3386</v>
      </c>
      <c r="J390">
        <v>10.76</v>
      </c>
      <c r="K390" s="33">
        <f t="shared" si="11"/>
        <v>67.25</v>
      </c>
    </row>
    <row r="391" spans="1:11" x14ac:dyDescent="0.25">
      <c r="A391" t="s">
        <v>5483</v>
      </c>
      <c r="B391" s="56">
        <v>42978</v>
      </c>
      <c r="C391" t="s">
        <v>7740</v>
      </c>
      <c r="D391">
        <v>1</v>
      </c>
      <c r="E391" t="s">
        <v>3010</v>
      </c>
      <c r="F391">
        <v>34359</v>
      </c>
      <c r="G391" t="s">
        <v>1406</v>
      </c>
      <c r="H391" s="55" t="str">
        <f t="shared" si="15"/>
        <v>LONA700127T42</v>
      </c>
      <c r="I391" t="s">
        <v>352</v>
      </c>
      <c r="J391">
        <v>7.66</v>
      </c>
      <c r="K391" s="33">
        <f t="shared" si="11"/>
        <v>47.875</v>
      </c>
    </row>
    <row r="392" spans="1:11" x14ac:dyDescent="0.25">
      <c r="A392" t="s">
        <v>5492</v>
      </c>
      <c r="B392" s="56">
        <v>42978</v>
      </c>
      <c r="C392" t="s">
        <v>7741</v>
      </c>
      <c r="D392">
        <v>1</v>
      </c>
      <c r="E392" t="s">
        <v>3010</v>
      </c>
      <c r="F392">
        <v>34362</v>
      </c>
      <c r="G392" t="s">
        <v>1406</v>
      </c>
      <c r="H392" s="55" t="str">
        <f t="shared" si="15"/>
        <v>SSL040309B32</v>
      </c>
      <c r="I392" t="s">
        <v>5996</v>
      </c>
      <c r="J392">
        <v>13.46</v>
      </c>
      <c r="K392" s="33">
        <f t="shared" ref="K392:K455" si="16">+J392/0.16</f>
        <v>84.125</v>
      </c>
    </row>
    <row r="393" spans="1:11" x14ac:dyDescent="0.25">
      <c r="A393" t="s">
        <v>5495</v>
      </c>
      <c r="B393" s="56">
        <v>42978</v>
      </c>
      <c r="C393" t="s">
        <v>7742</v>
      </c>
      <c r="D393">
        <v>1</v>
      </c>
      <c r="E393" t="s">
        <v>3010</v>
      </c>
      <c r="F393">
        <v>34363</v>
      </c>
      <c r="G393" t="s">
        <v>1406</v>
      </c>
      <c r="H393" s="55" t="str">
        <f t="shared" si="15"/>
        <v>MNE0409226K9</v>
      </c>
      <c r="I393" t="s">
        <v>403</v>
      </c>
      <c r="J393">
        <v>70.709999999999994</v>
      </c>
      <c r="K393" s="33">
        <f t="shared" si="16"/>
        <v>441.93749999999994</v>
      </c>
    </row>
    <row r="394" spans="1:11" x14ac:dyDescent="0.25">
      <c r="A394" t="s">
        <v>5504</v>
      </c>
      <c r="B394" s="56">
        <v>42978</v>
      </c>
      <c r="C394" t="s">
        <v>7743</v>
      </c>
      <c r="D394">
        <v>1</v>
      </c>
      <c r="E394" t="s">
        <v>3010</v>
      </c>
      <c r="F394">
        <v>34365</v>
      </c>
      <c r="G394" t="s">
        <v>1406</v>
      </c>
      <c r="H394" s="55" t="str">
        <f t="shared" si="15"/>
        <v>GPE000328FY2</v>
      </c>
      <c r="I394" t="s">
        <v>7744</v>
      </c>
      <c r="J394">
        <v>13.55</v>
      </c>
      <c r="K394" s="33">
        <f t="shared" si="16"/>
        <v>84.6875</v>
      </c>
    </row>
    <row r="395" spans="1:11" x14ac:dyDescent="0.25">
      <c r="A395" t="s">
        <v>5508</v>
      </c>
      <c r="B395" s="56">
        <v>42978</v>
      </c>
      <c r="C395" t="s">
        <v>7745</v>
      </c>
      <c r="D395">
        <v>1</v>
      </c>
      <c r="E395" t="s">
        <v>3010</v>
      </c>
      <c r="F395">
        <v>34366</v>
      </c>
      <c r="G395" t="s">
        <v>1406</v>
      </c>
      <c r="H395" s="55" t="str">
        <f t="shared" si="15"/>
        <v>MOC051020MT8</v>
      </c>
      <c r="I395" t="s">
        <v>7746</v>
      </c>
      <c r="J395">
        <v>388.28</v>
      </c>
      <c r="K395" s="33">
        <f t="shared" si="16"/>
        <v>2426.75</v>
      </c>
    </row>
    <row r="396" spans="1:11" x14ac:dyDescent="0.25">
      <c r="A396" t="s">
        <v>5510</v>
      </c>
      <c r="B396" s="56">
        <v>42978</v>
      </c>
      <c r="C396" t="s">
        <v>7747</v>
      </c>
      <c r="D396">
        <v>1</v>
      </c>
      <c r="E396" t="s">
        <v>3010</v>
      </c>
      <c r="F396">
        <v>34367</v>
      </c>
      <c r="G396" t="s">
        <v>1406</v>
      </c>
      <c r="H396" s="55" t="str">
        <f t="shared" si="15"/>
        <v>SIA9309071A5</v>
      </c>
      <c r="I396" t="s">
        <v>345</v>
      </c>
      <c r="J396">
        <v>20.78</v>
      </c>
      <c r="K396" s="33">
        <f t="shared" si="16"/>
        <v>129.875</v>
      </c>
    </row>
    <row r="397" spans="1:11" x14ac:dyDescent="0.25">
      <c r="A397" t="s">
        <v>5512</v>
      </c>
      <c r="B397" s="56">
        <v>42978</v>
      </c>
      <c r="C397" t="s">
        <v>7748</v>
      </c>
      <c r="D397">
        <v>1</v>
      </c>
      <c r="E397" t="s">
        <v>3010</v>
      </c>
      <c r="F397">
        <v>34368</v>
      </c>
      <c r="G397" t="s">
        <v>1406</v>
      </c>
      <c r="H397" s="55" t="str">
        <f t="shared" si="15"/>
        <v>JMA840106356</v>
      </c>
      <c r="I397" t="s">
        <v>2898</v>
      </c>
      <c r="J397">
        <v>75.63</v>
      </c>
      <c r="K397" s="33">
        <f t="shared" si="16"/>
        <v>472.68749999999994</v>
      </c>
    </row>
    <row r="398" spans="1:11" x14ac:dyDescent="0.25">
      <c r="A398" t="s">
        <v>5514</v>
      </c>
      <c r="B398" s="56">
        <v>42978</v>
      </c>
      <c r="C398" t="s">
        <v>7749</v>
      </c>
      <c r="D398">
        <v>1</v>
      </c>
      <c r="E398" t="s">
        <v>3010</v>
      </c>
      <c r="F398">
        <v>34369</v>
      </c>
      <c r="G398" t="s">
        <v>1406</v>
      </c>
      <c r="H398" s="55" t="str">
        <f t="shared" si="15"/>
        <v>CPE6307036N8</v>
      </c>
      <c r="I398" t="s">
        <v>6760</v>
      </c>
      <c r="J398">
        <v>38</v>
      </c>
      <c r="K398" s="33">
        <f t="shared" si="16"/>
        <v>237.5</v>
      </c>
    </row>
    <row r="399" spans="1:11" x14ac:dyDescent="0.25">
      <c r="A399" t="s">
        <v>5514</v>
      </c>
      <c r="B399" s="56">
        <v>42978</v>
      </c>
      <c r="C399" t="s">
        <v>7749</v>
      </c>
      <c r="D399">
        <v>1</v>
      </c>
      <c r="E399" t="s">
        <v>3010</v>
      </c>
      <c r="F399">
        <v>34369</v>
      </c>
      <c r="G399" t="s">
        <v>1406</v>
      </c>
      <c r="H399" s="55" t="str">
        <f t="shared" si="15"/>
        <v>ESC1412031E8</v>
      </c>
      <c r="I399" t="s">
        <v>7750</v>
      </c>
      <c r="J399">
        <v>134.68</v>
      </c>
      <c r="K399" s="33">
        <f t="shared" si="16"/>
        <v>841.75</v>
      </c>
    </row>
    <row r="400" spans="1:11" x14ac:dyDescent="0.25">
      <c r="A400" t="s">
        <v>5514</v>
      </c>
      <c r="B400" s="56">
        <v>42978</v>
      </c>
      <c r="C400" t="s">
        <v>7749</v>
      </c>
      <c r="D400">
        <v>1</v>
      </c>
      <c r="E400" t="s">
        <v>3010</v>
      </c>
      <c r="F400">
        <v>34369</v>
      </c>
      <c r="G400" t="s">
        <v>1406</v>
      </c>
      <c r="H400" s="55" t="str">
        <f t="shared" si="15"/>
        <v>GPR911122D69</v>
      </c>
      <c r="I400" t="s">
        <v>2462</v>
      </c>
      <c r="J400">
        <v>2.76</v>
      </c>
      <c r="K400" s="33">
        <f t="shared" si="16"/>
        <v>17.25</v>
      </c>
    </row>
    <row r="401" spans="1:11" x14ac:dyDescent="0.25">
      <c r="A401" t="s">
        <v>5514</v>
      </c>
      <c r="B401" s="56">
        <v>42978</v>
      </c>
      <c r="C401" t="s">
        <v>7749</v>
      </c>
      <c r="D401">
        <v>1</v>
      </c>
      <c r="E401" t="s">
        <v>3010</v>
      </c>
      <c r="F401">
        <v>34369</v>
      </c>
      <c r="G401" t="s">
        <v>1406</v>
      </c>
      <c r="H401" s="55" t="str">
        <f t="shared" si="15"/>
        <v>GPR911122D69</v>
      </c>
      <c r="I401" t="s">
        <v>2462</v>
      </c>
      <c r="J401">
        <v>4.83</v>
      </c>
      <c r="K401" s="33">
        <f t="shared" si="16"/>
        <v>30.1875</v>
      </c>
    </row>
    <row r="402" spans="1:11" x14ac:dyDescent="0.25">
      <c r="A402" t="s">
        <v>5514</v>
      </c>
      <c r="B402" s="56">
        <v>42978</v>
      </c>
      <c r="C402" t="s">
        <v>7749</v>
      </c>
      <c r="D402">
        <v>1</v>
      </c>
      <c r="E402" t="s">
        <v>3010</v>
      </c>
      <c r="F402">
        <v>34369</v>
      </c>
      <c r="G402" t="s">
        <v>1406</v>
      </c>
      <c r="H402" s="55" t="str">
        <f t="shared" si="15"/>
        <v>GPR911122D69</v>
      </c>
      <c r="I402" t="s">
        <v>2462</v>
      </c>
      <c r="J402">
        <v>5.93</v>
      </c>
      <c r="K402" s="33">
        <f t="shared" si="16"/>
        <v>37.0625</v>
      </c>
    </row>
    <row r="403" spans="1:11" x14ac:dyDescent="0.25">
      <c r="A403" t="s">
        <v>5514</v>
      </c>
      <c r="B403" s="56">
        <v>42978</v>
      </c>
      <c r="C403" t="s">
        <v>7749</v>
      </c>
      <c r="D403">
        <v>1</v>
      </c>
      <c r="E403" t="s">
        <v>3010</v>
      </c>
      <c r="F403">
        <v>34369</v>
      </c>
      <c r="G403" t="s">
        <v>1406</v>
      </c>
      <c r="H403" s="55" t="str">
        <f t="shared" si="15"/>
        <v>JIPJ661011PD5</v>
      </c>
      <c r="I403" t="s">
        <v>7751</v>
      </c>
      <c r="J403">
        <v>15.86</v>
      </c>
      <c r="K403" s="33">
        <f t="shared" si="16"/>
        <v>99.125</v>
      </c>
    </row>
    <row r="404" spans="1:11" x14ac:dyDescent="0.25">
      <c r="A404" t="s">
        <v>5514</v>
      </c>
      <c r="B404" s="56">
        <v>42978</v>
      </c>
      <c r="C404" t="s">
        <v>7749</v>
      </c>
      <c r="D404">
        <v>1</v>
      </c>
      <c r="E404" t="s">
        <v>3010</v>
      </c>
      <c r="F404">
        <v>34369</v>
      </c>
      <c r="G404" t="s">
        <v>1406</v>
      </c>
      <c r="H404" s="55" t="str">
        <f t="shared" si="15"/>
        <v>OME561118AA8</v>
      </c>
      <c r="I404" t="s">
        <v>907</v>
      </c>
      <c r="J404">
        <v>126.62</v>
      </c>
      <c r="K404" s="33">
        <f t="shared" si="16"/>
        <v>791.375</v>
      </c>
    </row>
    <row r="405" spans="1:11" x14ac:dyDescent="0.25">
      <c r="A405" t="s">
        <v>5514</v>
      </c>
      <c r="B405" s="56">
        <v>42978</v>
      </c>
      <c r="C405" t="s">
        <v>7749</v>
      </c>
      <c r="D405">
        <v>1</v>
      </c>
      <c r="E405" t="s">
        <v>3010</v>
      </c>
      <c r="F405">
        <v>34369</v>
      </c>
      <c r="G405" t="s">
        <v>1406</v>
      </c>
      <c r="H405" s="55" t="str">
        <f t="shared" si="15"/>
        <v>RCO0708136F7</v>
      </c>
      <c r="I405" t="s">
        <v>815</v>
      </c>
      <c r="J405">
        <v>36.82</v>
      </c>
      <c r="K405" s="33">
        <f t="shared" si="16"/>
        <v>230.125</v>
      </c>
    </row>
    <row r="406" spans="1:11" x14ac:dyDescent="0.25">
      <c r="A406" t="s">
        <v>5514</v>
      </c>
      <c r="B406" s="56">
        <v>42978</v>
      </c>
      <c r="C406" t="s">
        <v>7749</v>
      </c>
      <c r="D406">
        <v>1</v>
      </c>
      <c r="E406" t="s">
        <v>3010</v>
      </c>
      <c r="F406">
        <v>34369</v>
      </c>
      <c r="G406" t="s">
        <v>1406</v>
      </c>
      <c r="H406" s="55" t="str">
        <f t="shared" si="15"/>
        <v>TGG070821IU8</v>
      </c>
      <c r="I406" t="s">
        <v>6018</v>
      </c>
      <c r="J406">
        <v>53.92</v>
      </c>
      <c r="K406" s="33">
        <f t="shared" si="16"/>
        <v>337</v>
      </c>
    </row>
    <row r="407" spans="1:11" x14ac:dyDescent="0.25">
      <c r="A407" t="s">
        <v>1087</v>
      </c>
      <c r="B407" s="56">
        <v>42956</v>
      </c>
      <c r="C407" t="s">
        <v>7803</v>
      </c>
      <c r="D407">
        <v>2</v>
      </c>
      <c r="E407" t="s">
        <v>3475</v>
      </c>
      <c r="F407">
        <v>4568</v>
      </c>
      <c r="G407" t="s">
        <v>1410</v>
      </c>
      <c r="H407" s="55" t="s">
        <v>2839</v>
      </c>
      <c r="I407" s="55" t="s">
        <v>2539</v>
      </c>
      <c r="J407" s="55">
        <v>55.17</v>
      </c>
      <c r="K407" s="33">
        <f t="shared" si="16"/>
        <v>344.8125</v>
      </c>
    </row>
    <row r="408" spans="1:11" x14ac:dyDescent="0.25">
      <c r="A408" t="s">
        <v>1091</v>
      </c>
      <c r="B408" s="56">
        <v>42956</v>
      </c>
      <c r="C408" t="s">
        <v>7804</v>
      </c>
      <c r="D408">
        <v>2</v>
      </c>
      <c r="E408" t="s">
        <v>3475</v>
      </c>
      <c r="F408">
        <v>4569</v>
      </c>
      <c r="G408" t="s">
        <v>1410</v>
      </c>
      <c r="H408" s="55" t="s">
        <v>1451</v>
      </c>
      <c r="I408" s="55" t="s">
        <v>1258</v>
      </c>
      <c r="J408" s="55">
        <v>375.43</v>
      </c>
      <c r="K408" s="33">
        <f t="shared" si="16"/>
        <v>2346.4375</v>
      </c>
    </row>
    <row r="409" spans="1:11" x14ac:dyDescent="0.25">
      <c r="A409" t="s">
        <v>2559</v>
      </c>
      <c r="B409" s="56">
        <v>42956</v>
      </c>
      <c r="C409" t="s">
        <v>7805</v>
      </c>
      <c r="D409">
        <v>2</v>
      </c>
      <c r="E409" t="s">
        <v>3475</v>
      </c>
      <c r="F409">
        <v>4570</v>
      </c>
      <c r="G409" t="s">
        <v>1410</v>
      </c>
      <c r="H409" s="55" t="s">
        <v>7627</v>
      </c>
      <c r="I409" s="55" t="s">
        <v>7767</v>
      </c>
      <c r="J409" s="55">
        <v>256</v>
      </c>
      <c r="K409" s="33">
        <f t="shared" si="16"/>
        <v>1600</v>
      </c>
    </row>
    <row r="410" spans="1:11" x14ac:dyDescent="0.25">
      <c r="A410" t="s">
        <v>3532</v>
      </c>
      <c r="B410" s="56">
        <v>42956</v>
      </c>
      <c r="C410" t="s">
        <v>7806</v>
      </c>
      <c r="D410">
        <v>2</v>
      </c>
      <c r="E410" t="s">
        <v>3475</v>
      </c>
      <c r="F410">
        <v>4571</v>
      </c>
      <c r="G410" t="s">
        <v>1410</v>
      </c>
      <c r="H410" s="55" t="s">
        <v>1451</v>
      </c>
      <c r="I410" s="55" t="s">
        <v>1258</v>
      </c>
      <c r="J410" s="55">
        <v>395.58</v>
      </c>
      <c r="K410" s="33">
        <f t="shared" si="16"/>
        <v>2472.375</v>
      </c>
    </row>
    <row r="411" spans="1:11" x14ac:dyDescent="0.25">
      <c r="A411" t="s">
        <v>719</v>
      </c>
      <c r="B411" s="56">
        <v>42978</v>
      </c>
      <c r="C411" t="s">
        <v>7756</v>
      </c>
      <c r="D411">
        <v>1</v>
      </c>
      <c r="E411" t="s">
        <v>3010</v>
      </c>
      <c r="F411">
        <v>34376</v>
      </c>
      <c r="G411" t="s">
        <v>1406</v>
      </c>
      <c r="H411" s="55" t="str">
        <f>+I411</f>
        <v>ELE011009716</v>
      </c>
      <c r="I411" t="s">
        <v>763</v>
      </c>
      <c r="J411">
        <v>23.72</v>
      </c>
      <c r="K411" s="33">
        <f t="shared" si="16"/>
        <v>148.25</v>
      </c>
    </row>
    <row r="412" spans="1:11" x14ac:dyDescent="0.25">
      <c r="A412" t="s">
        <v>6757</v>
      </c>
      <c r="B412" s="56">
        <v>42978</v>
      </c>
      <c r="C412" t="s">
        <v>7757</v>
      </c>
      <c r="D412">
        <v>1</v>
      </c>
      <c r="E412" t="s">
        <v>3010</v>
      </c>
      <c r="F412">
        <v>34377</v>
      </c>
      <c r="G412" t="s">
        <v>1406</v>
      </c>
      <c r="H412" s="55" t="str">
        <f>+I412</f>
        <v>MAOM720303LD1</v>
      </c>
      <c r="I412" t="s">
        <v>7758</v>
      </c>
      <c r="J412">
        <v>64</v>
      </c>
      <c r="K412" s="33">
        <f t="shared" si="16"/>
        <v>400</v>
      </c>
    </row>
    <row r="413" spans="1:11" x14ac:dyDescent="0.25">
      <c r="A413" t="s">
        <v>7759</v>
      </c>
      <c r="B413" s="56">
        <v>42978</v>
      </c>
      <c r="C413" t="s">
        <v>7760</v>
      </c>
      <c r="D413">
        <v>1</v>
      </c>
      <c r="E413" t="s">
        <v>3010</v>
      </c>
      <c r="F413">
        <v>34378</v>
      </c>
      <c r="G413" t="s">
        <v>1406</v>
      </c>
      <c r="H413" s="55" t="str">
        <f>+I413</f>
        <v>CAO140923TC5</v>
      </c>
      <c r="I413" t="s">
        <v>3386</v>
      </c>
      <c r="J413">
        <v>11.45</v>
      </c>
      <c r="K413" s="33">
        <f t="shared" si="16"/>
        <v>71.5625</v>
      </c>
    </row>
    <row r="414" spans="1:11" x14ac:dyDescent="0.25">
      <c r="A414" t="s">
        <v>7056</v>
      </c>
      <c r="B414" s="56">
        <v>42956</v>
      </c>
      <c r="C414" t="s">
        <v>7807</v>
      </c>
      <c r="D414">
        <v>2</v>
      </c>
      <c r="E414" t="s">
        <v>3475</v>
      </c>
      <c r="F414">
        <v>4572</v>
      </c>
      <c r="G414" t="s">
        <v>1410</v>
      </c>
      <c r="H414" s="55" t="s">
        <v>1437</v>
      </c>
      <c r="I414" t="s">
        <v>1111</v>
      </c>
      <c r="J414" s="55">
        <v>482.76</v>
      </c>
      <c r="K414" s="33">
        <f t="shared" si="16"/>
        <v>3017.25</v>
      </c>
    </row>
    <row r="415" spans="1:11" x14ac:dyDescent="0.25">
      <c r="A415" t="s">
        <v>3534</v>
      </c>
      <c r="B415" s="56">
        <v>42956</v>
      </c>
      <c r="C415" t="s">
        <v>7808</v>
      </c>
      <c r="D415">
        <v>2</v>
      </c>
      <c r="E415" t="s">
        <v>3475</v>
      </c>
      <c r="F415">
        <v>4573</v>
      </c>
      <c r="G415" t="s">
        <v>1410</v>
      </c>
      <c r="H415" s="55" t="s">
        <v>7945</v>
      </c>
      <c r="I415" t="s">
        <v>7809</v>
      </c>
      <c r="J415" s="54">
        <v>1517.33</v>
      </c>
      <c r="K415" s="33">
        <f t="shared" si="16"/>
        <v>9483.3125</v>
      </c>
    </row>
    <row r="416" spans="1:11" x14ac:dyDescent="0.25">
      <c r="A416" t="s">
        <v>3536</v>
      </c>
      <c r="B416" s="56">
        <v>42956</v>
      </c>
      <c r="C416" t="s">
        <v>7810</v>
      </c>
      <c r="D416">
        <v>1</v>
      </c>
      <c r="E416" t="s">
        <v>3475</v>
      </c>
      <c r="F416">
        <v>4574</v>
      </c>
      <c r="G416" t="s">
        <v>1410</v>
      </c>
      <c r="H416" s="55" t="s">
        <v>2844</v>
      </c>
      <c r="I416" t="s">
        <v>2617</v>
      </c>
      <c r="J416" s="55">
        <v>360</v>
      </c>
      <c r="K416" s="33">
        <f t="shared" si="16"/>
        <v>2250</v>
      </c>
    </row>
    <row r="417" spans="1:12" x14ac:dyDescent="0.25">
      <c r="A417" t="s">
        <v>2562</v>
      </c>
      <c r="B417" s="56">
        <v>42956</v>
      </c>
      <c r="C417" t="s">
        <v>7811</v>
      </c>
      <c r="D417">
        <v>1</v>
      </c>
      <c r="E417" t="s">
        <v>3475</v>
      </c>
      <c r="F417">
        <v>4575</v>
      </c>
      <c r="G417" t="s">
        <v>1410</v>
      </c>
      <c r="H417" s="55" t="s">
        <v>1447</v>
      </c>
      <c r="I417" t="s">
        <v>1200</v>
      </c>
      <c r="J417" s="54">
        <v>19200</v>
      </c>
      <c r="K417" s="33">
        <f t="shared" si="16"/>
        <v>120000</v>
      </c>
      <c r="L417">
        <v>12800</v>
      </c>
    </row>
    <row r="418" spans="1:12" x14ac:dyDescent="0.25">
      <c r="A418" t="s">
        <v>4897</v>
      </c>
      <c r="B418" s="56">
        <v>42956</v>
      </c>
      <c r="C418" t="s">
        <v>7812</v>
      </c>
      <c r="D418">
        <v>1</v>
      </c>
      <c r="E418" t="s">
        <v>3475</v>
      </c>
      <c r="F418">
        <v>4576</v>
      </c>
      <c r="G418" t="s">
        <v>1410</v>
      </c>
      <c r="H418" s="55" t="s">
        <v>1432</v>
      </c>
      <c r="I418" t="s">
        <v>1060</v>
      </c>
      <c r="J418" s="55">
        <v>192</v>
      </c>
      <c r="K418" s="33">
        <f t="shared" si="16"/>
        <v>1200</v>
      </c>
    </row>
    <row r="419" spans="1:12" x14ac:dyDescent="0.25">
      <c r="A419" t="s">
        <v>2565</v>
      </c>
      <c r="B419" s="56">
        <v>42956</v>
      </c>
      <c r="C419" t="s">
        <v>7813</v>
      </c>
      <c r="D419">
        <v>1</v>
      </c>
      <c r="E419" t="s">
        <v>3475</v>
      </c>
      <c r="F419">
        <v>4577</v>
      </c>
      <c r="G419" t="s">
        <v>1410</v>
      </c>
      <c r="H419" s="55" t="s">
        <v>1445</v>
      </c>
      <c r="I419" t="s">
        <v>1172</v>
      </c>
      <c r="J419" s="54">
        <v>1088.1199999999999</v>
      </c>
      <c r="K419" s="33">
        <f t="shared" si="16"/>
        <v>6800.7499999999991</v>
      </c>
    </row>
    <row r="420" spans="1:12" x14ac:dyDescent="0.25">
      <c r="A420" t="s">
        <v>2571</v>
      </c>
      <c r="B420" s="56">
        <v>42956</v>
      </c>
      <c r="C420" t="s">
        <v>7814</v>
      </c>
      <c r="D420">
        <v>1</v>
      </c>
      <c r="E420" t="s">
        <v>3475</v>
      </c>
      <c r="F420">
        <v>4579</v>
      </c>
      <c r="G420" t="s">
        <v>1410</v>
      </c>
      <c r="H420" s="55" t="s">
        <v>3713</v>
      </c>
      <c r="I420" t="s">
        <v>3488</v>
      </c>
      <c r="J420">
        <v>230.43</v>
      </c>
      <c r="K420" s="33">
        <f t="shared" si="16"/>
        <v>1440.1875</v>
      </c>
    </row>
    <row r="421" spans="1:12" x14ac:dyDescent="0.25">
      <c r="A421" t="s">
        <v>2574</v>
      </c>
      <c r="B421" s="56">
        <v>42956</v>
      </c>
      <c r="C421" t="s">
        <v>7815</v>
      </c>
      <c r="D421">
        <v>1</v>
      </c>
      <c r="E421" t="s">
        <v>3475</v>
      </c>
      <c r="F421">
        <v>4580</v>
      </c>
      <c r="G421" t="s">
        <v>1410</v>
      </c>
      <c r="H421" s="55" t="s">
        <v>6165</v>
      </c>
      <c r="I421" t="s">
        <v>6044</v>
      </c>
      <c r="J421" s="54">
        <v>2080</v>
      </c>
      <c r="K421" s="33">
        <f t="shared" si="16"/>
        <v>13000</v>
      </c>
    </row>
    <row r="422" spans="1:12" x14ac:dyDescent="0.25">
      <c r="A422" t="s">
        <v>1134</v>
      </c>
      <c r="B422" s="56">
        <v>42958</v>
      </c>
      <c r="C422" t="s">
        <v>7816</v>
      </c>
      <c r="D422">
        <v>1</v>
      </c>
      <c r="E422" t="s">
        <v>3475</v>
      </c>
      <c r="F422">
        <v>4591</v>
      </c>
      <c r="G422" t="s">
        <v>1410</v>
      </c>
      <c r="H422" s="55" t="s">
        <v>7946</v>
      </c>
      <c r="I422" t="s">
        <v>1006</v>
      </c>
      <c r="J422">
        <v>304.16000000000003</v>
      </c>
      <c r="K422" s="33">
        <f t="shared" si="16"/>
        <v>1901.0000000000002</v>
      </c>
    </row>
    <row r="423" spans="1:12" x14ac:dyDescent="0.25">
      <c r="A423" t="s">
        <v>1137</v>
      </c>
      <c r="B423" s="56">
        <v>42958</v>
      </c>
      <c r="C423" t="s">
        <v>7817</v>
      </c>
      <c r="D423">
        <v>1</v>
      </c>
      <c r="E423" t="s">
        <v>3475</v>
      </c>
      <c r="F423">
        <v>4592</v>
      </c>
      <c r="G423" t="s">
        <v>1410</v>
      </c>
      <c r="H423" s="55" t="s">
        <v>7946</v>
      </c>
      <c r="I423" t="s">
        <v>1006</v>
      </c>
      <c r="J423" s="54">
        <v>6504.03</v>
      </c>
      <c r="K423" s="33">
        <f t="shared" si="16"/>
        <v>40650.1875</v>
      </c>
    </row>
    <row r="424" spans="1:12" x14ac:dyDescent="0.25">
      <c r="A424" t="s">
        <v>7110</v>
      </c>
      <c r="B424" s="56">
        <v>42958</v>
      </c>
      <c r="C424" t="s">
        <v>7818</v>
      </c>
      <c r="D424">
        <v>1</v>
      </c>
      <c r="E424" t="s">
        <v>3475</v>
      </c>
      <c r="F424">
        <v>4593</v>
      </c>
      <c r="G424" t="s">
        <v>1410</v>
      </c>
      <c r="H424" s="55" t="s">
        <v>7946</v>
      </c>
      <c r="I424" t="s">
        <v>1006</v>
      </c>
      <c r="J424" s="54">
        <v>28987.02</v>
      </c>
      <c r="K424" s="33">
        <f t="shared" si="16"/>
        <v>181168.875</v>
      </c>
    </row>
    <row r="425" spans="1:12" x14ac:dyDescent="0.25">
      <c r="A425" t="s">
        <v>1143</v>
      </c>
      <c r="B425" s="56">
        <v>42956</v>
      </c>
      <c r="C425" t="s">
        <v>7819</v>
      </c>
      <c r="D425">
        <v>1</v>
      </c>
      <c r="E425" t="s">
        <v>3475</v>
      </c>
      <c r="F425">
        <v>4594</v>
      </c>
      <c r="G425" t="s">
        <v>1410</v>
      </c>
      <c r="H425" s="55" t="s">
        <v>1427</v>
      </c>
      <c r="I425" s="55" t="s">
        <v>7948</v>
      </c>
      <c r="J425">
        <v>132.26</v>
      </c>
      <c r="K425" s="33">
        <f t="shared" si="16"/>
        <v>826.62499999999989</v>
      </c>
    </row>
    <row r="426" spans="1:12" x14ac:dyDescent="0.25">
      <c r="A426" t="s">
        <v>3548</v>
      </c>
      <c r="B426" s="56">
        <v>42950</v>
      </c>
      <c r="C426" t="s">
        <v>7820</v>
      </c>
      <c r="D426">
        <v>2</v>
      </c>
      <c r="E426" t="s">
        <v>3475</v>
      </c>
      <c r="F426">
        <v>4595</v>
      </c>
      <c r="G426" t="s">
        <v>1410</v>
      </c>
      <c r="H426" s="55" t="s">
        <v>1458</v>
      </c>
      <c r="I426" t="s">
        <v>1359</v>
      </c>
      <c r="J426" s="54">
        <v>1512</v>
      </c>
      <c r="K426" s="33">
        <f t="shared" si="16"/>
        <v>9450</v>
      </c>
    </row>
    <row r="427" spans="1:12" x14ac:dyDescent="0.25">
      <c r="A427" t="s">
        <v>1161</v>
      </c>
      <c r="B427" s="56">
        <v>42961</v>
      </c>
      <c r="C427" t="s">
        <v>7821</v>
      </c>
      <c r="D427">
        <v>1</v>
      </c>
      <c r="E427" t="s">
        <v>3475</v>
      </c>
      <c r="F427">
        <v>4596</v>
      </c>
      <c r="G427" t="s">
        <v>1410</v>
      </c>
      <c r="H427" s="55" t="s">
        <v>4775</v>
      </c>
      <c r="I427" t="s">
        <v>7947</v>
      </c>
      <c r="J427" s="54">
        <v>41379.31</v>
      </c>
      <c r="K427" s="33">
        <f t="shared" si="16"/>
        <v>258620.68749999997</v>
      </c>
    </row>
    <row r="428" spans="1:12" x14ac:dyDescent="0.25">
      <c r="A428" t="s">
        <v>1165</v>
      </c>
      <c r="B428" s="56">
        <v>42955</v>
      </c>
      <c r="C428" t="s">
        <v>7822</v>
      </c>
      <c r="D428">
        <v>1</v>
      </c>
      <c r="E428" t="s">
        <v>3475</v>
      </c>
      <c r="F428">
        <v>4597</v>
      </c>
      <c r="G428" t="s">
        <v>1410</v>
      </c>
      <c r="H428" s="55" t="s">
        <v>7949</v>
      </c>
      <c r="I428" t="s">
        <v>7823</v>
      </c>
      <c r="J428" s="54">
        <v>4000</v>
      </c>
      <c r="K428" s="33">
        <f t="shared" si="16"/>
        <v>25000</v>
      </c>
    </row>
    <row r="429" spans="1:12" x14ac:dyDescent="0.25">
      <c r="A429" t="s">
        <v>1169</v>
      </c>
      <c r="B429" s="56">
        <v>42950</v>
      </c>
      <c r="C429" t="s">
        <v>7824</v>
      </c>
      <c r="D429">
        <v>1</v>
      </c>
      <c r="E429" t="s">
        <v>3475</v>
      </c>
      <c r="F429">
        <v>4598</v>
      </c>
      <c r="G429" t="s">
        <v>1410</v>
      </c>
      <c r="H429" s="55" t="s">
        <v>6171</v>
      </c>
      <c r="I429" t="s">
        <v>6135</v>
      </c>
      <c r="J429" s="54">
        <v>2742.86</v>
      </c>
      <c r="K429" s="33">
        <f t="shared" si="16"/>
        <v>17142.875</v>
      </c>
    </row>
    <row r="430" spans="1:12" x14ac:dyDescent="0.25">
      <c r="A430" t="s">
        <v>2614</v>
      </c>
      <c r="B430" s="56">
        <v>42951</v>
      </c>
      <c r="C430" t="s">
        <v>7825</v>
      </c>
      <c r="D430">
        <v>1</v>
      </c>
      <c r="E430" t="s">
        <v>3475</v>
      </c>
      <c r="F430">
        <v>4599</v>
      </c>
      <c r="G430" t="s">
        <v>1410</v>
      </c>
      <c r="H430" s="55" t="s">
        <v>1421</v>
      </c>
      <c r="I430" s="55" t="s">
        <v>1006</v>
      </c>
      <c r="J430" s="54">
        <v>68255.320000000007</v>
      </c>
      <c r="K430" s="33">
        <f t="shared" si="16"/>
        <v>426595.75000000006</v>
      </c>
    </row>
    <row r="431" spans="1:12" x14ac:dyDescent="0.25">
      <c r="A431" t="s">
        <v>1173</v>
      </c>
      <c r="B431" s="56">
        <v>42954</v>
      </c>
      <c r="C431" t="s">
        <v>7826</v>
      </c>
      <c r="D431">
        <v>1</v>
      </c>
      <c r="E431" t="s">
        <v>3475</v>
      </c>
      <c r="F431">
        <v>4600</v>
      </c>
      <c r="G431" t="s">
        <v>1410</v>
      </c>
      <c r="H431" s="55" t="s">
        <v>1421</v>
      </c>
      <c r="I431" t="s">
        <v>1006</v>
      </c>
      <c r="J431">
        <v>652.79999999999995</v>
      </c>
      <c r="K431" s="33">
        <f t="shared" si="16"/>
        <v>4079.9999999999995</v>
      </c>
    </row>
    <row r="432" spans="1:12" x14ac:dyDescent="0.25">
      <c r="A432" t="s">
        <v>2620</v>
      </c>
      <c r="B432" s="56">
        <v>42961</v>
      </c>
      <c r="C432" t="s">
        <v>7827</v>
      </c>
      <c r="D432">
        <v>1</v>
      </c>
      <c r="E432" t="s">
        <v>3475</v>
      </c>
      <c r="F432">
        <v>4601</v>
      </c>
      <c r="G432" t="s">
        <v>1410</v>
      </c>
      <c r="H432" s="55" t="s">
        <v>1421</v>
      </c>
      <c r="I432" t="s">
        <v>1006</v>
      </c>
      <c r="J432" s="54">
        <v>111321.23</v>
      </c>
      <c r="K432" s="33">
        <f t="shared" si="16"/>
        <v>695757.6875</v>
      </c>
    </row>
    <row r="433" spans="1:11" x14ac:dyDescent="0.25">
      <c r="A433" t="s">
        <v>1201</v>
      </c>
      <c r="B433" s="56">
        <v>42957</v>
      </c>
      <c r="C433" t="s">
        <v>7830</v>
      </c>
      <c r="D433">
        <v>1</v>
      </c>
      <c r="E433" t="s">
        <v>3475</v>
      </c>
      <c r="F433">
        <v>4608</v>
      </c>
      <c r="G433" t="s">
        <v>1410</v>
      </c>
      <c r="H433" s="55" t="s">
        <v>7950</v>
      </c>
      <c r="I433" t="s">
        <v>7831</v>
      </c>
      <c r="J433" s="54">
        <v>350.4</v>
      </c>
      <c r="K433" s="33">
        <f t="shared" si="16"/>
        <v>2190</v>
      </c>
    </row>
    <row r="434" spans="1:11" x14ac:dyDescent="0.25">
      <c r="A434" t="s">
        <v>2662</v>
      </c>
      <c r="B434" s="56">
        <v>42962</v>
      </c>
      <c r="C434" t="s">
        <v>7832</v>
      </c>
      <c r="D434">
        <v>1</v>
      </c>
      <c r="E434" t="s">
        <v>3475</v>
      </c>
      <c r="F434">
        <v>4614</v>
      </c>
      <c r="G434" t="s">
        <v>1410</v>
      </c>
      <c r="H434" s="55" t="s">
        <v>1421</v>
      </c>
      <c r="I434" t="s">
        <v>1006</v>
      </c>
      <c r="J434" s="54">
        <v>33907.370000000003</v>
      </c>
      <c r="K434" s="33">
        <f t="shared" si="16"/>
        <v>211921.0625</v>
      </c>
    </row>
    <row r="435" spans="1:11" x14ac:dyDescent="0.25">
      <c r="A435" t="s">
        <v>2665</v>
      </c>
      <c r="B435" s="56">
        <v>42962</v>
      </c>
      <c r="C435" t="s">
        <v>7833</v>
      </c>
      <c r="D435">
        <v>1</v>
      </c>
      <c r="E435" t="s">
        <v>3475</v>
      </c>
      <c r="F435">
        <v>4615</v>
      </c>
      <c r="G435" t="s">
        <v>1410</v>
      </c>
      <c r="H435" s="55" t="s">
        <v>1421</v>
      </c>
      <c r="I435" t="s">
        <v>1006</v>
      </c>
      <c r="J435" s="55">
        <v>17.45</v>
      </c>
      <c r="K435" s="33">
        <f t="shared" si="16"/>
        <v>109.0625</v>
      </c>
    </row>
    <row r="436" spans="1:11" x14ac:dyDescent="0.25">
      <c r="A436" t="s">
        <v>2668</v>
      </c>
      <c r="B436" s="56">
        <v>42962</v>
      </c>
      <c r="C436" t="s">
        <v>7834</v>
      </c>
      <c r="D436">
        <v>1</v>
      </c>
      <c r="E436" t="s">
        <v>3475</v>
      </c>
      <c r="F436">
        <v>4616</v>
      </c>
      <c r="G436" t="s">
        <v>1410</v>
      </c>
      <c r="H436" s="55" t="s">
        <v>1421</v>
      </c>
      <c r="I436" t="s">
        <v>1006</v>
      </c>
      <c r="J436" s="55">
        <v>275.77999999999997</v>
      </c>
      <c r="K436" s="33">
        <f t="shared" si="16"/>
        <v>1723.6249999999998</v>
      </c>
    </row>
    <row r="437" spans="1:11" x14ac:dyDescent="0.25">
      <c r="A437" t="s">
        <v>2671</v>
      </c>
      <c r="B437" s="56">
        <v>42962</v>
      </c>
      <c r="C437" t="s">
        <v>7835</v>
      </c>
      <c r="D437">
        <v>1</v>
      </c>
      <c r="E437" t="s">
        <v>3475</v>
      </c>
      <c r="F437">
        <v>4617</v>
      </c>
      <c r="G437" t="s">
        <v>1410</v>
      </c>
      <c r="H437" s="55" t="s">
        <v>1421</v>
      </c>
      <c r="I437" t="s">
        <v>1006</v>
      </c>
      <c r="J437">
        <v>739.2</v>
      </c>
      <c r="K437" s="33">
        <f t="shared" si="16"/>
        <v>4620</v>
      </c>
    </row>
    <row r="438" spans="1:11" x14ac:dyDescent="0.25">
      <c r="A438" t="s">
        <v>2674</v>
      </c>
      <c r="B438" s="56">
        <v>42963</v>
      </c>
      <c r="C438" t="s">
        <v>7836</v>
      </c>
      <c r="D438">
        <v>1</v>
      </c>
      <c r="E438" t="s">
        <v>3475</v>
      </c>
      <c r="F438">
        <v>4618</v>
      </c>
      <c r="G438" t="s">
        <v>1410</v>
      </c>
      <c r="H438" s="55" t="s">
        <v>1459</v>
      </c>
      <c r="I438" t="s">
        <v>1372</v>
      </c>
      <c r="J438" s="55">
        <v>252.48</v>
      </c>
      <c r="K438" s="33">
        <f t="shared" si="16"/>
        <v>1578</v>
      </c>
    </row>
    <row r="439" spans="1:11" x14ac:dyDescent="0.25">
      <c r="A439" t="s">
        <v>4536</v>
      </c>
      <c r="B439" s="56">
        <v>42954</v>
      </c>
      <c r="C439" t="s">
        <v>7789</v>
      </c>
      <c r="D439">
        <v>1</v>
      </c>
      <c r="E439" t="s">
        <v>3472</v>
      </c>
      <c r="F439">
        <v>18603</v>
      </c>
      <c r="G439" t="s">
        <v>1411</v>
      </c>
      <c r="H439" s="55" t="s">
        <v>1414</v>
      </c>
      <c r="I439" t="s">
        <v>1075</v>
      </c>
      <c r="J439" s="54">
        <v>4985</v>
      </c>
      <c r="K439" s="33">
        <f t="shared" si="16"/>
        <v>31156.25</v>
      </c>
    </row>
    <row r="440" spans="1:11" x14ac:dyDescent="0.25">
      <c r="A440" t="s">
        <v>4625</v>
      </c>
      <c r="B440" s="56">
        <v>42963</v>
      </c>
      <c r="C440" t="s">
        <v>7837</v>
      </c>
      <c r="D440">
        <v>1</v>
      </c>
      <c r="E440" t="s">
        <v>3475</v>
      </c>
      <c r="F440">
        <v>4619</v>
      </c>
      <c r="G440" t="s">
        <v>1410</v>
      </c>
      <c r="H440" s="55" t="s">
        <v>5996</v>
      </c>
      <c r="I440" t="s">
        <v>7210</v>
      </c>
      <c r="J440" s="61">
        <v>3804.65</v>
      </c>
      <c r="K440" s="33">
        <f t="shared" si="16"/>
        <v>23779.0625</v>
      </c>
    </row>
    <row r="441" spans="1:11" x14ac:dyDescent="0.25">
      <c r="A441" t="s">
        <v>2677</v>
      </c>
      <c r="B441" s="56">
        <v>42963</v>
      </c>
      <c r="C441" t="s">
        <v>7838</v>
      </c>
      <c r="D441">
        <v>1</v>
      </c>
      <c r="E441" t="s">
        <v>3475</v>
      </c>
      <c r="F441">
        <v>4620</v>
      </c>
      <c r="G441" t="s">
        <v>1410</v>
      </c>
      <c r="H441" s="55" t="s">
        <v>1427</v>
      </c>
      <c r="I441" t="s">
        <v>1036</v>
      </c>
      <c r="J441" s="55">
        <v>19.309999999999999</v>
      </c>
      <c r="K441" s="33">
        <f t="shared" si="16"/>
        <v>120.68749999999999</v>
      </c>
    </row>
    <row r="442" spans="1:11" x14ac:dyDescent="0.25">
      <c r="A442" t="s">
        <v>2680</v>
      </c>
      <c r="B442" s="56">
        <v>42963</v>
      </c>
      <c r="C442" t="s">
        <v>7839</v>
      </c>
      <c r="D442">
        <v>1</v>
      </c>
      <c r="E442" t="s">
        <v>3475</v>
      </c>
      <c r="F442">
        <v>4621</v>
      </c>
      <c r="G442" t="s">
        <v>1410</v>
      </c>
      <c r="H442" s="55" t="s">
        <v>1442</v>
      </c>
      <c r="I442" t="s">
        <v>1160</v>
      </c>
      <c r="J442" s="54">
        <v>2904</v>
      </c>
      <c r="K442" s="33">
        <f t="shared" si="16"/>
        <v>18150</v>
      </c>
    </row>
    <row r="443" spans="1:11" x14ac:dyDescent="0.25">
      <c r="A443" t="s">
        <v>2683</v>
      </c>
      <c r="B443" s="56">
        <v>42963</v>
      </c>
      <c r="C443" t="s">
        <v>7840</v>
      </c>
      <c r="D443">
        <v>1</v>
      </c>
      <c r="E443" t="s">
        <v>3475</v>
      </c>
      <c r="F443">
        <v>4622</v>
      </c>
      <c r="G443" t="s">
        <v>1410</v>
      </c>
      <c r="H443" s="55" t="s">
        <v>1430</v>
      </c>
      <c r="I443" t="s">
        <v>1052</v>
      </c>
      <c r="J443" s="55">
        <v>124.8</v>
      </c>
      <c r="K443" s="33">
        <f t="shared" si="16"/>
        <v>780</v>
      </c>
    </row>
    <row r="444" spans="1:11" x14ac:dyDescent="0.25">
      <c r="A444" t="s">
        <v>3567</v>
      </c>
      <c r="B444" s="56">
        <v>42963</v>
      </c>
      <c r="C444" t="s">
        <v>7841</v>
      </c>
      <c r="D444">
        <v>1</v>
      </c>
      <c r="E444" t="s">
        <v>3475</v>
      </c>
      <c r="F444">
        <v>4623</v>
      </c>
      <c r="G444" t="s">
        <v>1410</v>
      </c>
      <c r="H444" s="55" t="s">
        <v>1432</v>
      </c>
      <c r="I444" s="55" t="s">
        <v>1060</v>
      </c>
      <c r="J444" s="54">
        <v>1104</v>
      </c>
      <c r="K444" s="33">
        <f t="shared" si="16"/>
        <v>6900</v>
      </c>
    </row>
    <row r="445" spans="1:11" x14ac:dyDescent="0.25">
      <c r="A445" t="s">
        <v>4639</v>
      </c>
      <c r="B445" s="56">
        <v>42963</v>
      </c>
      <c r="C445" t="s">
        <v>7842</v>
      </c>
      <c r="D445">
        <v>2</v>
      </c>
      <c r="E445" t="s">
        <v>3475</v>
      </c>
      <c r="F445">
        <v>4624</v>
      </c>
      <c r="G445" t="s">
        <v>1410</v>
      </c>
      <c r="H445" s="55" t="s">
        <v>1432</v>
      </c>
      <c r="I445" s="55" t="s">
        <v>1060</v>
      </c>
      <c r="J445" s="55">
        <v>896</v>
      </c>
      <c r="K445" s="33">
        <f t="shared" si="16"/>
        <v>5600</v>
      </c>
    </row>
    <row r="446" spans="1:11" x14ac:dyDescent="0.25">
      <c r="A446" t="s">
        <v>4643</v>
      </c>
      <c r="B446" s="56">
        <v>42963</v>
      </c>
      <c r="C446" t="s">
        <v>7843</v>
      </c>
      <c r="D446">
        <v>2</v>
      </c>
      <c r="E446" t="s">
        <v>3475</v>
      </c>
      <c r="F446">
        <v>4625</v>
      </c>
      <c r="G446" t="s">
        <v>1410</v>
      </c>
      <c r="H446" s="55" t="s">
        <v>7627</v>
      </c>
      <c r="I446" s="55" t="s">
        <v>7767</v>
      </c>
      <c r="J446" s="55">
        <v>400</v>
      </c>
      <c r="K446" s="33">
        <f t="shared" si="16"/>
        <v>2500</v>
      </c>
    </row>
    <row r="447" spans="1:11" x14ac:dyDescent="0.25">
      <c r="A447" t="s">
        <v>1211</v>
      </c>
      <c r="B447" s="56">
        <v>42963</v>
      </c>
      <c r="C447" t="s">
        <v>7844</v>
      </c>
      <c r="D447">
        <v>2</v>
      </c>
      <c r="E447" t="s">
        <v>3475</v>
      </c>
      <c r="F447">
        <v>4626</v>
      </c>
      <c r="G447" t="s">
        <v>1410</v>
      </c>
      <c r="H447" s="55" t="s">
        <v>1437</v>
      </c>
      <c r="I447" t="s">
        <v>1111</v>
      </c>
      <c r="J447" s="54">
        <v>2565.52</v>
      </c>
      <c r="K447" s="33">
        <f t="shared" si="16"/>
        <v>16034.5</v>
      </c>
    </row>
    <row r="448" spans="1:11" x14ac:dyDescent="0.25">
      <c r="A448" t="s">
        <v>1215</v>
      </c>
      <c r="B448" s="56">
        <v>42963</v>
      </c>
      <c r="C448" t="s">
        <v>7845</v>
      </c>
      <c r="D448">
        <v>2</v>
      </c>
      <c r="E448" t="s">
        <v>3475</v>
      </c>
      <c r="F448">
        <v>4627</v>
      </c>
      <c r="G448" t="s">
        <v>1410</v>
      </c>
      <c r="H448" s="55" t="s">
        <v>1423</v>
      </c>
      <c r="I448" t="s">
        <v>1014</v>
      </c>
      <c r="J448" s="54">
        <v>4880</v>
      </c>
      <c r="K448" s="33">
        <f t="shared" si="16"/>
        <v>30500</v>
      </c>
    </row>
    <row r="449" spans="1:11" x14ac:dyDescent="0.25">
      <c r="A449" t="s">
        <v>1218</v>
      </c>
      <c r="B449" s="56">
        <v>42963</v>
      </c>
      <c r="C449" t="s">
        <v>7846</v>
      </c>
      <c r="D449">
        <v>2</v>
      </c>
      <c r="E449" t="s">
        <v>3475</v>
      </c>
      <c r="F449">
        <v>4628</v>
      </c>
      <c r="G449" t="s">
        <v>1410</v>
      </c>
      <c r="H449" s="7" t="s">
        <v>1425</v>
      </c>
      <c r="I449" t="s">
        <v>1025</v>
      </c>
      <c r="J449" s="55">
        <v>904.83</v>
      </c>
      <c r="K449" s="33">
        <f t="shared" si="16"/>
        <v>5655.1875</v>
      </c>
    </row>
    <row r="450" spans="1:11" x14ac:dyDescent="0.25">
      <c r="A450" t="s">
        <v>1222</v>
      </c>
      <c r="B450" s="56">
        <v>42963</v>
      </c>
      <c r="C450" t="s">
        <v>7847</v>
      </c>
      <c r="D450">
        <v>2</v>
      </c>
      <c r="E450" t="s">
        <v>3475</v>
      </c>
      <c r="F450">
        <v>4629</v>
      </c>
      <c r="G450" t="s">
        <v>1410</v>
      </c>
      <c r="H450" s="55" t="s">
        <v>7951</v>
      </c>
      <c r="I450" t="s">
        <v>7115</v>
      </c>
      <c r="J450" s="54">
        <v>1520</v>
      </c>
      <c r="K450" s="33">
        <f t="shared" si="16"/>
        <v>9500</v>
      </c>
    </row>
    <row r="451" spans="1:11" x14ac:dyDescent="0.25">
      <c r="A451" t="s">
        <v>1225</v>
      </c>
      <c r="B451" s="56">
        <v>42963</v>
      </c>
      <c r="C451" t="s">
        <v>7848</v>
      </c>
      <c r="D451">
        <v>2</v>
      </c>
      <c r="E451" t="s">
        <v>3475</v>
      </c>
      <c r="F451">
        <v>4630</v>
      </c>
      <c r="G451" t="s">
        <v>1410</v>
      </c>
      <c r="H451" s="55" t="s">
        <v>1433</v>
      </c>
      <c r="I451" t="s">
        <v>1064</v>
      </c>
      <c r="J451" s="54">
        <v>1888</v>
      </c>
      <c r="K451" s="33">
        <f t="shared" si="16"/>
        <v>11800</v>
      </c>
    </row>
    <row r="452" spans="1:11" x14ac:dyDescent="0.25">
      <c r="A452" t="s">
        <v>1228</v>
      </c>
      <c r="B452" s="56">
        <v>42963</v>
      </c>
      <c r="C452" t="s">
        <v>7849</v>
      </c>
      <c r="D452">
        <v>2</v>
      </c>
      <c r="E452" t="s">
        <v>3475</v>
      </c>
      <c r="F452">
        <v>4631</v>
      </c>
      <c r="G452" t="s">
        <v>1410</v>
      </c>
      <c r="H452" s="55" t="s">
        <v>1458</v>
      </c>
      <c r="I452" t="s">
        <v>1359</v>
      </c>
      <c r="J452">
        <v>632</v>
      </c>
      <c r="K452" s="33">
        <f t="shared" si="16"/>
        <v>3950</v>
      </c>
    </row>
    <row r="453" spans="1:11" x14ac:dyDescent="0.25">
      <c r="A453" t="s">
        <v>1231</v>
      </c>
      <c r="B453" s="56">
        <v>42963</v>
      </c>
      <c r="C453" t="s">
        <v>7850</v>
      </c>
      <c r="D453">
        <v>2</v>
      </c>
      <c r="E453" t="s">
        <v>3475</v>
      </c>
      <c r="F453">
        <v>4632</v>
      </c>
      <c r="G453" t="s">
        <v>1410</v>
      </c>
      <c r="H453" s="55" t="s">
        <v>1424</v>
      </c>
      <c r="I453" t="s">
        <v>1018</v>
      </c>
      <c r="J453">
        <v>736.4</v>
      </c>
      <c r="K453" s="33">
        <f t="shared" si="16"/>
        <v>4602.5</v>
      </c>
    </row>
    <row r="454" spans="1:11" x14ac:dyDescent="0.25">
      <c r="A454" t="s">
        <v>1234</v>
      </c>
      <c r="B454" s="56">
        <v>42963</v>
      </c>
      <c r="C454" t="s">
        <v>7851</v>
      </c>
      <c r="D454">
        <v>1</v>
      </c>
      <c r="E454" t="s">
        <v>3475</v>
      </c>
      <c r="F454">
        <v>4633</v>
      </c>
      <c r="G454" t="s">
        <v>1410</v>
      </c>
      <c r="H454" s="55" t="s">
        <v>411</v>
      </c>
      <c r="I454" t="s">
        <v>1044</v>
      </c>
      <c r="J454">
        <v>364.83</v>
      </c>
      <c r="K454" s="33">
        <f t="shared" si="16"/>
        <v>2280.1875</v>
      </c>
    </row>
    <row r="455" spans="1:11" x14ac:dyDescent="0.25">
      <c r="A455" t="s">
        <v>1259</v>
      </c>
      <c r="B455" s="56">
        <v>42965</v>
      </c>
      <c r="C455" t="s">
        <v>7852</v>
      </c>
      <c r="D455">
        <v>1</v>
      </c>
      <c r="E455" t="s">
        <v>3475</v>
      </c>
      <c r="F455">
        <v>4640</v>
      </c>
      <c r="G455" t="s">
        <v>1410</v>
      </c>
      <c r="H455" s="55" t="s">
        <v>1421</v>
      </c>
      <c r="I455" t="s">
        <v>1006</v>
      </c>
      <c r="J455" s="54">
        <v>34108.230000000003</v>
      </c>
      <c r="K455" s="33">
        <f t="shared" si="16"/>
        <v>213176.43750000003</v>
      </c>
    </row>
    <row r="456" spans="1:11" x14ac:dyDescent="0.25">
      <c r="A456" t="s">
        <v>2700</v>
      </c>
      <c r="B456" s="56">
        <v>42969</v>
      </c>
      <c r="C456" t="s">
        <v>7854</v>
      </c>
      <c r="D456">
        <v>1</v>
      </c>
      <c r="E456" t="s">
        <v>3475</v>
      </c>
      <c r="F456">
        <v>4644</v>
      </c>
      <c r="G456" t="s">
        <v>1410</v>
      </c>
      <c r="H456" s="55" t="s">
        <v>7952</v>
      </c>
      <c r="I456" t="s">
        <v>7953</v>
      </c>
      <c r="J456" s="54">
        <v>48965.52</v>
      </c>
      <c r="K456" s="33">
        <f t="shared" ref="K456:K519" si="17">+J456/0.16</f>
        <v>306034.5</v>
      </c>
    </row>
    <row r="457" spans="1:11" x14ac:dyDescent="0.25">
      <c r="A457" t="s">
        <v>3595</v>
      </c>
      <c r="B457" s="56">
        <v>42962</v>
      </c>
      <c r="C457" t="s">
        <v>7857</v>
      </c>
      <c r="D457">
        <v>1</v>
      </c>
      <c r="E457" t="s">
        <v>3475</v>
      </c>
      <c r="F457">
        <v>4647</v>
      </c>
      <c r="G457" t="s">
        <v>1410</v>
      </c>
      <c r="H457" s="55" t="s">
        <v>7949</v>
      </c>
      <c r="I457" t="s">
        <v>7823</v>
      </c>
      <c r="J457" s="54">
        <v>4000</v>
      </c>
      <c r="K457" s="33">
        <f t="shared" si="17"/>
        <v>25000</v>
      </c>
    </row>
    <row r="458" spans="1:11" x14ac:dyDescent="0.25">
      <c r="A458" t="s">
        <v>3599</v>
      </c>
      <c r="B458" s="56">
        <v>42964</v>
      </c>
      <c r="C458" t="s">
        <v>7858</v>
      </c>
      <c r="D458">
        <v>1</v>
      </c>
      <c r="E458" t="s">
        <v>3475</v>
      </c>
      <c r="F458">
        <v>4648</v>
      </c>
      <c r="G458" t="s">
        <v>1410</v>
      </c>
      <c r="H458" s="55" t="s">
        <v>7954</v>
      </c>
      <c r="I458" t="s">
        <v>7859</v>
      </c>
      <c r="J458" s="54">
        <v>2666.72</v>
      </c>
      <c r="K458" s="33">
        <f t="shared" si="17"/>
        <v>16667</v>
      </c>
    </row>
    <row r="459" spans="1:11" x14ac:dyDescent="0.25">
      <c r="A459" t="s">
        <v>3601</v>
      </c>
      <c r="B459" s="56">
        <v>42968</v>
      </c>
      <c r="C459" t="s">
        <v>7860</v>
      </c>
      <c r="D459">
        <v>1</v>
      </c>
      <c r="E459" t="s">
        <v>3475</v>
      </c>
      <c r="F459">
        <v>4649</v>
      </c>
      <c r="G459" t="s">
        <v>1410</v>
      </c>
      <c r="H459" s="55" t="s">
        <v>1421</v>
      </c>
      <c r="I459" t="s">
        <v>1006</v>
      </c>
      <c r="J459" s="54">
        <v>6937.24</v>
      </c>
      <c r="K459" s="33">
        <f t="shared" si="17"/>
        <v>43357.75</v>
      </c>
    </row>
    <row r="460" spans="1:11" x14ac:dyDescent="0.25">
      <c r="A460" t="s">
        <v>3603</v>
      </c>
      <c r="B460" s="56">
        <v>42970</v>
      </c>
      <c r="C460" t="s">
        <v>7861</v>
      </c>
      <c r="D460">
        <v>1</v>
      </c>
      <c r="E460" t="s">
        <v>3475</v>
      </c>
      <c r="F460">
        <v>4650</v>
      </c>
      <c r="G460" t="s">
        <v>1410</v>
      </c>
      <c r="H460" s="55" t="s">
        <v>2836</v>
      </c>
      <c r="I460" t="s">
        <v>2516</v>
      </c>
      <c r="J460">
        <v>710.21</v>
      </c>
      <c r="K460" s="33">
        <f t="shared" si="17"/>
        <v>4438.8125</v>
      </c>
    </row>
    <row r="461" spans="1:11" x14ac:dyDescent="0.25">
      <c r="A461" t="s">
        <v>3612</v>
      </c>
      <c r="B461" s="56">
        <v>42970</v>
      </c>
      <c r="C461" t="s">
        <v>7862</v>
      </c>
      <c r="D461">
        <v>1</v>
      </c>
      <c r="E461" t="s">
        <v>3475</v>
      </c>
      <c r="F461">
        <v>4655</v>
      </c>
      <c r="G461" t="s">
        <v>1410</v>
      </c>
      <c r="H461" s="55" t="s">
        <v>1421</v>
      </c>
      <c r="I461" t="s">
        <v>1006</v>
      </c>
      <c r="J461" s="54">
        <v>3579.71</v>
      </c>
      <c r="K461" s="33">
        <f t="shared" si="17"/>
        <v>22373.1875</v>
      </c>
    </row>
    <row r="462" spans="1:11" x14ac:dyDescent="0.25">
      <c r="A462" t="s">
        <v>5071</v>
      </c>
      <c r="B462" s="56">
        <v>42970</v>
      </c>
      <c r="C462" t="s">
        <v>7863</v>
      </c>
      <c r="D462">
        <v>1</v>
      </c>
      <c r="E462" t="s">
        <v>3475</v>
      </c>
      <c r="F462">
        <v>4656</v>
      </c>
      <c r="G462" t="s">
        <v>1410</v>
      </c>
      <c r="H462" s="55" t="s">
        <v>1421</v>
      </c>
      <c r="I462" t="s">
        <v>1006</v>
      </c>
      <c r="J462">
        <v>54.32</v>
      </c>
      <c r="K462" s="33">
        <f t="shared" si="17"/>
        <v>339.5</v>
      </c>
    </row>
    <row r="463" spans="1:11" x14ac:dyDescent="0.25">
      <c r="A463" t="s">
        <v>3614</v>
      </c>
      <c r="B463" s="56">
        <v>42970</v>
      </c>
      <c r="C463" t="s">
        <v>7864</v>
      </c>
      <c r="D463">
        <v>1</v>
      </c>
      <c r="E463" t="s">
        <v>3475</v>
      </c>
      <c r="F463">
        <v>4657</v>
      </c>
      <c r="G463" t="s">
        <v>1410</v>
      </c>
      <c r="H463" s="55" t="s">
        <v>1421</v>
      </c>
      <c r="I463" t="s">
        <v>1006</v>
      </c>
      <c r="J463" s="55">
        <v>975.04</v>
      </c>
      <c r="K463" s="33">
        <f t="shared" si="17"/>
        <v>6094</v>
      </c>
    </row>
    <row r="464" spans="1:11" x14ac:dyDescent="0.25">
      <c r="A464" t="s">
        <v>3616</v>
      </c>
      <c r="B464" s="56">
        <v>42970</v>
      </c>
      <c r="C464" t="s">
        <v>7865</v>
      </c>
      <c r="D464">
        <v>1</v>
      </c>
      <c r="E464" t="s">
        <v>3475</v>
      </c>
      <c r="F464">
        <v>4658</v>
      </c>
      <c r="G464" t="s">
        <v>1410</v>
      </c>
      <c r="H464" s="55" t="s">
        <v>1462</v>
      </c>
      <c r="I464" t="s">
        <v>2490</v>
      </c>
      <c r="J464" s="54">
        <v>2417.0100000000002</v>
      </c>
      <c r="K464" s="33">
        <f t="shared" si="17"/>
        <v>15106.312500000002</v>
      </c>
    </row>
    <row r="465" spans="1:12" x14ac:dyDescent="0.25">
      <c r="A465" t="s">
        <v>1290</v>
      </c>
      <c r="B465" s="56">
        <v>42970</v>
      </c>
      <c r="C465" t="s">
        <v>7866</v>
      </c>
      <c r="D465">
        <v>1</v>
      </c>
      <c r="E465" t="s">
        <v>3475</v>
      </c>
      <c r="F465">
        <v>4659</v>
      </c>
      <c r="G465" t="s">
        <v>1410</v>
      </c>
      <c r="H465" s="55" t="s">
        <v>1445</v>
      </c>
      <c r="I465" t="s">
        <v>1172</v>
      </c>
      <c r="J465" s="55">
        <v>469.63</v>
      </c>
      <c r="K465" s="33">
        <f t="shared" si="17"/>
        <v>2935.1875</v>
      </c>
    </row>
    <row r="466" spans="1:12" x14ac:dyDescent="0.25">
      <c r="A466" t="s">
        <v>1293</v>
      </c>
      <c r="B466" s="56">
        <v>42970</v>
      </c>
      <c r="C466" t="s">
        <v>7867</v>
      </c>
      <c r="D466">
        <v>1</v>
      </c>
      <c r="E466" t="s">
        <v>3475</v>
      </c>
      <c r="F466">
        <v>4660</v>
      </c>
      <c r="G466" t="s">
        <v>1410</v>
      </c>
      <c r="H466" s="55" t="s">
        <v>1421</v>
      </c>
      <c r="I466" t="s">
        <v>1006</v>
      </c>
      <c r="J466" s="55">
        <v>369.32</v>
      </c>
      <c r="K466" s="33">
        <f t="shared" si="17"/>
        <v>2308.25</v>
      </c>
    </row>
    <row r="467" spans="1:12" x14ac:dyDescent="0.25">
      <c r="A467" t="s">
        <v>1296</v>
      </c>
      <c r="B467" s="56">
        <v>42970</v>
      </c>
      <c r="C467" t="s">
        <v>7868</v>
      </c>
      <c r="D467">
        <v>1</v>
      </c>
      <c r="E467" t="s">
        <v>3475</v>
      </c>
      <c r="F467">
        <v>4661</v>
      </c>
      <c r="G467" t="s">
        <v>1410</v>
      </c>
      <c r="H467" s="55" t="s">
        <v>5996</v>
      </c>
      <c r="I467" s="55" t="s">
        <v>7210</v>
      </c>
      <c r="J467">
        <f>4517.89+4555.76+4222.55+4168.34</f>
        <v>17464.54</v>
      </c>
      <c r="K467" s="33">
        <f t="shared" si="17"/>
        <v>109153.375</v>
      </c>
    </row>
    <row r="468" spans="1:12" x14ac:dyDescent="0.25">
      <c r="A468" t="s">
        <v>2728</v>
      </c>
      <c r="B468" s="56">
        <v>42970</v>
      </c>
      <c r="C468" t="s">
        <v>7869</v>
      </c>
      <c r="D468">
        <v>1</v>
      </c>
      <c r="E468" t="s">
        <v>3475</v>
      </c>
      <c r="F468">
        <v>4663</v>
      </c>
      <c r="G468" t="s">
        <v>1410</v>
      </c>
      <c r="H468" s="55" t="s">
        <v>4768</v>
      </c>
      <c r="I468" s="55" t="s">
        <v>4634</v>
      </c>
      <c r="J468" s="55">
        <v>623.87</v>
      </c>
      <c r="K468" s="33">
        <f t="shared" si="17"/>
        <v>3899.1875</v>
      </c>
    </row>
    <row r="469" spans="1:12" x14ac:dyDescent="0.25">
      <c r="A469" t="s">
        <v>2731</v>
      </c>
      <c r="B469" s="56">
        <v>42970</v>
      </c>
      <c r="C469" t="s">
        <v>7870</v>
      </c>
      <c r="D469">
        <v>1</v>
      </c>
      <c r="E469" t="s">
        <v>3475</v>
      </c>
      <c r="F469">
        <v>4664</v>
      </c>
      <c r="G469" t="s">
        <v>1410</v>
      </c>
      <c r="H469" s="55" t="s">
        <v>1435</v>
      </c>
      <c r="I469" s="55" t="s">
        <v>7871</v>
      </c>
      <c r="J469" s="54">
        <v>4335.4799999999996</v>
      </c>
      <c r="K469" s="33">
        <f t="shared" si="17"/>
        <v>27096.749999999996</v>
      </c>
    </row>
    <row r="470" spans="1:12" x14ac:dyDescent="0.25">
      <c r="A470" t="s">
        <v>2735</v>
      </c>
      <c r="B470" s="56">
        <v>42970</v>
      </c>
      <c r="C470" t="s">
        <v>7872</v>
      </c>
      <c r="D470">
        <v>1</v>
      </c>
      <c r="E470" t="s">
        <v>3475</v>
      </c>
      <c r="F470">
        <v>4665</v>
      </c>
      <c r="G470" t="s">
        <v>1410</v>
      </c>
      <c r="H470" s="55" t="s">
        <v>2852</v>
      </c>
      <c r="I470" t="s">
        <v>2734</v>
      </c>
      <c r="J470" s="54">
        <v>1176</v>
      </c>
      <c r="K470" s="33">
        <f t="shared" si="17"/>
        <v>7350</v>
      </c>
    </row>
    <row r="471" spans="1:12" x14ac:dyDescent="0.25">
      <c r="A471" t="s">
        <v>2739</v>
      </c>
      <c r="B471" s="56">
        <v>42970</v>
      </c>
      <c r="C471" t="s">
        <v>7873</v>
      </c>
      <c r="D471">
        <v>1</v>
      </c>
      <c r="E471" t="s">
        <v>3475</v>
      </c>
      <c r="F471">
        <v>4666</v>
      </c>
      <c r="G471" t="s">
        <v>1410</v>
      </c>
      <c r="H471" s="55" t="s">
        <v>2943</v>
      </c>
      <c r="I471" t="s">
        <v>2738</v>
      </c>
      <c r="J471" s="54">
        <v>1699.42</v>
      </c>
      <c r="K471" s="33">
        <f t="shared" si="17"/>
        <v>10621.375</v>
      </c>
    </row>
    <row r="472" spans="1:12" x14ac:dyDescent="0.25">
      <c r="A472" t="s">
        <v>2743</v>
      </c>
      <c r="B472" s="56">
        <v>42970</v>
      </c>
      <c r="C472" t="s">
        <v>7874</v>
      </c>
      <c r="D472">
        <v>1</v>
      </c>
      <c r="E472" t="s">
        <v>3475</v>
      </c>
      <c r="F472">
        <v>4667</v>
      </c>
      <c r="G472" t="s">
        <v>1410</v>
      </c>
      <c r="H472" s="55" t="s">
        <v>2842</v>
      </c>
      <c r="I472" t="s">
        <v>2604</v>
      </c>
      <c r="J472" s="54">
        <v>8160</v>
      </c>
      <c r="K472" s="33">
        <f t="shared" si="17"/>
        <v>51000</v>
      </c>
      <c r="L472">
        <v>5439.97</v>
      </c>
    </row>
    <row r="473" spans="1:12" x14ac:dyDescent="0.25">
      <c r="A473" t="s">
        <v>2746</v>
      </c>
      <c r="B473" s="56">
        <v>42970</v>
      </c>
      <c r="C473" t="s">
        <v>7875</v>
      </c>
      <c r="D473">
        <v>1</v>
      </c>
      <c r="E473" t="s">
        <v>3475</v>
      </c>
      <c r="F473">
        <v>4668</v>
      </c>
      <c r="G473" t="s">
        <v>1410</v>
      </c>
      <c r="H473" s="55" t="s">
        <v>1441</v>
      </c>
      <c r="I473" t="s">
        <v>1156</v>
      </c>
      <c r="J473">
        <v>335.65</v>
      </c>
      <c r="K473" s="33">
        <f t="shared" si="17"/>
        <v>2097.8125</v>
      </c>
    </row>
    <row r="474" spans="1:12" x14ac:dyDescent="0.25">
      <c r="A474" t="s">
        <v>3626</v>
      </c>
      <c r="B474" s="56">
        <v>42970</v>
      </c>
      <c r="C474" t="s">
        <v>7876</v>
      </c>
      <c r="D474">
        <v>1</v>
      </c>
      <c r="E474" t="s">
        <v>3475</v>
      </c>
      <c r="F474">
        <v>4669</v>
      </c>
      <c r="G474" t="s">
        <v>1410</v>
      </c>
      <c r="H474" s="55" t="s">
        <v>3730</v>
      </c>
      <c r="I474" t="s">
        <v>3656</v>
      </c>
      <c r="J474" s="55">
        <v>387.2</v>
      </c>
      <c r="K474" s="33">
        <f t="shared" si="17"/>
        <v>2420</v>
      </c>
    </row>
    <row r="475" spans="1:12" x14ac:dyDescent="0.25">
      <c r="A475" t="s">
        <v>3557</v>
      </c>
      <c r="B475" s="56">
        <v>42962</v>
      </c>
      <c r="C475" t="s">
        <v>7828</v>
      </c>
      <c r="D475">
        <v>1</v>
      </c>
      <c r="E475" t="s">
        <v>3472</v>
      </c>
      <c r="F475">
        <v>18607</v>
      </c>
      <c r="G475" t="s">
        <v>1411</v>
      </c>
      <c r="H475" s="55" t="s">
        <v>1416</v>
      </c>
      <c r="I475" t="s">
        <v>1101</v>
      </c>
      <c r="J475" s="54">
        <v>1627.64</v>
      </c>
      <c r="K475" s="33">
        <f t="shared" si="17"/>
        <v>10172.75</v>
      </c>
    </row>
    <row r="476" spans="1:12" x14ac:dyDescent="0.25">
      <c r="A476" t="s">
        <v>1189</v>
      </c>
      <c r="B476" s="56">
        <v>42962</v>
      </c>
      <c r="C476" t="s">
        <v>7829</v>
      </c>
      <c r="D476">
        <v>1</v>
      </c>
      <c r="E476" t="s">
        <v>3472</v>
      </c>
      <c r="F476">
        <v>18608</v>
      </c>
      <c r="G476" t="s">
        <v>1411</v>
      </c>
      <c r="H476" s="55" t="s">
        <v>1416</v>
      </c>
      <c r="I476" t="s">
        <v>1101</v>
      </c>
      <c r="J476" s="54">
        <v>1031.2</v>
      </c>
      <c r="K476" s="33">
        <f t="shared" si="17"/>
        <v>6445</v>
      </c>
    </row>
    <row r="477" spans="1:12" x14ac:dyDescent="0.25">
      <c r="A477" t="s">
        <v>2749</v>
      </c>
      <c r="B477" s="56">
        <v>42970</v>
      </c>
      <c r="C477" t="s">
        <v>7877</v>
      </c>
      <c r="D477">
        <v>1</v>
      </c>
      <c r="E477" t="s">
        <v>3475</v>
      </c>
      <c r="F477">
        <v>4670</v>
      </c>
      <c r="G477" t="s">
        <v>1410</v>
      </c>
      <c r="H477" s="55" t="s">
        <v>1450</v>
      </c>
      <c r="I477" t="s">
        <v>1221</v>
      </c>
      <c r="J477" s="54">
        <v>1438.84</v>
      </c>
      <c r="K477" s="33">
        <f t="shared" si="17"/>
        <v>8992.75</v>
      </c>
    </row>
    <row r="478" spans="1:12" x14ac:dyDescent="0.25">
      <c r="A478" t="s">
        <v>2752</v>
      </c>
      <c r="B478" s="56">
        <v>42970</v>
      </c>
      <c r="C478" t="s">
        <v>7878</v>
      </c>
      <c r="D478">
        <v>1</v>
      </c>
      <c r="E478" t="s">
        <v>3475</v>
      </c>
      <c r="F478">
        <v>4671</v>
      </c>
      <c r="G478" t="s">
        <v>1410</v>
      </c>
      <c r="H478" s="55" t="s">
        <v>6165</v>
      </c>
      <c r="I478" t="s">
        <v>6044</v>
      </c>
      <c r="J478" s="54">
        <v>9056</v>
      </c>
      <c r="K478" s="33">
        <f t="shared" si="17"/>
        <v>56600</v>
      </c>
    </row>
    <row r="479" spans="1:12" x14ac:dyDescent="0.25">
      <c r="A479" t="s">
        <v>2755</v>
      </c>
      <c r="B479" s="56">
        <v>42970</v>
      </c>
      <c r="C479" t="s">
        <v>7879</v>
      </c>
      <c r="D479">
        <v>1</v>
      </c>
      <c r="E479" t="s">
        <v>3475</v>
      </c>
      <c r="F479">
        <v>4672</v>
      </c>
      <c r="G479" t="s">
        <v>1410</v>
      </c>
      <c r="H479" s="55" t="s">
        <v>411</v>
      </c>
      <c r="I479" t="s">
        <v>1044</v>
      </c>
      <c r="J479">
        <v>358.87</v>
      </c>
      <c r="K479" s="33">
        <f t="shared" si="17"/>
        <v>2242.9375</v>
      </c>
    </row>
    <row r="480" spans="1:12" x14ac:dyDescent="0.25">
      <c r="A480" t="s">
        <v>2758</v>
      </c>
      <c r="B480" s="56">
        <v>42970</v>
      </c>
      <c r="C480" t="s">
        <v>7880</v>
      </c>
      <c r="D480">
        <v>1</v>
      </c>
      <c r="E480" t="s">
        <v>3475</v>
      </c>
      <c r="F480">
        <v>4673</v>
      </c>
      <c r="G480" t="s">
        <v>1410</v>
      </c>
      <c r="H480" s="55" t="s">
        <v>1441</v>
      </c>
      <c r="I480" t="s">
        <v>1156</v>
      </c>
      <c r="J480">
        <v>187.95</v>
      </c>
      <c r="K480" s="33">
        <f t="shared" si="17"/>
        <v>1174.6875</v>
      </c>
    </row>
    <row r="481" spans="1:11" x14ac:dyDescent="0.25">
      <c r="A481" t="s">
        <v>2767</v>
      </c>
      <c r="B481" s="56">
        <v>42970</v>
      </c>
      <c r="C481" t="s">
        <v>7881</v>
      </c>
      <c r="D481">
        <v>1</v>
      </c>
      <c r="E481" t="s">
        <v>3475</v>
      </c>
      <c r="F481">
        <v>4676</v>
      </c>
      <c r="G481" t="s">
        <v>1410</v>
      </c>
      <c r="H481" s="55" t="s">
        <v>1432</v>
      </c>
      <c r="I481" t="s">
        <v>1060</v>
      </c>
      <c r="J481" s="54">
        <v>2720</v>
      </c>
      <c r="K481" s="33">
        <f t="shared" si="17"/>
        <v>17000</v>
      </c>
    </row>
    <row r="482" spans="1:11" x14ac:dyDescent="0.25">
      <c r="A482" t="s">
        <v>1349</v>
      </c>
      <c r="B482" s="56">
        <v>42976</v>
      </c>
      <c r="C482" t="s">
        <v>7891</v>
      </c>
      <c r="D482">
        <v>1</v>
      </c>
      <c r="E482" t="s">
        <v>3690</v>
      </c>
      <c r="F482">
        <v>34257</v>
      </c>
      <c r="G482" t="s">
        <v>1412</v>
      </c>
      <c r="H482" s="55" t="s">
        <v>4775</v>
      </c>
      <c r="I482" t="s">
        <v>4741</v>
      </c>
      <c r="J482" s="54">
        <v>13793.1</v>
      </c>
      <c r="K482" s="33">
        <f t="shared" si="17"/>
        <v>86206.875</v>
      </c>
    </row>
    <row r="483" spans="1:11" x14ac:dyDescent="0.25">
      <c r="A483" t="s">
        <v>2770</v>
      </c>
      <c r="B483" s="56">
        <v>42970</v>
      </c>
      <c r="C483" t="s">
        <v>7882</v>
      </c>
      <c r="D483">
        <v>2</v>
      </c>
      <c r="E483" t="s">
        <v>3475</v>
      </c>
      <c r="F483">
        <v>4679</v>
      </c>
      <c r="G483" t="s">
        <v>1410</v>
      </c>
      <c r="H483" s="55" t="s">
        <v>1451</v>
      </c>
      <c r="I483" t="s">
        <v>1258</v>
      </c>
      <c r="J483" s="54">
        <v>1214.0999999999999</v>
      </c>
      <c r="K483" s="33">
        <f t="shared" si="17"/>
        <v>7588.1249999999991</v>
      </c>
    </row>
    <row r="484" spans="1:11" x14ac:dyDescent="0.25">
      <c r="A484" t="s">
        <v>1302</v>
      </c>
      <c r="B484" s="56">
        <v>42970</v>
      </c>
      <c r="C484" t="s">
        <v>7883</v>
      </c>
      <c r="D484">
        <v>2</v>
      </c>
      <c r="E484" t="s">
        <v>3475</v>
      </c>
      <c r="F484">
        <v>4680</v>
      </c>
      <c r="G484" t="s">
        <v>1410</v>
      </c>
      <c r="H484" s="55" t="s">
        <v>1422</v>
      </c>
      <c r="I484" t="s">
        <v>1010</v>
      </c>
      <c r="J484">
        <v>320</v>
      </c>
      <c r="K484" s="33">
        <f t="shared" si="17"/>
        <v>2000</v>
      </c>
    </row>
    <row r="485" spans="1:11" x14ac:dyDescent="0.25">
      <c r="A485" t="s">
        <v>1306</v>
      </c>
      <c r="B485" s="56">
        <v>42970</v>
      </c>
      <c r="C485" t="s">
        <v>7884</v>
      </c>
      <c r="D485">
        <v>2</v>
      </c>
      <c r="E485" t="s">
        <v>3475</v>
      </c>
      <c r="F485">
        <v>4681</v>
      </c>
      <c r="G485" t="s">
        <v>1410</v>
      </c>
      <c r="H485" s="55" t="s">
        <v>1424</v>
      </c>
      <c r="I485" t="s">
        <v>1018</v>
      </c>
      <c r="J485" s="55">
        <v>184.24</v>
      </c>
      <c r="K485" s="33">
        <f t="shared" si="17"/>
        <v>1151.5</v>
      </c>
    </row>
    <row r="486" spans="1:11" x14ac:dyDescent="0.25">
      <c r="A486" t="s">
        <v>1309</v>
      </c>
      <c r="B486" s="56">
        <v>42970</v>
      </c>
      <c r="C486" t="s">
        <v>7885</v>
      </c>
      <c r="D486">
        <v>2</v>
      </c>
      <c r="E486" t="s">
        <v>3475</v>
      </c>
      <c r="F486">
        <v>4682</v>
      </c>
      <c r="G486" t="s">
        <v>1410</v>
      </c>
      <c r="H486" s="55" t="s">
        <v>2839</v>
      </c>
      <c r="I486" t="s">
        <v>2539</v>
      </c>
      <c r="J486">
        <v>55.17</v>
      </c>
      <c r="K486" s="33">
        <f t="shared" si="17"/>
        <v>344.8125</v>
      </c>
    </row>
    <row r="487" spans="1:11" x14ac:dyDescent="0.25">
      <c r="A487" t="s">
        <v>2779</v>
      </c>
      <c r="B487" s="56">
        <v>42970</v>
      </c>
      <c r="C487" t="s">
        <v>7886</v>
      </c>
      <c r="D487">
        <v>2</v>
      </c>
      <c r="E487" t="s">
        <v>3475</v>
      </c>
      <c r="F487">
        <v>4683</v>
      </c>
      <c r="G487" t="s">
        <v>1410</v>
      </c>
      <c r="H487" s="7" t="s">
        <v>1425</v>
      </c>
      <c r="I487" t="s">
        <v>1025</v>
      </c>
      <c r="J487" s="54">
        <v>2572.41</v>
      </c>
      <c r="K487" s="33">
        <f t="shared" si="17"/>
        <v>16077.562499999998</v>
      </c>
    </row>
    <row r="488" spans="1:11" x14ac:dyDescent="0.25">
      <c r="A488" t="s">
        <v>1318</v>
      </c>
      <c r="B488" s="56">
        <v>42972</v>
      </c>
      <c r="C488" t="s">
        <v>7887</v>
      </c>
      <c r="D488">
        <v>1</v>
      </c>
      <c r="E488" t="s">
        <v>3475</v>
      </c>
      <c r="F488">
        <v>4686</v>
      </c>
      <c r="G488" t="s">
        <v>1410</v>
      </c>
      <c r="H488" s="55" t="s">
        <v>1421</v>
      </c>
      <c r="I488" t="s">
        <v>1006</v>
      </c>
      <c r="J488" s="54">
        <v>30404.47</v>
      </c>
      <c r="K488" s="33">
        <f t="shared" si="17"/>
        <v>190027.9375</v>
      </c>
    </row>
    <row r="489" spans="1:11" x14ac:dyDescent="0.25">
      <c r="A489" t="s">
        <v>1343</v>
      </c>
      <c r="B489" s="56">
        <v>42976</v>
      </c>
      <c r="C489" t="s">
        <v>7888</v>
      </c>
      <c r="D489">
        <v>1</v>
      </c>
      <c r="E489" t="s">
        <v>3475</v>
      </c>
      <c r="F489">
        <v>4700</v>
      </c>
      <c r="G489" t="s">
        <v>1410</v>
      </c>
      <c r="H489" s="55" t="s">
        <v>7955</v>
      </c>
      <c r="I489" t="s">
        <v>7956</v>
      </c>
      <c r="J489" s="54">
        <v>40000</v>
      </c>
      <c r="K489" s="33">
        <f t="shared" si="17"/>
        <v>250000</v>
      </c>
    </row>
    <row r="490" spans="1:11" x14ac:dyDescent="0.25">
      <c r="A490" t="s">
        <v>1346</v>
      </c>
      <c r="B490" s="56">
        <v>42965</v>
      </c>
      <c r="C490" t="s">
        <v>7889</v>
      </c>
      <c r="D490">
        <v>1</v>
      </c>
      <c r="E490" t="s">
        <v>3690</v>
      </c>
      <c r="F490">
        <v>34256</v>
      </c>
      <c r="G490" t="s">
        <v>1412</v>
      </c>
      <c r="H490" s="55" t="s">
        <v>4775</v>
      </c>
      <c r="I490" t="s">
        <v>7890</v>
      </c>
      <c r="J490" s="54">
        <v>13793.1</v>
      </c>
      <c r="K490" s="33">
        <f t="shared" si="17"/>
        <v>86206.875</v>
      </c>
    </row>
    <row r="491" spans="1:11" x14ac:dyDescent="0.25">
      <c r="A491" t="s">
        <v>1356</v>
      </c>
      <c r="B491" s="56">
        <v>42976</v>
      </c>
      <c r="C491" t="s">
        <v>7892</v>
      </c>
      <c r="D491">
        <v>1</v>
      </c>
      <c r="E491" t="s">
        <v>3475</v>
      </c>
      <c r="F491">
        <v>4702</v>
      </c>
      <c r="G491" t="s">
        <v>1410</v>
      </c>
      <c r="H491" s="55" t="s">
        <v>1421</v>
      </c>
      <c r="I491" t="s">
        <v>1006</v>
      </c>
      <c r="J491" s="54">
        <v>3331.62</v>
      </c>
      <c r="K491" s="33">
        <f t="shared" si="17"/>
        <v>20822.625</v>
      </c>
    </row>
    <row r="492" spans="1:11" x14ac:dyDescent="0.25">
      <c r="A492" t="s">
        <v>1360</v>
      </c>
      <c r="B492" s="56">
        <v>42976</v>
      </c>
      <c r="C492" t="s">
        <v>7893</v>
      </c>
      <c r="D492">
        <v>1</v>
      </c>
      <c r="E492" t="s">
        <v>3475</v>
      </c>
      <c r="F492">
        <v>4703</v>
      </c>
      <c r="G492" t="s">
        <v>1410</v>
      </c>
      <c r="H492" s="55" t="s">
        <v>1421</v>
      </c>
      <c r="I492" t="s">
        <v>1006</v>
      </c>
      <c r="J492" s="54">
        <v>3468.07</v>
      </c>
      <c r="K492" s="33">
        <f t="shared" si="17"/>
        <v>21675.4375</v>
      </c>
    </row>
    <row r="493" spans="1:11" x14ac:dyDescent="0.25">
      <c r="A493" t="s">
        <v>1363</v>
      </c>
      <c r="B493" s="56">
        <v>42976</v>
      </c>
      <c r="C493" t="s">
        <v>7894</v>
      </c>
      <c r="D493">
        <v>1</v>
      </c>
      <c r="E493" t="s">
        <v>3475</v>
      </c>
      <c r="F493">
        <v>4704</v>
      </c>
      <c r="G493" t="s">
        <v>1410</v>
      </c>
      <c r="H493" s="55" t="s">
        <v>1421</v>
      </c>
      <c r="I493" t="s">
        <v>1006</v>
      </c>
      <c r="J493" s="54">
        <v>1211.29</v>
      </c>
      <c r="K493" s="33">
        <f t="shared" si="17"/>
        <v>7570.5625</v>
      </c>
    </row>
    <row r="494" spans="1:11" x14ac:dyDescent="0.25">
      <c r="A494" t="s">
        <v>1366</v>
      </c>
      <c r="B494" s="56">
        <v>42976</v>
      </c>
      <c r="C494" t="s">
        <v>7895</v>
      </c>
      <c r="D494">
        <v>1</v>
      </c>
      <c r="E494" t="s">
        <v>3475</v>
      </c>
      <c r="F494">
        <v>4705</v>
      </c>
      <c r="G494" t="s">
        <v>1410</v>
      </c>
      <c r="H494" s="55" t="s">
        <v>1421</v>
      </c>
      <c r="I494" t="s">
        <v>1006</v>
      </c>
      <c r="J494" s="54">
        <v>1298.56</v>
      </c>
      <c r="K494" s="33">
        <f t="shared" si="17"/>
        <v>8115.9999999999991</v>
      </c>
    </row>
    <row r="495" spans="1:11" x14ac:dyDescent="0.25">
      <c r="A495" t="s">
        <v>1369</v>
      </c>
      <c r="B495" s="56">
        <v>42976</v>
      </c>
      <c r="C495" t="s">
        <v>7896</v>
      </c>
      <c r="D495">
        <v>1</v>
      </c>
      <c r="E495" t="s">
        <v>3475</v>
      </c>
      <c r="F495">
        <v>4706</v>
      </c>
      <c r="G495" t="s">
        <v>1410</v>
      </c>
      <c r="H495" s="55" t="s">
        <v>1421</v>
      </c>
      <c r="I495" t="s">
        <v>1006</v>
      </c>
      <c r="J495" s="54">
        <v>1021.08</v>
      </c>
      <c r="K495" s="33">
        <f t="shared" si="17"/>
        <v>6381.75</v>
      </c>
    </row>
    <row r="496" spans="1:11" x14ac:dyDescent="0.25">
      <c r="A496" t="s">
        <v>3650</v>
      </c>
      <c r="B496" s="56">
        <v>42976</v>
      </c>
      <c r="C496" t="s">
        <v>7897</v>
      </c>
      <c r="D496">
        <v>1</v>
      </c>
      <c r="E496" t="s">
        <v>3475</v>
      </c>
      <c r="F496">
        <v>4707</v>
      </c>
      <c r="G496" t="s">
        <v>1410</v>
      </c>
      <c r="H496" s="55" t="s">
        <v>1421</v>
      </c>
      <c r="I496" t="s">
        <v>1006</v>
      </c>
      <c r="J496" s="54">
        <v>1255.28</v>
      </c>
      <c r="K496" s="33">
        <f t="shared" si="17"/>
        <v>7845.5</v>
      </c>
    </row>
    <row r="497" spans="1:12" x14ac:dyDescent="0.25">
      <c r="A497" t="s">
        <v>3654</v>
      </c>
      <c r="B497" s="56">
        <v>42975</v>
      </c>
      <c r="C497" t="s">
        <v>7898</v>
      </c>
      <c r="D497">
        <v>1</v>
      </c>
      <c r="E497" t="s">
        <v>3475</v>
      </c>
      <c r="F497">
        <v>4709</v>
      </c>
      <c r="G497" t="s">
        <v>1410</v>
      </c>
      <c r="H497" s="55" t="s">
        <v>1456</v>
      </c>
      <c r="I497" t="s">
        <v>1324</v>
      </c>
      <c r="J497">
        <v>555.54999999999995</v>
      </c>
      <c r="K497" s="33">
        <f t="shared" si="17"/>
        <v>3472.1874999999995</v>
      </c>
    </row>
    <row r="498" spans="1:12" x14ac:dyDescent="0.25">
      <c r="A498" t="s">
        <v>3657</v>
      </c>
      <c r="B498" s="56">
        <v>42975</v>
      </c>
      <c r="C498" t="s">
        <v>7899</v>
      </c>
      <c r="D498">
        <v>1</v>
      </c>
      <c r="E498" t="s">
        <v>3475</v>
      </c>
      <c r="F498">
        <v>4710</v>
      </c>
      <c r="G498" t="s">
        <v>1410</v>
      </c>
      <c r="H498" s="55" t="s">
        <v>1456</v>
      </c>
      <c r="I498" t="s">
        <v>1324</v>
      </c>
      <c r="J498" s="55">
        <v>555.54999999999995</v>
      </c>
      <c r="K498" s="33">
        <f t="shared" si="17"/>
        <v>3472.1874999999995</v>
      </c>
    </row>
    <row r="499" spans="1:12" x14ac:dyDescent="0.25">
      <c r="A499" t="s">
        <v>5159</v>
      </c>
      <c r="B499" s="56">
        <v>42969</v>
      </c>
      <c r="C499" t="s">
        <v>7853</v>
      </c>
      <c r="D499">
        <v>1</v>
      </c>
      <c r="E499" t="s">
        <v>3472</v>
      </c>
      <c r="F499">
        <v>18613</v>
      </c>
      <c r="G499" t="s">
        <v>1411</v>
      </c>
      <c r="H499" s="55" t="s">
        <v>1414</v>
      </c>
      <c r="I499" t="s">
        <v>1075</v>
      </c>
      <c r="J499">
        <v>332.42</v>
      </c>
      <c r="K499" s="33">
        <f t="shared" si="17"/>
        <v>2077.625</v>
      </c>
    </row>
    <row r="500" spans="1:12" x14ac:dyDescent="0.25">
      <c r="A500" t="s">
        <v>3659</v>
      </c>
      <c r="B500" s="56">
        <v>42970</v>
      </c>
      <c r="C500" t="s">
        <v>7900</v>
      </c>
      <c r="D500">
        <v>1</v>
      </c>
      <c r="E500" t="s">
        <v>3475</v>
      </c>
      <c r="F500">
        <v>4711</v>
      </c>
      <c r="G500" t="s">
        <v>1410</v>
      </c>
      <c r="H500" s="55" t="s">
        <v>7957</v>
      </c>
      <c r="I500" s="55" t="s">
        <v>7901</v>
      </c>
      <c r="J500" s="54">
        <v>3433.11</v>
      </c>
      <c r="K500" s="33">
        <f t="shared" si="17"/>
        <v>21456.9375</v>
      </c>
    </row>
    <row r="501" spans="1:12" x14ac:dyDescent="0.25">
      <c r="A501" t="s">
        <v>1279</v>
      </c>
      <c r="B501" s="56">
        <v>42969</v>
      </c>
      <c r="C501" t="s">
        <v>7855</v>
      </c>
      <c r="D501">
        <v>1</v>
      </c>
      <c r="E501" t="s">
        <v>3472</v>
      </c>
      <c r="F501">
        <v>18615</v>
      </c>
      <c r="G501" t="s">
        <v>1411</v>
      </c>
      <c r="H501" s="39" t="s">
        <v>7966</v>
      </c>
      <c r="I501" s="55" t="s">
        <v>1192</v>
      </c>
      <c r="J501" s="54">
        <v>21428.57</v>
      </c>
      <c r="K501" s="33">
        <f t="shared" si="17"/>
        <v>133928.5625</v>
      </c>
      <c r="L501" s="55">
        <v>14285.71</v>
      </c>
    </row>
    <row r="502" spans="1:12" x14ac:dyDescent="0.25">
      <c r="A502" t="s">
        <v>1282</v>
      </c>
      <c r="B502" s="56">
        <v>42969</v>
      </c>
      <c r="C502" t="s">
        <v>7856</v>
      </c>
      <c r="D502">
        <v>1</v>
      </c>
      <c r="E502" t="s">
        <v>3472</v>
      </c>
      <c r="F502">
        <v>18616</v>
      </c>
      <c r="G502" t="s">
        <v>1411</v>
      </c>
      <c r="H502" s="7" t="s">
        <v>1418</v>
      </c>
      <c r="I502" s="55" t="s">
        <v>1196</v>
      </c>
      <c r="J502" s="54">
        <v>21428.57</v>
      </c>
      <c r="K502" s="33">
        <f t="shared" si="17"/>
        <v>133928.5625</v>
      </c>
      <c r="L502" s="55">
        <v>14285.71</v>
      </c>
    </row>
    <row r="503" spans="1:12" x14ac:dyDescent="0.25">
      <c r="A503" t="s">
        <v>3661</v>
      </c>
      <c r="B503" s="56">
        <v>42975</v>
      </c>
      <c r="C503" t="s">
        <v>7902</v>
      </c>
      <c r="D503">
        <v>1</v>
      </c>
      <c r="E503" t="s">
        <v>3475</v>
      </c>
      <c r="F503">
        <v>4712</v>
      </c>
      <c r="G503" t="s">
        <v>1410</v>
      </c>
      <c r="H503" s="55" t="s">
        <v>1421</v>
      </c>
      <c r="I503" t="s">
        <v>1006</v>
      </c>
      <c r="J503" s="54">
        <v>18638.3</v>
      </c>
      <c r="K503" s="33">
        <f t="shared" si="17"/>
        <v>116489.375</v>
      </c>
    </row>
    <row r="504" spans="1:12" x14ac:dyDescent="0.25">
      <c r="A504" t="s">
        <v>3663</v>
      </c>
      <c r="B504" s="56">
        <v>42970</v>
      </c>
      <c r="C504" t="s">
        <v>7903</v>
      </c>
      <c r="D504">
        <v>1</v>
      </c>
      <c r="E504" t="s">
        <v>3475</v>
      </c>
      <c r="F504">
        <v>4713</v>
      </c>
      <c r="G504" t="s">
        <v>1410</v>
      </c>
      <c r="H504" s="55" t="s">
        <v>1421</v>
      </c>
      <c r="I504" t="s">
        <v>1006</v>
      </c>
      <c r="J504" s="55">
        <v>652.79999999999995</v>
      </c>
      <c r="K504" s="33">
        <f t="shared" si="17"/>
        <v>4079.9999999999995</v>
      </c>
    </row>
    <row r="505" spans="1:12" x14ac:dyDescent="0.25">
      <c r="A505" t="s">
        <v>2811</v>
      </c>
      <c r="B505" s="56">
        <v>42970</v>
      </c>
      <c r="C505" t="s">
        <v>7904</v>
      </c>
      <c r="D505">
        <v>1</v>
      </c>
      <c r="E505" t="s">
        <v>3475</v>
      </c>
      <c r="F505">
        <v>4714</v>
      </c>
      <c r="G505" t="s">
        <v>1410</v>
      </c>
      <c r="H505" s="55" t="s">
        <v>1456</v>
      </c>
      <c r="I505" t="s">
        <v>1324</v>
      </c>
      <c r="J505" s="54">
        <v>6393.35</v>
      </c>
      <c r="K505" s="33">
        <f t="shared" si="17"/>
        <v>39958.4375</v>
      </c>
    </row>
    <row r="506" spans="1:12" x14ac:dyDescent="0.25">
      <c r="A506" t="s">
        <v>2814</v>
      </c>
      <c r="B506" s="56">
        <v>42977</v>
      </c>
      <c r="C506" t="s">
        <v>7905</v>
      </c>
      <c r="D506">
        <v>1</v>
      </c>
      <c r="E506" t="s">
        <v>3475</v>
      </c>
      <c r="F506">
        <v>4715</v>
      </c>
      <c r="G506" t="s">
        <v>1410</v>
      </c>
      <c r="H506" s="55" t="s">
        <v>1421</v>
      </c>
      <c r="I506" t="s">
        <v>1006</v>
      </c>
      <c r="J506" s="54">
        <v>55911.74</v>
      </c>
      <c r="K506" s="33">
        <f t="shared" si="17"/>
        <v>349448.375</v>
      </c>
    </row>
    <row r="507" spans="1:12" x14ac:dyDescent="0.25">
      <c r="A507" t="s">
        <v>2817</v>
      </c>
      <c r="B507" s="56">
        <v>42977</v>
      </c>
      <c r="C507" t="s">
        <v>7906</v>
      </c>
      <c r="D507">
        <v>1</v>
      </c>
      <c r="E507" t="s">
        <v>3475</v>
      </c>
      <c r="F507">
        <v>4716</v>
      </c>
      <c r="G507" t="s">
        <v>1410</v>
      </c>
      <c r="H507" s="55" t="s">
        <v>1421</v>
      </c>
      <c r="I507" t="s">
        <v>1006</v>
      </c>
      <c r="J507" s="54">
        <v>17308.27</v>
      </c>
      <c r="K507" s="33">
        <f t="shared" si="17"/>
        <v>108176.6875</v>
      </c>
    </row>
    <row r="508" spans="1:12" x14ac:dyDescent="0.25">
      <c r="A508" t="s">
        <v>3670</v>
      </c>
      <c r="B508" s="56">
        <v>42978</v>
      </c>
      <c r="C508" t="s">
        <v>7907</v>
      </c>
      <c r="D508">
        <v>1</v>
      </c>
      <c r="E508" t="s">
        <v>3475</v>
      </c>
      <c r="F508">
        <v>4717</v>
      </c>
      <c r="G508" t="s">
        <v>1410</v>
      </c>
      <c r="H508" s="55" t="s">
        <v>1421</v>
      </c>
      <c r="I508" t="s">
        <v>1006</v>
      </c>
      <c r="J508">
        <v>58.52</v>
      </c>
      <c r="K508" s="33">
        <f t="shared" si="17"/>
        <v>365.75</v>
      </c>
    </row>
    <row r="509" spans="1:12" x14ac:dyDescent="0.25">
      <c r="A509" t="s">
        <v>3672</v>
      </c>
      <c r="B509" s="56">
        <v>42978</v>
      </c>
      <c r="C509" t="s">
        <v>7908</v>
      </c>
      <c r="D509">
        <v>1</v>
      </c>
      <c r="E509" t="s">
        <v>3475</v>
      </c>
      <c r="F509">
        <v>4718</v>
      </c>
      <c r="G509" t="s">
        <v>1410</v>
      </c>
      <c r="H509" s="55" t="s">
        <v>1421</v>
      </c>
      <c r="I509" t="s">
        <v>1006</v>
      </c>
      <c r="J509" s="54">
        <v>1044.21</v>
      </c>
      <c r="K509" s="33">
        <f t="shared" si="17"/>
        <v>6526.3125</v>
      </c>
    </row>
    <row r="510" spans="1:12" x14ac:dyDescent="0.25">
      <c r="A510" t="s">
        <v>3674</v>
      </c>
      <c r="B510" s="56">
        <v>42978</v>
      </c>
      <c r="C510" t="s">
        <v>7909</v>
      </c>
      <c r="D510">
        <v>1</v>
      </c>
      <c r="E510" t="s">
        <v>3475</v>
      </c>
      <c r="F510">
        <v>4719</v>
      </c>
      <c r="G510" t="s">
        <v>1410</v>
      </c>
      <c r="H510" s="55" t="s">
        <v>411</v>
      </c>
      <c r="I510" t="s">
        <v>1044</v>
      </c>
      <c r="J510" s="55">
        <v>153.35</v>
      </c>
      <c r="K510" s="33">
        <f t="shared" si="17"/>
        <v>958.4375</v>
      </c>
    </row>
    <row r="511" spans="1:12" x14ac:dyDescent="0.25">
      <c r="A511" t="s">
        <v>1373</v>
      </c>
      <c r="B511" s="56">
        <v>42978</v>
      </c>
      <c r="C511" t="s">
        <v>7910</v>
      </c>
      <c r="D511">
        <v>1</v>
      </c>
      <c r="E511" t="s">
        <v>3475</v>
      </c>
      <c r="F511">
        <v>4720</v>
      </c>
      <c r="G511" t="s">
        <v>1410</v>
      </c>
      <c r="H511" s="55" t="s">
        <v>3730</v>
      </c>
      <c r="I511" t="s">
        <v>3656</v>
      </c>
      <c r="J511">
        <v>316.8</v>
      </c>
      <c r="K511" s="33">
        <f t="shared" si="17"/>
        <v>1980</v>
      </c>
    </row>
    <row r="512" spans="1:12" x14ac:dyDescent="0.25">
      <c r="A512" t="s">
        <v>1377</v>
      </c>
      <c r="B512" s="56">
        <v>42978</v>
      </c>
      <c r="C512" t="s">
        <v>7911</v>
      </c>
      <c r="D512">
        <v>1</v>
      </c>
      <c r="E512" t="s">
        <v>3475</v>
      </c>
      <c r="F512">
        <v>4721</v>
      </c>
      <c r="G512" t="s">
        <v>1410</v>
      </c>
      <c r="H512" s="55" t="s">
        <v>2851</v>
      </c>
      <c r="I512" t="s">
        <v>2727</v>
      </c>
      <c r="J512">
        <v>640</v>
      </c>
      <c r="K512" s="33">
        <f t="shared" si="17"/>
        <v>4000</v>
      </c>
    </row>
    <row r="513" spans="1:11" x14ac:dyDescent="0.25">
      <c r="A513" t="s">
        <v>3678</v>
      </c>
      <c r="B513" s="56">
        <v>42978</v>
      </c>
      <c r="C513" t="s">
        <v>7912</v>
      </c>
      <c r="D513">
        <v>1</v>
      </c>
      <c r="E513" t="s">
        <v>3475</v>
      </c>
      <c r="F513">
        <v>4722</v>
      </c>
      <c r="G513" t="s">
        <v>1410</v>
      </c>
      <c r="H513" s="55" t="s">
        <v>1441</v>
      </c>
      <c r="I513" t="s">
        <v>1156</v>
      </c>
      <c r="J513" s="55">
        <v>635.88</v>
      </c>
      <c r="K513" s="33">
        <f t="shared" si="17"/>
        <v>3974.25</v>
      </c>
    </row>
    <row r="514" spans="1:11" x14ac:dyDescent="0.25">
      <c r="A514" t="s">
        <v>6146</v>
      </c>
      <c r="B514" s="56">
        <v>42978</v>
      </c>
      <c r="C514" t="s">
        <v>7913</v>
      </c>
      <c r="D514">
        <v>1</v>
      </c>
      <c r="E514" t="s">
        <v>3475</v>
      </c>
      <c r="F514">
        <v>4723</v>
      </c>
      <c r="G514" t="s">
        <v>1410</v>
      </c>
      <c r="H514" s="55" t="s">
        <v>7958</v>
      </c>
      <c r="I514" t="s">
        <v>2722</v>
      </c>
      <c r="J514">
        <v>289.66000000000003</v>
      </c>
      <c r="K514" s="33">
        <f t="shared" si="17"/>
        <v>1810.3750000000002</v>
      </c>
    </row>
    <row r="515" spans="1:11" x14ac:dyDescent="0.25">
      <c r="A515" t="s">
        <v>1380</v>
      </c>
      <c r="B515" s="56">
        <v>42978</v>
      </c>
      <c r="C515" t="s">
        <v>7914</v>
      </c>
      <c r="D515">
        <v>1</v>
      </c>
      <c r="E515" t="s">
        <v>3475</v>
      </c>
      <c r="F515">
        <v>4724</v>
      </c>
      <c r="G515" t="s">
        <v>1410</v>
      </c>
      <c r="H515" s="55" t="s">
        <v>1442</v>
      </c>
      <c r="I515" t="s">
        <v>1160</v>
      </c>
      <c r="J515" s="54">
        <v>2904</v>
      </c>
      <c r="K515" s="33">
        <f t="shared" si="17"/>
        <v>18150</v>
      </c>
    </row>
    <row r="516" spans="1:11" x14ac:dyDescent="0.25">
      <c r="A516" t="s">
        <v>6149</v>
      </c>
      <c r="B516" s="56">
        <v>42978</v>
      </c>
      <c r="C516" t="s">
        <v>7915</v>
      </c>
      <c r="D516">
        <v>1</v>
      </c>
      <c r="E516" t="s">
        <v>3475</v>
      </c>
      <c r="F516">
        <v>4725</v>
      </c>
      <c r="G516" t="s">
        <v>1410</v>
      </c>
      <c r="H516" s="55" t="s">
        <v>4775</v>
      </c>
      <c r="I516" t="s">
        <v>4741</v>
      </c>
      <c r="J516" s="54">
        <v>13793.1</v>
      </c>
      <c r="K516" s="33">
        <f t="shared" si="17"/>
        <v>86206.875</v>
      </c>
    </row>
    <row r="517" spans="1:11" x14ac:dyDescent="0.25">
      <c r="A517" t="s">
        <v>1383</v>
      </c>
      <c r="B517" s="56">
        <v>42978</v>
      </c>
      <c r="C517" t="s">
        <v>7916</v>
      </c>
      <c r="D517">
        <v>1</v>
      </c>
      <c r="E517" t="s">
        <v>3475</v>
      </c>
      <c r="F517">
        <v>4726</v>
      </c>
      <c r="G517" t="s">
        <v>1410</v>
      </c>
      <c r="H517" s="55" t="s">
        <v>2854</v>
      </c>
      <c r="I517" t="s">
        <v>2742</v>
      </c>
      <c r="J517" s="55">
        <v>73.83</v>
      </c>
      <c r="K517" s="33">
        <f t="shared" si="17"/>
        <v>461.4375</v>
      </c>
    </row>
    <row r="518" spans="1:11" x14ac:dyDescent="0.25">
      <c r="A518" t="s">
        <v>2823</v>
      </c>
      <c r="B518" s="56">
        <v>42978</v>
      </c>
      <c r="C518" t="s">
        <v>7917</v>
      </c>
      <c r="D518">
        <v>1</v>
      </c>
      <c r="E518" t="s">
        <v>3475</v>
      </c>
      <c r="F518">
        <v>4727</v>
      </c>
      <c r="G518" t="s">
        <v>1410</v>
      </c>
      <c r="H518" s="55" t="s">
        <v>1421</v>
      </c>
      <c r="I518" t="s">
        <v>1006</v>
      </c>
      <c r="J518" s="55">
        <v>914.28</v>
      </c>
      <c r="K518" s="33">
        <f t="shared" si="17"/>
        <v>5714.25</v>
      </c>
    </row>
    <row r="519" spans="1:11" x14ac:dyDescent="0.25">
      <c r="A519" t="s">
        <v>2827</v>
      </c>
      <c r="B519" s="56">
        <v>42978</v>
      </c>
      <c r="C519" t="s">
        <v>7918</v>
      </c>
      <c r="D519">
        <v>1</v>
      </c>
      <c r="E519" t="s">
        <v>3475</v>
      </c>
      <c r="F519">
        <v>4728</v>
      </c>
      <c r="G519" t="s">
        <v>1410</v>
      </c>
      <c r="H519" s="55" t="s">
        <v>1433</v>
      </c>
      <c r="I519" t="s">
        <v>1064</v>
      </c>
      <c r="J519">
        <v>128</v>
      </c>
      <c r="K519" s="33">
        <f t="shared" si="17"/>
        <v>800</v>
      </c>
    </row>
    <row r="520" spans="1:11" x14ac:dyDescent="0.25">
      <c r="A520" t="s">
        <v>2830</v>
      </c>
      <c r="B520" s="56">
        <v>42978</v>
      </c>
      <c r="C520" t="s">
        <v>7919</v>
      </c>
      <c r="D520">
        <v>1</v>
      </c>
      <c r="E520" t="s">
        <v>3475</v>
      </c>
      <c r="F520">
        <v>4729</v>
      </c>
      <c r="G520" t="s">
        <v>1410</v>
      </c>
      <c r="H520" s="55" t="s">
        <v>1432</v>
      </c>
      <c r="I520" t="s">
        <v>1060</v>
      </c>
      <c r="J520" s="54">
        <v>1600</v>
      </c>
      <c r="K520" s="33">
        <f t="shared" ref="K520:K577" si="18">+J520/0.16</f>
        <v>10000</v>
      </c>
    </row>
    <row r="521" spans="1:11" x14ac:dyDescent="0.25">
      <c r="A521" t="s">
        <v>1386</v>
      </c>
      <c r="B521" s="56">
        <v>42978</v>
      </c>
      <c r="C521" t="s">
        <v>7920</v>
      </c>
      <c r="D521">
        <v>2</v>
      </c>
      <c r="E521" t="s">
        <v>3475</v>
      </c>
      <c r="F521">
        <v>4730</v>
      </c>
      <c r="G521" t="s">
        <v>1410</v>
      </c>
      <c r="H521" s="55" t="s">
        <v>1432</v>
      </c>
      <c r="I521" t="s">
        <v>1060</v>
      </c>
      <c r="J521" s="54">
        <v>6032</v>
      </c>
      <c r="K521" s="33">
        <f t="shared" si="18"/>
        <v>37700</v>
      </c>
    </row>
    <row r="522" spans="1:11" x14ac:dyDescent="0.25">
      <c r="A522" t="s">
        <v>3684</v>
      </c>
      <c r="B522" s="56">
        <v>42978</v>
      </c>
      <c r="C522" t="s">
        <v>7921</v>
      </c>
      <c r="D522">
        <v>2</v>
      </c>
      <c r="E522" t="s">
        <v>3475</v>
      </c>
      <c r="F522">
        <v>4731</v>
      </c>
      <c r="G522" t="s">
        <v>1410</v>
      </c>
      <c r="H522" s="55" t="s">
        <v>1433</v>
      </c>
      <c r="I522" t="s">
        <v>1064</v>
      </c>
      <c r="J522" s="54">
        <v>1600</v>
      </c>
      <c r="K522" s="33">
        <f t="shared" si="18"/>
        <v>10000</v>
      </c>
    </row>
    <row r="523" spans="1:11" x14ac:dyDescent="0.25">
      <c r="A523" t="s">
        <v>3686</v>
      </c>
      <c r="B523" s="56">
        <v>42978</v>
      </c>
      <c r="C523" t="s">
        <v>7922</v>
      </c>
      <c r="D523">
        <v>2</v>
      </c>
      <c r="E523" t="s">
        <v>3475</v>
      </c>
      <c r="F523">
        <v>4732</v>
      </c>
      <c r="G523" t="s">
        <v>1410</v>
      </c>
      <c r="H523" s="55" t="s">
        <v>1423</v>
      </c>
      <c r="I523" t="s">
        <v>1014</v>
      </c>
      <c r="J523" s="54">
        <v>1200</v>
      </c>
      <c r="K523" s="33">
        <f t="shared" si="18"/>
        <v>7500</v>
      </c>
    </row>
    <row r="524" spans="1:11" x14ac:dyDescent="0.25">
      <c r="A524" t="s">
        <v>6155</v>
      </c>
      <c r="B524" s="56">
        <v>42978</v>
      </c>
      <c r="C524" t="s">
        <v>7923</v>
      </c>
      <c r="D524">
        <v>2</v>
      </c>
      <c r="E524" t="s">
        <v>3475</v>
      </c>
      <c r="F524">
        <v>4733</v>
      </c>
      <c r="G524" t="s">
        <v>1410</v>
      </c>
      <c r="H524" s="55" t="s">
        <v>7945</v>
      </c>
      <c r="I524" t="s">
        <v>7809</v>
      </c>
      <c r="J524" s="54">
        <v>1103.45</v>
      </c>
      <c r="K524" s="33">
        <f t="shared" si="18"/>
        <v>6896.5625</v>
      </c>
    </row>
    <row r="525" spans="1:11" x14ac:dyDescent="0.25">
      <c r="A525" t="s">
        <v>1389</v>
      </c>
      <c r="B525" s="56">
        <v>42978</v>
      </c>
      <c r="C525" t="s">
        <v>7924</v>
      </c>
      <c r="D525">
        <v>2</v>
      </c>
      <c r="E525" t="s">
        <v>3475</v>
      </c>
      <c r="F525">
        <v>4734</v>
      </c>
      <c r="G525" t="s">
        <v>1410</v>
      </c>
      <c r="H525" s="55" t="s">
        <v>7627</v>
      </c>
      <c r="I525" t="s">
        <v>7767</v>
      </c>
      <c r="J525" s="54">
        <v>1760</v>
      </c>
      <c r="K525" s="33">
        <f t="shared" si="18"/>
        <v>11000</v>
      </c>
    </row>
    <row r="526" spans="1:11" x14ac:dyDescent="0.25">
      <c r="A526" t="s">
        <v>1392</v>
      </c>
      <c r="B526" s="56">
        <v>42978</v>
      </c>
      <c r="C526" t="s">
        <v>7925</v>
      </c>
      <c r="D526">
        <v>2</v>
      </c>
      <c r="E526" t="s">
        <v>3475</v>
      </c>
      <c r="F526">
        <v>4735</v>
      </c>
      <c r="G526" t="s">
        <v>1410</v>
      </c>
      <c r="H526" s="55" t="s">
        <v>1429</v>
      </c>
      <c r="I526" t="s">
        <v>1048</v>
      </c>
      <c r="J526" s="55">
        <v>240</v>
      </c>
      <c r="K526" s="33">
        <f t="shared" si="18"/>
        <v>1500</v>
      </c>
    </row>
    <row r="527" spans="1:11" x14ac:dyDescent="0.25">
      <c r="A527" t="s">
        <v>6160</v>
      </c>
      <c r="B527" s="56">
        <v>42978</v>
      </c>
      <c r="C527" t="s">
        <v>7926</v>
      </c>
      <c r="D527">
        <v>2</v>
      </c>
      <c r="E527" t="s">
        <v>3475</v>
      </c>
      <c r="F527">
        <v>4736</v>
      </c>
      <c r="G527" t="s">
        <v>1410</v>
      </c>
      <c r="H527" s="55" t="s">
        <v>1426</v>
      </c>
      <c r="I527" t="s">
        <v>1029</v>
      </c>
      <c r="J527">
        <v>24</v>
      </c>
      <c r="K527" s="33">
        <f t="shared" si="18"/>
        <v>150</v>
      </c>
    </row>
    <row r="528" spans="1:11" x14ac:dyDescent="0.25">
      <c r="A528" t="s">
        <v>3688</v>
      </c>
      <c r="B528" s="56">
        <v>42978</v>
      </c>
      <c r="C528" t="s">
        <v>7927</v>
      </c>
      <c r="D528">
        <v>2</v>
      </c>
      <c r="E528" t="s">
        <v>3475</v>
      </c>
      <c r="F528">
        <v>4737</v>
      </c>
      <c r="G528" t="s">
        <v>1410</v>
      </c>
      <c r="H528" s="55" t="s">
        <v>1438</v>
      </c>
      <c r="I528" t="s">
        <v>1130</v>
      </c>
      <c r="J528" s="54">
        <v>6784</v>
      </c>
      <c r="K528" s="33">
        <f t="shared" si="18"/>
        <v>42400</v>
      </c>
    </row>
    <row r="529" spans="1:11" x14ac:dyDescent="0.25">
      <c r="A529" t="s">
        <v>7928</v>
      </c>
      <c r="B529" s="56">
        <v>42978</v>
      </c>
      <c r="C529" t="s">
        <v>7929</v>
      </c>
      <c r="D529">
        <v>2</v>
      </c>
      <c r="E529" t="s">
        <v>3475</v>
      </c>
      <c r="F529">
        <v>4738</v>
      </c>
      <c r="G529" t="s">
        <v>1410</v>
      </c>
      <c r="H529" s="55" t="s">
        <v>1458</v>
      </c>
      <c r="I529" t="s">
        <v>1359</v>
      </c>
      <c r="J529" s="54">
        <v>1496</v>
      </c>
      <c r="K529" s="33">
        <f t="shared" si="18"/>
        <v>9350</v>
      </c>
    </row>
    <row r="530" spans="1:11" x14ac:dyDescent="0.25">
      <c r="A530" t="s">
        <v>3691</v>
      </c>
      <c r="B530" s="56">
        <v>42978</v>
      </c>
      <c r="C530" t="s">
        <v>7930</v>
      </c>
      <c r="D530">
        <v>1</v>
      </c>
      <c r="E530" t="s">
        <v>3475</v>
      </c>
      <c r="F530">
        <v>4739</v>
      </c>
      <c r="G530" t="s">
        <v>1410</v>
      </c>
      <c r="H530" s="55" t="s">
        <v>7959</v>
      </c>
      <c r="I530" t="s">
        <v>7931</v>
      </c>
      <c r="J530" s="54">
        <v>2479.9299999999998</v>
      </c>
      <c r="K530" s="33">
        <f t="shared" si="18"/>
        <v>15499.562499999998</v>
      </c>
    </row>
    <row r="531" spans="1:11" x14ac:dyDescent="0.25">
      <c r="A531" t="s">
        <v>3697</v>
      </c>
      <c r="B531" s="56">
        <v>42978</v>
      </c>
      <c r="C531" t="s">
        <v>7932</v>
      </c>
      <c r="D531">
        <v>1</v>
      </c>
      <c r="E531" t="s">
        <v>3690</v>
      </c>
      <c r="F531">
        <v>34298</v>
      </c>
      <c r="G531" t="s">
        <v>1412</v>
      </c>
      <c r="H531" s="7" t="s">
        <v>1463</v>
      </c>
      <c r="I531" s="7" t="s">
        <v>1464</v>
      </c>
      <c r="J531" s="54">
        <v>-211976.89</v>
      </c>
      <c r="K531" s="33">
        <f t="shared" si="18"/>
        <v>-1324855.5625</v>
      </c>
    </row>
    <row r="532" spans="1:11" x14ac:dyDescent="0.25">
      <c r="A532" t="s">
        <v>7933</v>
      </c>
      <c r="B532" s="56">
        <v>42977</v>
      </c>
      <c r="C532" t="s">
        <v>7934</v>
      </c>
      <c r="D532">
        <v>1</v>
      </c>
      <c r="E532" t="s">
        <v>3475</v>
      </c>
      <c r="F532">
        <v>4749</v>
      </c>
      <c r="G532" t="s">
        <v>1410</v>
      </c>
      <c r="H532" s="55" t="s">
        <v>7978</v>
      </c>
      <c r="I532" s="55" t="s">
        <v>7935</v>
      </c>
      <c r="J532" s="55">
        <v>136</v>
      </c>
      <c r="K532" s="33">
        <f t="shared" si="18"/>
        <v>850</v>
      </c>
    </row>
    <row r="533" spans="1:11" x14ac:dyDescent="0.25">
      <c r="A533" t="s">
        <v>3700</v>
      </c>
      <c r="B533" s="56">
        <v>42977</v>
      </c>
      <c r="C533" t="s">
        <v>7936</v>
      </c>
      <c r="D533">
        <v>1</v>
      </c>
      <c r="E533" t="s">
        <v>3475</v>
      </c>
      <c r="F533">
        <v>4750</v>
      </c>
      <c r="G533" t="s">
        <v>1410</v>
      </c>
      <c r="H533" s="7" t="s">
        <v>8014</v>
      </c>
      <c r="I533" t="s">
        <v>7937</v>
      </c>
      <c r="J533" s="55">
        <v>672</v>
      </c>
      <c r="K533" s="33">
        <f t="shared" si="18"/>
        <v>4200</v>
      </c>
    </row>
    <row r="534" spans="1:11" x14ac:dyDescent="0.25">
      <c r="A534" t="s">
        <v>7938</v>
      </c>
      <c r="B534" s="56">
        <v>42977</v>
      </c>
      <c r="C534" t="s">
        <v>7939</v>
      </c>
      <c r="D534">
        <v>1</v>
      </c>
      <c r="E534" t="s">
        <v>3475</v>
      </c>
      <c r="F534">
        <v>4794</v>
      </c>
      <c r="G534" t="s">
        <v>1410</v>
      </c>
      <c r="H534" s="55" t="s">
        <v>1446</v>
      </c>
      <c r="I534" s="55" t="s">
        <v>1188</v>
      </c>
      <c r="J534" s="55">
        <v>419.52</v>
      </c>
      <c r="K534" s="33">
        <f t="shared" si="18"/>
        <v>2622</v>
      </c>
    </row>
    <row r="535" spans="1:11" x14ac:dyDescent="0.25">
      <c r="A535" t="s">
        <v>7387</v>
      </c>
      <c r="B535" s="56">
        <v>42959</v>
      </c>
      <c r="C535" t="s">
        <v>259</v>
      </c>
      <c r="D535">
        <v>1</v>
      </c>
      <c r="E535" t="s">
        <v>3010</v>
      </c>
      <c r="F535">
        <v>34061</v>
      </c>
      <c r="G535" t="s">
        <v>1406</v>
      </c>
      <c r="H535" s="55" t="s">
        <v>7448</v>
      </c>
      <c r="I535" t="s">
        <v>7979</v>
      </c>
      <c r="J535" s="55">
        <v>30.34</v>
      </c>
      <c r="K535" s="33">
        <f t="shared" si="18"/>
        <v>189.625</v>
      </c>
    </row>
    <row r="536" spans="1:11" x14ac:dyDescent="0.25">
      <c r="A536" t="s">
        <v>7387</v>
      </c>
      <c r="B536" s="56">
        <v>42959</v>
      </c>
      <c r="C536" t="s">
        <v>259</v>
      </c>
      <c r="D536">
        <v>1</v>
      </c>
      <c r="E536" t="s">
        <v>3010</v>
      </c>
      <c r="F536">
        <v>34061</v>
      </c>
      <c r="G536" t="s">
        <v>1406</v>
      </c>
      <c r="H536" s="55" t="s">
        <v>794</v>
      </c>
      <c r="I536" t="s">
        <v>2891</v>
      </c>
      <c r="J536" s="55">
        <v>10.62</v>
      </c>
      <c r="K536" s="33">
        <f t="shared" si="18"/>
        <v>66.375</v>
      </c>
    </row>
    <row r="537" spans="1:11" x14ac:dyDescent="0.25">
      <c r="A537" t="s">
        <v>7387</v>
      </c>
      <c r="B537" s="56">
        <v>42959</v>
      </c>
      <c r="C537" t="s">
        <v>259</v>
      </c>
      <c r="D537">
        <v>1</v>
      </c>
      <c r="E537" t="s">
        <v>3010</v>
      </c>
      <c r="F537">
        <v>34061</v>
      </c>
      <c r="G537" t="s">
        <v>1406</v>
      </c>
      <c r="H537" s="55" t="s">
        <v>7980</v>
      </c>
      <c r="I537" t="s">
        <v>7981</v>
      </c>
      <c r="J537" s="55">
        <v>198.58</v>
      </c>
      <c r="K537" s="33">
        <f t="shared" si="18"/>
        <v>1241.125</v>
      </c>
    </row>
    <row r="538" spans="1:11" x14ac:dyDescent="0.25">
      <c r="A538" t="s">
        <v>7387</v>
      </c>
      <c r="B538" s="56">
        <v>42959</v>
      </c>
      <c r="C538" t="s">
        <v>259</v>
      </c>
      <c r="D538">
        <v>1</v>
      </c>
      <c r="E538" t="s">
        <v>3010</v>
      </c>
      <c r="F538">
        <v>34061</v>
      </c>
      <c r="G538" t="s">
        <v>1406</v>
      </c>
      <c r="H538" s="55" t="s">
        <v>5996</v>
      </c>
      <c r="I538" t="s">
        <v>7210</v>
      </c>
      <c r="J538" s="55">
        <v>84.63</v>
      </c>
      <c r="K538" s="33">
        <f t="shared" si="18"/>
        <v>528.9375</v>
      </c>
    </row>
    <row r="539" spans="1:11" x14ac:dyDescent="0.25">
      <c r="A539" t="s">
        <v>7387</v>
      </c>
      <c r="B539" s="56">
        <v>42959</v>
      </c>
      <c r="C539" t="s">
        <v>259</v>
      </c>
      <c r="D539">
        <v>1</v>
      </c>
      <c r="E539" t="s">
        <v>3010</v>
      </c>
      <c r="F539">
        <v>34061</v>
      </c>
      <c r="G539" t="s">
        <v>1406</v>
      </c>
      <c r="H539" s="55" t="s">
        <v>7982</v>
      </c>
      <c r="I539" t="s">
        <v>7983</v>
      </c>
      <c r="J539" s="55">
        <v>85.35</v>
      </c>
      <c r="K539" s="33">
        <f t="shared" si="18"/>
        <v>533.4375</v>
      </c>
    </row>
    <row r="540" spans="1:11" x14ac:dyDescent="0.25">
      <c r="A540" t="s">
        <v>7387</v>
      </c>
      <c r="B540" s="56">
        <v>42959</v>
      </c>
      <c r="C540" t="s">
        <v>259</v>
      </c>
      <c r="D540">
        <v>1</v>
      </c>
      <c r="E540" t="s">
        <v>3010</v>
      </c>
      <c r="F540">
        <v>34061</v>
      </c>
      <c r="G540" t="s">
        <v>1406</v>
      </c>
      <c r="H540" s="55" t="s">
        <v>7984</v>
      </c>
      <c r="I540" t="s">
        <v>7985</v>
      </c>
      <c r="J540" s="55">
        <v>53.52</v>
      </c>
      <c r="K540" s="33">
        <f t="shared" si="18"/>
        <v>334.5</v>
      </c>
    </row>
    <row r="541" spans="1:11" x14ac:dyDescent="0.25">
      <c r="A541" t="s">
        <v>7388</v>
      </c>
      <c r="B541" s="56">
        <v>42959</v>
      </c>
      <c r="C541" t="s">
        <v>259</v>
      </c>
      <c r="D541">
        <v>1</v>
      </c>
      <c r="E541" t="s">
        <v>3010</v>
      </c>
      <c r="F541">
        <v>34062</v>
      </c>
      <c r="G541" t="s">
        <v>1406</v>
      </c>
      <c r="H541" s="55" t="s">
        <v>7986</v>
      </c>
      <c r="I541" t="s">
        <v>7987</v>
      </c>
      <c r="J541">
        <v>10.210000000000001</v>
      </c>
      <c r="K541" s="33">
        <f t="shared" si="18"/>
        <v>63.812500000000007</v>
      </c>
    </row>
    <row r="542" spans="1:11" x14ac:dyDescent="0.25">
      <c r="A542" t="s">
        <v>7388</v>
      </c>
      <c r="B542" s="56">
        <v>42959</v>
      </c>
      <c r="C542" t="s">
        <v>259</v>
      </c>
      <c r="D542">
        <v>1</v>
      </c>
      <c r="E542" t="s">
        <v>3010</v>
      </c>
      <c r="F542">
        <v>34062</v>
      </c>
      <c r="G542" t="s">
        <v>1406</v>
      </c>
      <c r="H542" s="55" t="s">
        <v>794</v>
      </c>
      <c r="I542" t="s">
        <v>2891</v>
      </c>
      <c r="J542">
        <v>8.41</v>
      </c>
      <c r="K542" s="33">
        <f t="shared" si="18"/>
        <v>52.5625</v>
      </c>
    </row>
    <row r="543" spans="1:11" x14ac:dyDescent="0.25">
      <c r="A543" t="s">
        <v>7388</v>
      </c>
      <c r="B543" s="56">
        <v>42959</v>
      </c>
      <c r="C543" t="s">
        <v>259</v>
      </c>
      <c r="D543">
        <v>1</v>
      </c>
      <c r="E543" t="s">
        <v>3010</v>
      </c>
      <c r="F543">
        <v>34062</v>
      </c>
      <c r="G543" t="s">
        <v>1406</v>
      </c>
      <c r="H543" s="55" t="s">
        <v>1516</v>
      </c>
      <c r="I543" t="s">
        <v>1517</v>
      </c>
      <c r="J543" s="55">
        <v>45.38</v>
      </c>
      <c r="K543" s="33">
        <f t="shared" si="18"/>
        <v>283.625</v>
      </c>
    </row>
    <row r="544" spans="1:11" x14ac:dyDescent="0.25">
      <c r="A544" t="s">
        <v>7388</v>
      </c>
      <c r="B544" s="56">
        <v>42959</v>
      </c>
      <c r="C544" t="s">
        <v>259</v>
      </c>
      <c r="D544">
        <v>1</v>
      </c>
      <c r="E544" t="s">
        <v>3010</v>
      </c>
      <c r="F544">
        <v>34062</v>
      </c>
      <c r="G544" t="s">
        <v>1406</v>
      </c>
      <c r="H544" s="55" t="s">
        <v>370</v>
      </c>
      <c r="I544" t="s">
        <v>7988</v>
      </c>
      <c r="J544" s="55">
        <v>65.790000000000006</v>
      </c>
      <c r="K544" s="33">
        <f t="shared" si="18"/>
        <v>411.18750000000006</v>
      </c>
    </row>
    <row r="545" spans="1:11" x14ac:dyDescent="0.25">
      <c r="A545" t="s">
        <v>7388</v>
      </c>
      <c r="B545" s="56">
        <v>42959</v>
      </c>
      <c r="C545" t="s">
        <v>259</v>
      </c>
      <c r="D545">
        <v>1</v>
      </c>
      <c r="E545" t="s">
        <v>3010</v>
      </c>
      <c r="F545">
        <v>34062</v>
      </c>
      <c r="G545" t="s">
        <v>1406</v>
      </c>
      <c r="H545" s="55" t="s">
        <v>1520</v>
      </c>
      <c r="I545" t="s">
        <v>1524</v>
      </c>
      <c r="J545">
        <v>309.82</v>
      </c>
      <c r="K545" s="33">
        <f t="shared" si="18"/>
        <v>1936.375</v>
      </c>
    </row>
    <row r="546" spans="1:11" x14ac:dyDescent="0.25">
      <c r="A546" t="s">
        <v>7388</v>
      </c>
      <c r="B546" s="56">
        <v>42959</v>
      </c>
      <c r="C546" t="s">
        <v>259</v>
      </c>
      <c r="D546">
        <v>1</v>
      </c>
      <c r="E546" t="s">
        <v>3010</v>
      </c>
      <c r="F546">
        <v>34062</v>
      </c>
      <c r="G546" t="s">
        <v>1406</v>
      </c>
      <c r="H546" s="55" t="s">
        <v>7960</v>
      </c>
      <c r="I546" t="s">
        <v>7961</v>
      </c>
      <c r="J546" s="55">
        <v>45.66</v>
      </c>
      <c r="K546" s="33">
        <f t="shared" si="18"/>
        <v>285.375</v>
      </c>
    </row>
    <row r="547" spans="1:11" x14ac:dyDescent="0.25">
      <c r="A547" t="s">
        <v>7389</v>
      </c>
      <c r="B547" s="56">
        <v>42959</v>
      </c>
      <c r="C547" t="s">
        <v>259</v>
      </c>
      <c r="D547">
        <v>1</v>
      </c>
      <c r="E547" t="s">
        <v>3010</v>
      </c>
      <c r="F547">
        <v>34063</v>
      </c>
      <c r="G547" t="s">
        <v>1406</v>
      </c>
      <c r="H547" s="55" t="s">
        <v>1420</v>
      </c>
      <c r="I547" t="s">
        <v>7989</v>
      </c>
      <c r="J547" s="55">
        <f>520+15+16+25</f>
        <v>576</v>
      </c>
      <c r="K547" s="33">
        <f t="shared" si="18"/>
        <v>3600</v>
      </c>
    </row>
    <row r="548" spans="1:11" x14ac:dyDescent="0.25">
      <c r="A548" t="s">
        <v>7389</v>
      </c>
      <c r="B548" s="56">
        <v>42959</v>
      </c>
      <c r="C548" t="s">
        <v>259</v>
      </c>
      <c r="D548">
        <v>1</v>
      </c>
      <c r="E548" t="s">
        <v>3010</v>
      </c>
      <c r="F548">
        <v>34063</v>
      </c>
      <c r="G548" t="s">
        <v>1406</v>
      </c>
      <c r="H548" s="55" t="s">
        <v>5996</v>
      </c>
      <c r="I548" t="s">
        <v>7210</v>
      </c>
      <c r="J548" s="55">
        <v>81.28</v>
      </c>
      <c r="K548" s="33">
        <f t="shared" si="18"/>
        <v>508</v>
      </c>
    </row>
    <row r="549" spans="1:11" x14ac:dyDescent="0.25">
      <c r="A549" t="s">
        <v>7389</v>
      </c>
      <c r="B549" s="56">
        <v>42959</v>
      </c>
      <c r="C549" t="s">
        <v>259</v>
      </c>
      <c r="D549">
        <v>1</v>
      </c>
      <c r="E549" t="s">
        <v>3010</v>
      </c>
      <c r="F549">
        <v>34063</v>
      </c>
      <c r="G549" t="s">
        <v>1406</v>
      </c>
      <c r="H549" s="55" t="s">
        <v>2907</v>
      </c>
      <c r="I549" t="s">
        <v>2920</v>
      </c>
      <c r="J549">
        <v>29.38</v>
      </c>
      <c r="K549" s="33">
        <f t="shared" si="18"/>
        <v>183.625</v>
      </c>
    </row>
    <row r="550" spans="1:11" x14ac:dyDescent="0.25">
      <c r="A550" t="s">
        <v>7389</v>
      </c>
      <c r="B550" s="56">
        <v>42959</v>
      </c>
      <c r="C550" t="s">
        <v>259</v>
      </c>
      <c r="D550">
        <v>1</v>
      </c>
      <c r="E550" t="s">
        <v>3010</v>
      </c>
      <c r="F550">
        <v>34063</v>
      </c>
      <c r="G550" t="s">
        <v>1406</v>
      </c>
      <c r="H550" s="55" t="s">
        <v>7984</v>
      </c>
      <c r="I550" t="s">
        <v>7985</v>
      </c>
      <c r="J550" s="55">
        <v>61.38</v>
      </c>
      <c r="K550" s="33">
        <f t="shared" si="18"/>
        <v>383.625</v>
      </c>
    </row>
    <row r="551" spans="1:11" x14ac:dyDescent="0.25">
      <c r="A551" t="s">
        <v>7390</v>
      </c>
      <c r="B551" s="56">
        <v>42959</v>
      </c>
      <c r="C551" t="s">
        <v>259</v>
      </c>
      <c r="D551">
        <v>1</v>
      </c>
      <c r="E551" t="s">
        <v>3010</v>
      </c>
      <c r="F551">
        <v>34064</v>
      </c>
      <c r="H551" s="55" t="s">
        <v>7990</v>
      </c>
      <c r="I551" t="s">
        <v>7991</v>
      </c>
      <c r="J551">
        <v>26.9</v>
      </c>
      <c r="K551" s="33">
        <f t="shared" si="18"/>
        <v>168.125</v>
      </c>
    </row>
    <row r="552" spans="1:11" x14ac:dyDescent="0.25">
      <c r="A552" t="s">
        <v>7390</v>
      </c>
      <c r="B552" s="56">
        <v>42959</v>
      </c>
      <c r="C552" t="s">
        <v>259</v>
      </c>
      <c r="D552">
        <v>1</v>
      </c>
      <c r="E552" t="s">
        <v>3010</v>
      </c>
      <c r="F552">
        <v>34064</v>
      </c>
      <c r="H552" s="55" t="s">
        <v>2902</v>
      </c>
      <c r="I552" t="s">
        <v>5585</v>
      </c>
      <c r="J552">
        <v>279.66000000000003</v>
      </c>
      <c r="K552" s="33">
        <f t="shared" si="18"/>
        <v>1747.8750000000002</v>
      </c>
    </row>
    <row r="553" spans="1:11" x14ac:dyDescent="0.25">
      <c r="A553" t="s">
        <v>7390</v>
      </c>
      <c r="B553" s="56">
        <v>42959</v>
      </c>
      <c r="C553" t="s">
        <v>259</v>
      </c>
      <c r="D553">
        <v>1</v>
      </c>
      <c r="E553" t="s">
        <v>3010</v>
      </c>
      <c r="F553">
        <v>34064</v>
      </c>
      <c r="H553" s="55" t="s">
        <v>7992</v>
      </c>
      <c r="I553" t="s">
        <v>7993</v>
      </c>
      <c r="J553">
        <v>25.52</v>
      </c>
      <c r="K553" s="33">
        <f t="shared" si="18"/>
        <v>159.5</v>
      </c>
    </row>
    <row r="554" spans="1:11" x14ac:dyDescent="0.25">
      <c r="A554" t="s">
        <v>7390</v>
      </c>
      <c r="B554" s="56">
        <v>42959</v>
      </c>
      <c r="C554" t="s">
        <v>259</v>
      </c>
      <c r="D554">
        <v>1</v>
      </c>
      <c r="E554" t="s">
        <v>3010</v>
      </c>
      <c r="F554">
        <v>34064</v>
      </c>
      <c r="H554" s="55" t="s">
        <v>1900</v>
      </c>
      <c r="I554" t="s">
        <v>7994</v>
      </c>
      <c r="J554">
        <f>5.24+5.24</f>
        <v>10.48</v>
      </c>
      <c r="K554" s="33">
        <f t="shared" si="18"/>
        <v>65.5</v>
      </c>
    </row>
    <row r="555" spans="1:11" x14ac:dyDescent="0.25">
      <c r="A555" t="s">
        <v>7390</v>
      </c>
      <c r="B555" s="56">
        <v>42959</v>
      </c>
      <c r="C555" t="s">
        <v>259</v>
      </c>
      <c r="D555">
        <v>1</v>
      </c>
      <c r="E555" t="s">
        <v>3010</v>
      </c>
      <c r="F555">
        <v>34064</v>
      </c>
      <c r="H555" s="55" t="s">
        <v>7995</v>
      </c>
      <c r="I555" t="s">
        <v>7996</v>
      </c>
      <c r="J555">
        <v>67.73</v>
      </c>
      <c r="K555" s="33">
        <f t="shared" si="18"/>
        <v>423.3125</v>
      </c>
    </row>
    <row r="556" spans="1:11" x14ac:dyDescent="0.25">
      <c r="A556" t="s">
        <v>7390</v>
      </c>
      <c r="B556" s="56">
        <v>42959</v>
      </c>
      <c r="C556" t="s">
        <v>259</v>
      </c>
      <c r="D556">
        <v>1</v>
      </c>
      <c r="E556" t="s">
        <v>3010</v>
      </c>
      <c r="F556">
        <v>34064</v>
      </c>
      <c r="H556" s="55" t="s">
        <v>794</v>
      </c>
      <c r="I556" t="s">
        <v>2891</v>
      </c>
      <c r="J556" s="55">
        <f>40.84+9.79+9.79+8.69+8.69+8.69</f>
        <v>86.49</v>
      </c>
      <c r="K556" s="33">
        <f t="shared" si="18"/>
        <v>540.5625</v>
      </c>
    </row>
    <row r="557" spans="1:11" x14ac:dyDescent="0.25">
      <c r="A557" t="s">
        <v>7390</v>
      </c>
      <c r="B557" s="56">
        <v>42959</v>
      </c>
      <c r="C557" t="s">
        <v>259</v>
      </c>
      <c r="D557">
        <v>1</v>
      </c>
      <c r="E557" t="s">
        <v>3010</v>
      </c>
      <c r="F557">
        <v>34064</v>
      </c>
      <c r="H557" s="55" t="s">
        <v>2907</v>
      </c>
      <c r="I557" t="s">
        <v>2920</v>
      </c>
      <c r="J557" s="55">
        <f>2.48+17.38</f>
        <v>19.86</v>
      </c>
      <c r="K557" s="33">
        <f t="shared" si="18"/>
        <v>124.125</v>
      </c>
    </row>
    <row r="558" spans="1:11" x14ac:dyDescent="0.25">
      <c r="A558" t="s">
        <v>7390</v>
      </c>
      <c r="B558" s="56">
        <v>42959</v>
      </c>
      <c r="C558" t="s">
        <v>259</v>
      </c>
      <c r="D558">
        <v>1</v>
      </c>
      <c r="E558" t="s">
        <v>3010</v>
      </c>
      <c r="F558">
        <v>34064</v>
      </c>
      <c r="H558" s="55" t="s">
        <v>794</v>
      </c>
      <c r="I558" t="s">
        <v>2891</v>
      </c>
      <c r="J558">
        <f>10.21+8.41+8.41+10.48+10.21+8.41+8.41+10.48+8.69</f>
        <v>83.710000000000008</v>
      </c>
      <c r="K558" s="33">
        <f t="shared" si="18"/>
        <v>523.1875</v>
      </c>
    </row>
    <row r="559" spans="1:11" x14ac:dyDescent="0.25">
      <c r="A559" t="s">
        <v>7390</v>
      </c>
      <c r="B559" s="56">
        <v>42959</v>
      </c>
      <c r="C559" t="s">
        <v>259</v>
      </c>
      <c r="D559">
        <v>1</v>
      </c>
      <c r="E559" t="s">
        <v>3010</v>
      </c>
      <c r="F559">
        <v>34064</v>
      </c>
      <c r="H559" s="55" t="s">
        <v>804</v>
      </c>
      <c r="I559" t="s">
        <v>4804</v>
      </c>
      <c r="J559">
        <f>25.52+25.52</f>
        <v>51.04</v>
      </c>
      <c r="K559" s="33">
        <f t="shared" si="18"/>
        <v>319</v>
      </c>
    </row>
    <row r="560" spans="1:11" x14ac:dyDescent="0.25">
      <c r="A560" t="s">
        <v>7390</v>
      </c>
      <c r="B560" s="56">
        <v>42959</v>
      </c>
      <c r="C560" t="s">
        <v>259</v>
      </c>
      <c r="D560">
        <v>1</v>
      </c>
      <c r="E560" t="s">
        <v>3010</v>
      </c>
      <c r="F560">
        <v>34064</v>
      </c>
      <c r="H560" s="55" t="s">
        <v>2921</v>
      </c>
      <c r="I560" t="s">
        <v>2920</v>
      </c>
      <c r="J560">
        <v>14.9</v>
      </c>
      <c r="K560" s="33">
        <f t="shared" si="18"/>
        <v>93.125</v>
      </c>
    </row>
    <row r="561" spans="1:11" x14ac:dyDescent="0.25">
      <c r="A561" t="s">
        <v>7390</v>
      </c>
      <c r="B561" s="56">
        <v>42959</v>
      </c>
      <c r="C561" t="s">
        <v>259</v>
      </c>
      <c r="D561">
        <v>1</v>
      </c>
      <c r="E561" t="s">
        <v>3010</v>
      </c>
      <c r="F561">
        <v>34064</v>
      </c>
      <c r="H561" s="55" t="s">
        <v>5499</v>
      </c>
      <c r="I561" t="s">
        <v>7997</v>
      </c>
      <c r="J561" s="55">
        <v>72.41</v>
      </c>
      <c r="K561" s="33">
        <f t="shared" si="18"/>
        <v>452.56249999999994</v>
      </c>
    </row>
    <row r="562" spans="1:11" x14ac:dyDescent="0.25">
      <c r="A562" t="s">
        <v>7426</v>
      </c>
      <c r="B562" s="56">
        <v>42965</v>
      </c>
      <c r="C562" t="s">
        <v>259</v>
      </c>
      <c r="D562">
        <v>1</v>
      </c>
      <c r="E562" t="s">
        <v>3010</v>
      </c>
      <c r="F562">
        <v>34133</v>
      </c>
      <c r="G562" t="s">
        <v>1406</v>
      </c>
      <c r="H562" s="55" t="s">
        <v>2902</v>
      </c>
      <c r="I562" t="s">
        <v>5585</v>
      </c>
      <c r="J562" s="55">
        <v>290.42</v>
      </c>
      <c r="K562" s="33">
        <f t="shared" si="18"/>
        <v>1815.125</v>
      </c>
    </row>
    <row r="563" spans="1:11" x14ac:dyDescent="0.25">
      <c r="A563" t="s">
        <v>7426</v>
      </c>
      <c r="B563" s="56">
        <v>42965</v>
      </c>
      <c r="C563" t="s">
        <v>259</v>
      </c>
      <c r="D563">
        <v>1</v>
      </c>
      <c r="E563" t="s">
        <v>3010</v>
      </c>
      <c r="F563">
        <v>34133</v>
      </c>
      <c r="G563" t="s">
        <v>1406</v>
      </c>
      <c r="H563" s="55" t="s">
        <v>6210</v>
      </c>
      <c r="I563" t="s">
        <v>6211</v>
      </c>
      <c r="J563" s="55">
        <v>17.79</v>
      </c>
      <c r="K563" s="33">
        <f t="shared" si="18"/>
        <v>111.18749999999999</v>
      </c>
    </row>
    <row r="564" spans="1:11" x14ac:dyDescent="0.25">
      <c r="A564" t="s">
        <v>7426</v>
      </c>
      <c r="B564" s="56">
        <v>42965</v>
      </c>
      <c r="C564" t="s">
        <v>259</v>
      </c>
      <c r="D564">
        <v>1</v>
      </c>
      <c r="E564" t="s">
        <v>3010</v>
      </c>
      <c r="F564">
        <v>34133</v>
      </c>
      <c r="G564" t="s">
        <v>1406</v>
      </c>
      <c r="H564" s="55" t="s">
        <v>7990</v>
      </c>
      <c r="I564" t="s">
        <v>7991</v>
      </c>
      <c r="J564" s="55">
        <v>31.04</v>
      </c>
      <c r="K564" s="33">
        <f t="shared" si="18"/>
        <v>194</v>
      </c>
    </row>
    <row r="565" spans="1:11" x14ac:dyDescent="0.25">
      <c r="A565" t="s">
        <v>3211</v>
      </c>
      <c r="B565" s="56">
        <v>42977</v>
      </c>
      <c r="C565" t="s">
        <v>259</v>
      </c>
      <c r="D565">
        <v>1</v>
      </c>
      <c r="E565" t="s">
        <v>3010</v>
      </c>
      <c r="F565">
        <v>34267</v>
      </c>
      <c r="G565" t="s">
        <v>1406</v>
      </c>
      <c r="H565" s="55" t="s">
        <v>850</v>
      </c>
      <c r="I565" t="s">
        <v>7998</v>
      </c>
      <c r="J565" s="55">
        <f>57.94+48.97</f>
        <v>106.91</v>
      </c>
      <c r="K565" s="33">
        <f t="shared" si="18"/>
        <v>668.1875</v>
      </c>
    </row>
    <row r="566" spans="1:11" x14ac:dyDescent="0.25">
      <c r="A566" t="s">
        <v>3211</v>
      </c>
      <c r="B566" s="56">
        <v>42977</v>
      </c>
      <c r="C566" t="s">
        <v>259</v>
      </c>
      <c r="D566">
        <v>1</v>
      </c>
      <c r="E566" t="s">
        <v>3010</v>
      </c>
      <c r="F566">
        <v>34267</v>
      </c>
      <c r="G566" t="s">
        <v>1406</v>
      </c>
      <c r="H566" s="55" t="s">
        <v>7999</v>
      </c>
      <c r="I566" t="s">
        <v>8000</v>
      </c>
      <c r="J566" s="55">
        <v>27.17</v>
      </c>
      <c r="K566" s="33">
        <f t="shared" si="18"/>
        <v>169.8125</v>
      </c>
    </row>
    <row r="567" spans="1:11" x14ac:dyDescent="0.25">
      <c r="A567" t="s">
        <v>3211</v>
      </c>
      <c r="B567" s="56">
        <v>42977</v>
      </c>
      <c r="C567" t="s">
        <v>259</v>
      </c>
      <c r="D567">
        <v>1</v>
      </c>
      <c r="E567" t="s">
        <v>3010</v>
      </c>
      <c r="F567">
        <v>34267</v>
      </c>
      <c r="G567" t="s">
        <v>1406</v>
      </c>
      <c r="H567" s="55" t="s">
        <v>8001</v>
      </c>
      <c r="I567" t="s">
        <v>8002</v>
      </c>
      <c r="J567">
        <v>122.17</v>
      </c>
      <c r="K567" s="33">
        <f t="shared" si="18"/>
        <v>763.5625</v>
      </c>
    </row>
    <row r="568" spans="1:11" x14ac:dyDescent="0.25">
      <c r="A568" t="s">
        <v>3211</v>
      </c>
      <c r="B568" s="56">
        <v>42977</v>
      </c>
      <c r="C568" t="s">
        <v>259</v>
      </c>
      <c r="D568">
        <v>1</v>
      </c>
      <c r="E568" t="s">
        <v>3010</v>
      </c>
      <c r="F568">
        <v>34267</v>
      </c>
      <c r="G568" t="s">
        <v>1406</v>
      </c>
      <c r="H568" s="55" t="s">
        <v>8003</v>
      </c>
      <c r="I568" t="s">
        <v>8004</v>
      </c>
      <c r="J568">
        <v>29.66</v>
      </c>
      <c r="K568" s="33">
        <f t="shared" si="18"/>
        <v>185.375</v>
      </c>
    </row>
    <row r="569" spans="1:11" x14ac:dyDescent="0.25">
      <c r="A569" t="s">
        <v>3211</v>
      </c>
      <c r="B569" s="56">
        <v>42977</v>
      </c>
      <c r="C569" t="s">
        <v>259</v>
      </c>
      <c r="D569">
        <v>1</v>
      </c>
      <c r="E569" t="s">
        <v>3010</v>
      </c>
      <c r="F569">
        <v>34267</v>
      </c>
      <c r="G569" t="s">
        <v>1406</v>
      </c>
      <c r="H569" s="55" t="s">
        <v>444</v>
      </c>
      <c r="I569" t="s">
        <v>1528</v>
      </c>
      <c r="J569" s="55">
        <v>10.06</v>
      </c>
      <c r="K569" s="33">
        <f t="shared" si="18"/>
        <v>62.875</v>
      </c>
    </row>
    <row r="570" spans="1:11" x14ac:dyDescent="0.25">
      <c r="A570" t="s">
        <v>3215</v>
      </c>
      <c r="B570" s="56">
        <v>42977</v>
      </c>
      <c r="C570" t="s">
        <v>259</v>
      </c>
      <c r="D570">
        <v>1</v>
      </c>
      <c r="E570" t="s">
        <v>3010</v>
      </c>
      <c r="F570">
        <v>34268</v>
      </c>
      <c r="G570" t="s">
        <v>1406</v>
      </c>
      <c r="H570" s="55" t="s">
        <v>444</v>
      </c>
      <c r="I570" t="s">
        <v>1528</v>
      </c>
      <c r="J570" s="55">
        <v>104.14</v>
      </c>
      <c r="K570" s="33">
        <f t="shared" si="18"/>
        <v>650.875</v>
      </c>
    </row>
    <row r="571" spans="1:11" x14ac:dyDescent="0.25">
      <c r="A571" t="s">
        <v>3215</v>
      </c>
      <c r="B571" s="56">
        <v>42977</v>
      </c>
      <c r="C571" t="s">
        <v>259</v>
      </c>
      <c r="D571">
        <v>1</v>
      </c>
      <c r="E571" t="s">
        <v>3010</v>
      </c>
      <c r="F571">
        <v>34268</v>
      </c>
      <c r="G571" t="s">
        <v>1406</v>
      </c>
      <c r="H571" s="55" t="s">
        <v>3767</v>
      </c>
      <c r="I571" t="s">
        <v>8005</v>
      </c>
      <c r="J571" s="55">
        <v>26.07</v>
      </c>
      <c r="K571" s="33">
        <f t="shared" si="18"/>
        <v>162.9375</v>
      </c>
    </row>
    <row r="572" spans="1:11" x14ac:dyDescent="0.25">
      <c r="A572" t="s">
        <v>3215</v>
      </c>
      <c r="B572" s="56">
        <v>42977</v>
      </c>
      <c r="C572" t="s">
        <v>259</v>
      </c>
      <c r="D572">
        <v>1</v>
      </c>
      <c r="E572" t="s">
        <v>3010</v>
      </c>
      <c r="F572">
        <v>34268</v>
      </c>
      <c r="G572" t="s">
        <v>1406</v>
      </c>
      <c r="H572" s="55" t="s">
        <v>8006</v>
      </c>
      <c r="I572" s="55" t="s">
        <v>8007</v>
      </c>
      <c r="J572" s="55">
        <v>28.55</v>
      </c>
      <c r="K572" s="33">
        <f t="shared" si="18"/>
        <v>178.4375</v>
      </c>
    </row>
    <row r="573" spans="1:11" x14ac:dyDescent="0.25">
      <c r="A573" t="s">
        <v>3215</v>
      </c>
      <c r="B573" s="56">
        <v>42977</v>
      </c>
      <c r="C573" t="s">
        <v>259</v>
      </c>
      <c r="D573">
        <v>1</v>
      </c>
      <c r="E573" t="s">
        <v>3010</v>
      </c>
      <c r="F573">
        <v>34268</v>
      </c>
      <c r="G573" t="s">
        <v>1406</v>
      </c>
      <c r="H573" s="55" t="s">
        <v>1518</v>
      </c>
      <c r="I573" t="s">
        <v>1519</v>
      </c>
      <c r="J573">
        <v>27.59</v>
      </c>
      <c r="K573" s="33">
        <f t="shared" si="18"/>
        <v>172.4375</v>
      </c>
    </row>
    <row r="574" spans="1:11" x14ac:dyDescent="0.25">
      <c r="A574" t="s">
        <v>3215</v>
      </c>
      <c r="B574" s="56">
        <v>42977</v>
      </c>
      <c r="C574" t="s">
        <v>259</v>
      </c>
      <c r="D574">
        <v>1</v>
      </c>
      <c r="E574" t="s">
        <v>3010</v>
      </c>
      <c r="F574">
        <v>34268</v>
      </c>
      <c r="G574" t="s">
        <v>1406</v>
      </c>
      <c r="H574" s="55" t="s">
        <v>878</v>
      </c>
      <c r="I574" t="s">
        <v>8008</v>
      </c>
      <c r="J574">
        <v>42.76</v>
      </c>
      <c r="K574" s="33">
        <f t="shared" si="18"/>
        <v>267.25</v>
      </c>
    </row>
    <row r="575" spans="1:11" x14ac:dyDescent="0.25">
      <c r="A575" t="s">
        <v>3215</v>
      </c>
      <c r="B575" s="56">
        <v>42977</v>
      </c>
      <c r="C575" t="s">
        <v>259</v>
      </c>
      <c r="D575">
        <v>1</v>
      </c>
      <c r="E575" t="s">
        <v>3010</v>
      </c>
      <c r="F575">
        <v>34268</v>
      </c>
      <c r="G575" t="s">
        <v>1406</v>
      </c>
      <c r="H575" s="55" t="s">
        <v>1520</v>
      </c>
      <c r="I575" t="s">
        <v>1524</v>
      </c>
      <c r="J575">
        <v>516.37</v>
      </c>
      <c r="K575" s="33">
        <f t="shared" si="18"/>
        <v>3227.3125</v>
      </c>
    </row>
    <row r="576" spans="1:11" s="55" customFormat="1" x14ac:dyDescent="0.25">
      <c r="A576" s="55" t="s">
        <v>8011</v>
      </c>
      <c r="B576" s="41">
        <v>42977</v>
      </c>
      <c r="H576" s="7" t="s">
        <v>1499</v>
      </c>
      <c r="I576" s="7" t="s">
        <v>1500</v>
      </c>
      <c r="J576" s="55">
        <v>267.93</v>
      </c>
      <c r="K576" s="33">
        <f t="shared" si="18"/>
        <v>1674.5625</v>
      </c>
    </row>
    <row r="577" spans="1:12" s="55" customFormat="1" x14ac:dyDescent="0.25">
      <c r="A577" s="55" t="s">
        <v>8011</v>
      </c>
      <c r="B577" s="41">
        <v>42977</v>
      </c>
      <c r="H577" s="7" t="s">
        <v>1499</v>
      </c>
      <c r="I577" s="7" t="s">
        <v>1500</v>
      </c>
      <c r="J577" s="55">
        <v>379.08</v>
      </c>
      <c r="K577" s="33">
        <f t="shared" si="18"/>
        <v>2369.25</v>
      </c>
    </row>
    <row r="578" spans="1:12" s="55" customFormat="1" x14ac:dyDescent="0.25">
      <c r="A578" s="55" t="s">
        <v>8012</v>
      </c>
      <c r="B578" s="41">
        <v>42977</v>
      </c>
      <c r="H578" s="7" t="s">
        <v>1499</v>
      </c>
      <c r="I578" s="7" t="s">
        <v>1500</v>
      </c>
      <c r="J578" s="55">
        <v>1277.76</v>
      </c>
      <c r="K578" s="33">
        <f t="shared" ref="K578" si="19">+J578/0.16</f>
        <v>7986</v>
      </c>
    </row>
    <row r="579" spans="1:12" s="55" customFormat="1" x14ac:dyDescent="0.25">
      <c r="B579" s="56"/>
      <c r="K579" s="33"/>
    </row>
    <row r="580" spans="1:12" x14ac:dyDescent="0.25">
      <c r="I580" s="55" t="s">
        <v>5601</v>
      </c>
      <c r="J580" s="38">
        <f>+SUM(J8:J579)</f>
        <v>6130071.4199999897</v>
      </c>
      <c r="K580" s="38">
        <f>+SUM(K8:K578)</f>
        <v>38312946.375</v>
      </c>
      <c r="L580" s="38">
        <f>+SUM(L8:L575)</f>
        <v>46825.89</v>
      </c>
    </row>
    <row r="581" spans="1:12" x14ac:dyDescent="0.25">
      <c r="I581" s="55" t="s">
        <v>7940</v>
      </c>
      <c r="J581">
        <f>6731662.77-601591.35</f>
        <v>6130071.4199999999</v>
      </c>
    </row>
    <row r="582" spans="1:12" x14ac:dyDescent="0.25">
      <c r="I582" s="55" t="s">
        <v>1542</v>
      </c>
      <c r="J582" s="54">
        <f>+J580-J581</f>
        <v>-1.0244548320770264E-8</v>
      </c>
    </row>
    <row r="583" spans="1:12" x14ac:dyDescent="0.25">
      <c r="A583" s="55"/>
      <c r="B583" s="41"/>
      <c r="H583" s="7"/>
      <c r="I583" s="7"/>
      <c r="K583" s="33"/>
    </row>
    <row r="584" spans="1:12" x14ac:dyDescent="0.25">
      <c r="A584" s="55"/>
      <c r="B584" s="41"/>
      <c r="H584" s="7"/>
      <c r="I584" s="7"/>
      <c r="K584" s="33"/>
    </row>
    <row r="585" spans="1:12" x14ac:dyDescent="0.25">
      <c r="A585" s="55"/>
      <c r="B585" s="2"/>
      <c r="C585" s="2"/>
      <c r="D585" s="2"/>
      <c r="E585" s="2"/>
      <c r="F585" s="2"/>
      <c r="G585" s="15" t="s">
        <v>1396</v>
      </c>
      <c r="H585" s="2"/>
      <c r="I585" s="2"/>
      <c r="J585" s="5"/>
      <c r="K585" s="55"/>
    </row>
    <row r="586" spans="1:12" x14ac:dyDescent="0.25">
      <c r="A586" s="55"/>
      <c r="B586" s="2"/>
      <c r="C586" s="2"/>
      <c r="D586" s="2"/>
      <c r="E586" s="2"/>
      <c r="F586" s="2"/>
      <c r="G586" s="15" t="s">
        <v>8013</v>
      </c>
      <c r="H586" s="2"/>
      <c r="I586" s="2"/>
      <c r="J586" s="5"/>
      <c r="K586" s="55"/>
    </row>
    <row r="587" spans="1:12" x14ac:dyDescent="0.25">
      <c r="A587" s="55"/>
      <c r="B587" s="2"/>
      <c r="C587" s="2"/>
      <c r="D587" s="2"/>
      <c r="E587" s="2"/>
      <c r="F587" s="2"/>
      <c r="G587" s="15" t="s">
        <v>0</v>
      </c>
      <c r="H587" s="2"/>
      <c r="I587" s="2"/>
      <c r="J587" s="5"/>
      <c r="K587" s="55"/>
    </row>
    <row r="588" spans="1:12" x14ac:dyDescent="0.25">
      <c r="A588" s="55"/>
      <c r="B588" s="2"/>
      <c r="C588" s="2"/>
      <c r="D588" s="2"/>
      <c r="E588" s="2"/>
      <c r="F588" s="2"/>
      <c r="G588" s="3"/>
      <c r="H588" s="2"/>
      <c r="I588" s="2"/>
      <c r="J588" s="2"/>
      <c r="K588" s="55"/>
    </row>
    <row r="589" spans="1:12" x14ac:dyDescent="0.25">
      <c r="A589" s="55"/>
      <c r="B589" s="2"/>
      <c r="C589" s="2"/>
      <c r="D589" s="2"/>
      <c r="E589" s="2"/>
      <c r="F589" s="2"/>
      <c r="G589" s="6"/>
      <c r="H589" s="4"/>
      <c r="I589" s="4"/>
      <c r="J589" s="4"/>
      <c r="K589" s="55"/>
    </row>
    <row r="590" spans="1:12" ht="17.25" thickBot="1" x14ac:dyDescent="0.35">
      <c r="A590" s="10" t="s">
        <v>1397</v>
      </c>
      <c r="B590" s="10" t="s">
        <v>1398</v>
      </c>
      <c r="C590" s="10" t="s">
        <v>1399</v>
      </c>
      <c r="D590" s="10"/>
      <c r="E590" s="10"/>
      <c r="F590" s="10"/>
      <c r="G590" s="11" t="s">
        <v>1400</v>
      </c>
      <c r="H590" s="12" t="s">
        <v>1401</v>
      </c>
      <c r="I590" s="13" t="s">
        <v>1402</v>
      </c>
      <c r="J590" s="13" t="s">
        <v>1403</v>
      </c>
      <c r="K590" s="14" t="s">
        <v>5601</v>
      </c>
      <c r="L590" s="14" t="s">
        <v>1404</v>
      </c>
    </row>
    <row r="591" spans="1:12" hidden="1" x14ac:dyDescent="0.25">
      <c r="A591" s="22" t="s">
        <v>1543</v>
      </c>
      <c r="B591" s="23">
        <v>85</v>
      </c>
      <c r="H591" s="55" t="s">
        <v>7946</v>
      </c>
      <c r="I591" s="55" t="s">
        <v>1006</v>
      </c>
      <c r="J591" s="55">
        <f>+SUMIF($H$8:$H$578,H591,$J$8:$J$578)</f>
        <v>35795.21</v>
      </c>
      <c r="K591" s="55">
        <f>+J591/0.16</f>
        <v>223720.0625</v>
      </c>
      <c r="L591" s="55">
        <f>+SUMIF($H$8:$H$578,H591,$L$8:$L$578)</f>
        <v>0</v>
      </c>
    </row>
    <row r="592" spans="1:12" hidden="1" x14ac:dyDescent="0.25">
      <c r="A592" s="22" t="s">
        <v>1543</v>
      </c>
      <c r="B592" s="23">
        <v>85</v>
      </c>
      <c r="H592" s="55" t="str">
        <f>+I592</f>
        <v>AAN051220835</v>
      </c>
      <c r="I592" s="55" t="s">
        <v>804</v>
      </c>
      <c r="J592" s="55">
        <f t="shared" ref="J592:J655" si="20">+SUMIF($H$8:$H$578,H592,$J$8:$J$578)</f>
        <v>187.6</v>
      </c>
      <c r="K592" s="55">
        <f t="shared" ref="K592:K655" si="21">+J592/0.16</f>
        <v>1172.5</v>
      </c>
      <c r="L592" s="55">
        <f t="shared" ref="L592:L655" si="22">+SUMIF($H$8:$H$578,H592,$L$8:$L$578)</f>
        <v>0</v>
      </c>
    </row>
    <row r="593" spans="1:12" hidden="1" x14ac:dyDescent="0.25">
      <c r="A593" s="22" t="s">
        <v>1543</v>
      </c>
      <c r="B593" s="23">
        <v>85</v>
      </c>
      <c r="H593" s="55" t="str">
        <f>+I593</f>
        <v>ACU900122EF1</v>
      </c>
      <c r="I593" s="55" t="s">
        <v>7646</v>
      </c>
      <c r="J593" s="55">
        <f t="shared" si="20"/>
        <v>29.1</v>
      </c>
      <c r="K593" s="55">
        <f t="shared" si="21"/>
        <v>181.875</v>
      </c>
      <c r="L593" s="55">
        <f t="shared" si="22"/>
        <v>0</v>
      </c>
    </row>
    <row r="594" spans="1:12" hidden="1" x14ac:dyDescent="0.25">
      <c r="A594" s="22" t="s">
        <v>1543</v>
      </c>
      <c r="B594" s="23">
        <v>85</v>
      </c>
      <c r="H594" s="55" t="s">
        <v>2861</v>
      </c>
      <c r="I594" s="55" t="s">
        <v>7942</v>
      </c>
      <c r="J594" s="55">
        <f t="shared" si="20"/>
        <v>65.38</v>
      </c>
      <c r="K594" s="55">
        <f t="shared" si="21"/>
        <v>408.62499999999994</v>
      </c>
      <c r="L594" s="55">
        <f t="shared" si="22"/>
        <v>0</v>
      </c>
    </row>
    <row r="595" spans="1:12" hidden="1" x14ac:dyDescent="0.25">
      <c r="A595" s="22" t="s">
        <v>1543</v>
      </c>
      <c r="B595" s="23">
        <v>85</v>
      </c>
      <c r="H595" s="55" t="s">
        <v>8003</v>
      </c>
      <c r="I595" s="55" t="s">
        <v>8004</v>
      </c>
      <c r="J595" s="55">
        <f t="shared" si="20"/>
        <v>29.66</v>
      </c>
      <c r="K595" s="55">
        <f t="shared" si="21"/>
        <v>185.375</v>
      </c>
      <c r="L595" s="55">
        <f t="shared" si="22"/>
        <v>0</v>
      </c>
    </row>
    <row r="596" spans="1:12" hidden="1" x14ac:dyDescent="0.25">
      <c r="A596" s="22" t="s">
        <v>1543</v>
      </c>
      <c r="B596" s="23">
        <v>85</v>
      </c>
      <c r="H596" s="55" t="s">
        <v>7962</v>
      </c>
      <c r="I596" s="55" t="s">
        <v>7963</v>
      </c>
      <c r="J596" s="55">
        <f t="shared" si="20"/>
        <v>72.69</v>
      </c>
      <c r="K596" s="55">
        <f t="shared" si="21"/>
        <v>454.3125</v>
      </c>
      <c r="L596" s="55">
        <f t="shared" si="22"/>
        <v>0</v>
      </c>
    </row>
    <row r="597" spans="1:12" hidden="1" x14ac:dyDescent="0.25">
      <c r="A597" s="22" t="s">
        <v>1543</v>
      </c>
      <c r="B597" s="23">
        <v>85</v>
      </c>
      <c r="H597" s="7" t="s">
        <v>1497</v>
      </c>
      <c r="I597" s="7" t="s">
        <v>5568</v>
      </c>
      <c r="J597" s="55">
        <f t="shared" si="20"/>
        <v>82060.52</v>
      </c>
      <c r="K597" s="55">
        <f t="shared" si="21"/>
        <v>512878.25</v>
      </c>
      <c r="L597" s="55">
        <f t="shared" si="22"/>
        <v>0</v>
      </c>
    </row>
    <row r="598" spans="1:12" hidden="1" x14ac:dyDescent="0.25">
      <c r="A598" s="22" t="s">
        <v>1543</v>
      </c>
      <c r="B598" s="23">
        <v>85</v>
      </c>
      <c r="H598" s="55" t="str">
        <f>+I598</f>
        <v>AEB611030SN7</v>
      </c>
      <c r="I598" s="55" t="s">
        <v>850</v>
      </c>
      <c r="J598" s="55">
        <f t="shared" si="20"/>
        <v>376.02</v>
      </c>
      <c r="K598" s="55">
        <f t="shared" si="21"/>
        <v>2350.125</v>
      </c>
      <c r="L598" s="55">
        <f t="shared" si="22"/>
        <v>0</v>
      </c>
    </row>
    <row r="599" spans="1:12" hidden="1" x14ac:dyDescent="0.25">
      <c r="A599" s="22" t="s">
        <v>1543</v>
      </c>
      <c r="B599" s="23">
        <v>85</v>
      </c>
      <c r="H599" s="7" t="s">
        <v>1506</v>
      </c>
      <c r="I599" s="7" t="s">
        <v>1507</v>
      </c>
      <c r="J599" s="55">
        <f t="shared" si="20"/>
        <v>283.3</v>
      </c>
      <c r="K599" s="55">
        <f t="shared" si="21"/>
        <v>1770.625</v>
      </c>
      <c r="L599" s="55">
        <f t="shared" si="22"/>
        <v>0</v>
      </c>
    </row>
    <row r="600" spans="1:12" hidden="1" x14ac:dyDescent="0.25">
      <c r="A600" s="22" t="s">
        <v>1543</v>
      </c>
      <c r="B600" s="23">
        <v>85</v>
      </c>
      <c r="H600" s="55" t="str">
        <f>+I600</f>
        <v>AEED6206049S3</v>
      </c>
      <c r="I600" s="55" t="s">
        <v>7596</v>
      </c>
      <c r="J600" s="55">
        <f t="shared" si="20"/>
        <v>364.8</v>
      </c>
      <c r="K600" s="55">
        <f t="shared" si="21"/>
        <v>2280</v>
      </c>
      <c r="L600" s="55">
        <f t="shared" si="22"/>
        <v>0</v>
      </c>
    </row>
    <row r="601" spans="1:12" hidden="1" x14ac:dyDescent="0.25">
      <c r="A601" s="22" t="s">
        <v>1543</v>
      </c>
      <c r="B601" s="23">
        <v>85</v>
      </c>
      <c r="H601" s="55" t="str">
        <f>+I601</f>
        <v>AGA0006136F1</v>
      </c>
      <c r="I601" s="55" t="s">
        <v>824</v>
      </c>
      <c r="J601" s="55">
        <f t="shared" si="20"/>
        <v>60.6</v>
      </c>
      <c r="K601" s="55">
        <f t="shared" si="21"/>
        <v>378.75</v>
      </c>
      <c r="L601" s="55">
        <f t="shared" si="22"/>
        <v>0</v>
      </c>
    </row>
    <row r="602" spans="1:12" hidden="1" x14ac:dyDescent="0.25">
      <c r="A602" s="22" t="s">
        <v>1543</v>
      </c>
      <c r="B602" s="23">
        <v>85</v>
      </c>
      <c r="H602" s="55" t="str">
        <f>+I602</f>
        <v>AIC980601988</v>
      </c>
      <c r="I602" s="55" t="s">
        <v>7601</v>
      </c>
      <c r="J602" s="55">
        <f t="shared" si="20"/>
        <v>9.1</v>
      </c>
      <c r="K602" s="55">
        <f t="shared" si="21"/>
        <v>56.875</v>
      </c>
      <c r="L602" s="55">
        <f t="shared" si="22"/>
        <v>0</v>
      </c>
    </row>
    <row r="603" spans="1:12" hidden="1" x14ac:dyDescent="0.25">
      <c r="A603" s="22" t="s">
        <v>1543</v>
      </c>
      <c r="B603" s="23">
        <v>85</v>
      </c>
      <c r="H603" s="7" t="s">
        <v>4786</v>
      </c>
      <c r="I603" s="7" t="s">
        <v>4787</v>
      </c>
      <c r="J603" s="55">
        <f t="shared" si="20"/>
        <v>4011.37</v>
      </c>
      <c r="K603" s="55">
        <f t="shared" si="21"/>
        <v>25071.0625</v>
      </c>
      <c r="L603" s="55">
        <f t="shared" si="22"/>
        <v>0</v>
      </c>
    </row>
    <row r="604" spans="1:12" hidden="1" x14ac:dyDescent="0.25">
      <c r="A604" s="22" t="s">
        <v>1543</v>
      </c>
      <c r="B604" s="23">
        <v>85</v>
      </c>
      <c r="H604" s="7" t="s">
        <v>2880</v>
      </c>
      <c r="I604" s="7" t="s">
        <v>7329</v>
      </c>
      <c r="J604" s="55">
        <f t="shared" si="20"/>
        <v>29438.06</v>
      </c>
      <c r="K604" s="55">
        <f t="shared" si="21"/>
        <v>183987.875</v>
      </c>
      <c r="L604" s="55">
        <f t="shared" si="22"/>
        <v>0</v>
      </c>
    </row>
    <row r="605" spans="1:12" hidden="1" x14ac:dyDescent="0.25">
      <c r="A605" s="22" t="s">
        <v>1543</v>
      </c>
      <c r="B605" s="23">
        <v>85</v>
      </c>
      <c r="H605" s="55" t="s">
        <v>1446</v>
      </c>
      <c r="I605" s="55" t="s">
        <v>1188</v>
      </c>
      <c r="J605" s="55">
        <f t="shared" si="20"/>
        <v>419.52</v>
      </c>
      <c r="K605" s="55">
        <f t="shared" si="21"/>
        <v>2622</v>
      </c>
      <c r="L605" s="55">
        <f t="shared" si="22"/>
        <v>0</v>
      </c>
    </row>
    <row r="606" spans="1:12" hidden="1" x14ac:dyDescent="0.25">
      <c r="A606" s="22" t="s">
        <v>1543</v>
      </c>
      <c r="B606" s="23">
        <v>85</v>
      </c>
      <c r="H606" s="55" t="s">
        <v>1420</v>
      </c>
      <c r="I606" s="55" t="s">
        <v>7989</v>
      </c>
      <c r="J606" s="55">
        <f t="shared" si="20"/>
        <v>576</v>
      </c>
      <c r="K606" s="55">
        <f t="shared" si="21"/>
        <v>3600</v>
      </c>
      <c r="L606" s="55">
        <f t="shared" si="22"/>
        <v>0</v>
      </c>
    </row>
    <row r="607" spans="1:12" hidden="1" x14ac:dyDescent="0.25">
      <c r="A607" s="22" t="s">
        <v>1543</v>
      </c>
      <c r="B607" s="23">
        <v>85</v>
      </c>
      <c r="H607" s="55" t="str">
        <f>+I607</f>
        <v>AME970109GW0</v>
      </c>
      <c r="I607" s="55" t="s">
        <v>309</v>
      </c>
      <c r="J607" s="55">
        <f t="shared" si="20"/>
        <v>481.4</v>
      </c>
      <c r="K607" s="55">
        <f t="shared" si="21"/>
        <v>3008.75</v>
      </c>
      <c r="L607" s="55">
        <f t="shared" si="22"/>
        <v>0</v>
      </c>
    </row>
    <row r="608" spans="1:12" hidden="1" x14ac:dyDescent="0.25">
      <c r="A608" s="22" t="s">
        <v>1543</v>
      </c>
      <c r="B608" s="23">
        <v>85</v>
      </c>
      <c r="H608" s="55" t="str">
        <f>+I608</f>
        <v>AMO010815U41</v>
      </c>
      <c r="I608" s="55" t="s">
        <v>885</v>
      </c>
      <c r="J608" s="55">
        <f t="shared" si="20"/>
        <v>17.93</v>
      </c>
      <c r="K608" s="55">
        <f t="shared" si="21"/>
        <v>112.0625</v>
      </c>
      <c r="L608" s="55">
        <f t="shared" si="22"/>
        <v>0</v>
      </c>
    </row>
    <row r="609" spans="1:12" hidden="1" x14ac:dyDescent="0.25">
      <c r="A609" s="22" t="s">
        <v>1543</v>
      </c>
      <c r="B609" s="23">
        <v>85</v>
      </c>
      <c r="H609" s="55" t="str">
        <f>+I609</f>
        <v>AMS050630CN3</v>
      </c>
      <c r="I609" s="55" t="s">
        <v>5877</v>
      </c>
      <c r="J609" s="55">
        <f t="shared" si="20"/>
        <v>52.980000000000004</v>
      </c>
      <c r="K609" s="55">
        <f t="shared" si="21"/>
        <v>331.125</v>
      </c>
      <c r="L609" s="55">
        <f t="shared" si="22"/>
        <v>0</v>
      </c>
    </row>
    <row r="610" spans="1:12" hidden="1" x14ac:dyDescent="0.25">
      <c r="A610" s="22" t="s">
        <v>1543</v>
      </c>
      <c r="B610" s="23">
        <v>85</v>
      </c>
      <c r="H610" s="7" t="s">
        <v>1477</v>
      </c>
      <c r="I610" s="7" t="s">
        <v>1478</v>
      </c>
      <c r="J610" s="55">
        <f t="shared" si="20"/>
        <v>131421.62</v>
      </c>
      <c r="K610" s="55">
        <f t="shared" si="21"/>
        <v>821385.125</v>
      </c>
      <c r="L610" s="55">
        <f t="shared" si="22"/>
        <v>0</v>
      </c>
    </row>
    <row r="611" spans="1:12" hidden="1" x14ac:dyDescent="0.25">
      <c r="A611" s="22" t="s">
        <v>1543</v>
      </c>
      <c r="B611" s="23">
        <v>85</v>
      </c>
      <c r="H611" s="7" t="s">
        <v>4776</v>
      </c>
      <c r="I611" s="7" t="s">
        <v>4777</v>
      </c>
      <c r="J611" s="55">
        <f t="shared" si="20"/>
        <v>35297.769999999997</v>
      </c>
      <c r="K611" s="55">
        <f t="shared" si="21"/>
        <v>220611.06249999997</v>
      </c>
      <c r="L611" s="55">
        <f t="shared" si="22"/>
        <v>0</v>
      </c>
    </row>
    <row r="612" spans="1:12" hidden="1" x14ac:dyDescent="0.25">
      <c r="A612" s="22" t="s">
        <v>1543</v>
      </c>
      <c r="B612" s="23">
        <v>85</v>
      </c>
      <c r="H612" s="7" t="s">
        <v>2879</v>
      </c>
      <c r="I612" s="7" t="s">
        <v>2881</v>
      </c>
      <c r="J612" s="55">
        <f t="shared" si="20"/>
        <v>208</v>
      </c>
      <c r="K612" s="55">
        <f t="shared" si="21"/>
        <v>1300</v>
      </c>
      <c r="L612" s="55">
        <f t="shared" si="22"/>
        <v>0</v>
      </c>
    </row>
    <row r="613" spans="1:12" hidden="1" x14ac:dyDescent="0.25">
      <c r="A613" s="22" t="s">
        <v>1543</v>
      </c>
      <c r="B613" s="23">
        <v>85</v>
      </c>
      <c r="H613" s="55" t="str">
        <f>+I613</f>
        <v>API6609273E0</v>
      </c>
      <c r="I613" s="55" t="s">
        <v>444</v>
      </c>
      <c r="J613" s="55">
        <f t="shared" si="20"/>
        <v>1007.9</v>
      </c>
      <c r="K613" s="55">
        <f t="shared" si="21"/>
        <v>6299.375</v>
      </c>
      <c r="L613" s="55">
        <f t="shared" si="22"/>
        <v>0</v>
      </c>
    </row>
    <row r="614" spans="1:12" hidden="1" x14ac:dyDescent="0.25">
      <c r="A614" s="22" t="s">
        <v>1543</v>
      </c>
      <c r="B614" s="23">
        <v>85</v>
      </c>
      <c r="H614" s="55" t="str">
        <f>+I614</f>
        <v>APU640930KV9</v>
      </c>
      <c r="I614" s="55" t="s">
        <v>924</v>
      </c>
      <c r="J614" s="55">
        <f t="shared" si="20"/>
        <v>272.01</v>
      </c>
      <c r="K614" s="55">
        <f t="shared" si="21"/>
        <v>1700.0625</v>
      </c>
      <c r="L614" s="55">
        <f t="shared" si="22"/>
        <v>0</v>
      </c>
    </row>
    <row r="615" spans="1:12" hidden="1" x14ac:dyDescent="0.25">
      <c r="A615" s="22" t="s">
        <v>1543</v>
      </c>
      <c r="B615" s="23">
        <v>85</v>
      </c>
      <c r="H615" s="55" t="str">
        <f>+I615</f>
        <v>AQU121207FY2</v>
      </c>
      <c r="I615" s="55" t="s">
        <v>7448</v>
      </c>
      <c r="J615" s="55">
        <f t="shared" si="20"/>
        <v>75.849999999999994</v>
      </c>
      <c r="K615" s="55">
        <f t="shared" si="21"/>
        <v>474.06249999999994</v>
      </c>
      <c r="L615" s="55">
        <f t="shared" si="22"/>
        <v>0</v>
      </c>
    </row>
    <row r="616" spans="1:12" hidden="1" x14ac:dyDescent="0.25">
      <c r="A616" s="22" t="s">
        <v>1543</v>
      </c>
      <c r="B616" s="23">
        <v>85</v>
      </c>
      <c r="H616" s="7" t="s">
        <v>1473</v>
      </c>
      <c r="I616" s="7" t="s">
        <v>3090</v>
      </c>
      <c r="J616" s="55">
        <f t="shared" si="20"/>
        <v>183817.49</v>
      </c>
      <c r="K616" s="55">
        <f t="shared" si="21"/>
        <v>1148859.3125</v>
      </c>
      <c r="L616" s="55">
        <f t="shared" si="22"/>
        <v>0</v>
      </c>
    </row>
    <row r="617" spans="1:12" hidden="1" x14ac:dyDescent="0.25">
      <c r="A617" s="22" t="s">
        <v>1543</v>
      </c>
      <c r="B617" s="23">
        <v>85</v>
      </c>
      <c r="H617" s="7" t="s">
        <v>1465</v>
      </c>
      <c r="I617" s="7" t="s">
        <v>1466</v>
      </c>
      <c r="J617" s="55">
        <f t="shared" si="20"/>
        <v>180926.25</v>
      </c>
      <c r="K617" s="55">
        <f t="shared" si="21"/>
        <v>1130789.0625</v>
      </c>
      <c r="L617" s="55">
        <f t="shared" si="22"/>
        <v>0</v>
      </c>
    </row>
    <row r="618" spans="1:12" x14ac:dyDescent="0.25">
      <c r="A618" s="22" t="s">
        <v>1543</v>
      </c>
      <c r="B618" s="24" t="s">
        <v>2939</v>
      </c>
      <c r="H618" s="55" t="s">
        <v>2842</v>
      </c>
      <c r="I618" s="55" t="s">
        <v>2604</v>
      </c>
      <c r="J618" s="55">
        <f t="shared" si="20"/>
        <v>8160</v>
      </c>
      <c r="K618" s="55">
        <f t="shared" si="21"/>
        <v>51000</v>
      </c>
      <c r="L618" s="55">
        <f t="shared" si="22"/>
        <v>5439.97</v>
      </c>
    </row>
    <row r="619" spans="1:12" hidden="1" x14ac:dyDescent="0.25">
      <c r="A619" s="22" t="s">
        <v>1543</v>
      </c>
      <c r="B619" s="23">
        <v>85</v>
      </c>
      <c r="H619" s="7" t="s">
        <v>1467</v>
      </c>
      <c r="I619" s="7" t="s">
        <v>1468</v>
      </c>
      <c r="J619" s="55">
        <f t="shared" si="20"/>
        <v>122680.37999999999</v>
      </c>
      <c r="K619" s="55">
        <f t="shared" si="21"/>
        <v>766752.37499999988</v>
      </c>
      <c r="L619" s="55">
        <f t="shared" si="22"/>
        <v>0</v>
      </c>
    </row>
    <row r="620" spans="1:12" hidden="1" x14ac:dyDescent="0.25">
      <c r="A620" s="22" t="s">
        <v>1543</v>
      </c>
      <c r="B620" s="23">
        <v>85</v>
      </c>
      <c r="H620" s="7" t="s">
        <v>2926</v>
      </c>
      <c r="I620" s="7" t="s">
        <v>2927</v>
      </c>
      <c r="J620" s="55">
        <f t="shared" si="20"/>
        <v>6999.73</v>
      </c>
      <c r="K620" s="55">
        <f t="shared" si="21"/>
        <v>43748.3125</v>
      </c>
      <c r="L620" s="55">
        <f t="shared" si="22"/>
        <v>0</v>
      </c>
    </row>
    <row r="621" spans="1:12" hidden="1" x14ac:dyDescent="0.25">
      <c r="A621" s="22" t="s">
        <v>1543</v>
      </c>
      <c r="B621" s="23">
        <v>85</v>
      </c>
      <c r="H621" s="55" t="s">
        <v>4768</v>
      </c>
      <c r="I621" s="55" t="s">
        <v>4634</v>
      </c>
      <c r="J621" s="55">
        <f t="shared" si="20"/>
        <v>623.87</v>
      </c>
      <c r="K621" s="55">
        <f t="shared" si="21"/>
        <v>3899.1875</v>
      </c>
      <c r="L621" s="55">
        <f t="shared" si="22"/>
        <v>0</v>
      </c>
    </row>
    <row r="622" spans="1:12" hidden="1" x14ac:dyDescent="0.25">
      <c r="A622" s="22" t="s">
        <v>1543</v>
      </c>
      <c r="B622" s="23">
        <v>85</v>
      </c>
      <c r="H622" s="17" t="s">
        <v>1539</v>
      </c>
      <c r="I622" s="18" t="s">
        <v>1540</v>
      </c>
      <c r="J622" s="55">
        <f t="shared" si="20"/>
        <v>73.44</v>
      </c>
      <c r="K622" s="55">
        <f t="shared" si="21"/>
        <v>459</v>
      </c>
      <c r="L622" s="55">
        <f t="shared" si="22"/>
        <v>0</v>
      </c>
    </row>
    <row r="623" spans="1:12" hidden="1" x14ac:dyDescent="0.25">
      <c r="A623" s="22" t="s">
        <v>1543</v>
      </c>
      <c r="B623" s="23">
        <v>85</v>
      </c>
      <c r="H623" s="7" t="s">
        <v>1508</v>
      </c>
      <c r="I623" s="7" t="s">
        <v>7977</v>
      </c>
      <c r="J623" s="55">
        <f t="shared" si="20"/>
        <v>1384.31</v>
      </c>
      <c r="K623" s="55">
        <f t="shared" si="21"/>
        <v>8651.9375</v>
      </c>
      <c r="L623" s="55">
        <f t="shared" si="22"/>
        <v>0</v>
      </c>
    </row>
    <row r="624" spans="1:12" hidden="1" x14ac:dyDescent="0.25">
      <c r="A624" s="22" t="s">
        <v>1543</v>
      </c>
      <c r="B624" s="23">
        <v>85</v>
      </c>
      <c r="H624" s="55" t="s">
        <v>8001</v>
      </c>
      <c r="I624" s="55" t="s">
        <v>8002</v>
      </c>
      <c r="J624" s="55">
        <f t="shared" si="20"/>
        <v>122.17</v>
      </c>
      <c r="K624" s="55">
        <f t="shared" si="21"/>
        <v>763.5625</v>
      </c>
      <c r="L624" s="55">
        <f t="shared" si="22"/>
        <v>0</v>
      </c>
    </row>
    <row r="625" spans="1:12" hidden="1" x14ac:dyDescent="0.25">
      <c r="A625" s="22" t="s">
        <v>1543</v>
      </c>
      <c r="B625" s="23">
        <v>85</v>
      </c>
      <c r="H625" s="55" t="str">
        <f>+I625</f>
        <v>BRO120910HC1</v>
      </c>
      <c r="I625" s="55" t="s">
        <v>370</v>
      </c>
      <c r="J625" s="55">
        <f t="shared" si="20"/>
        <v>163</v>
      </c>
      <c r="K625" s="55">
        <f t="shared" si="21"/>
        <v>1018.75</v>
      </c>
      <c r="L625" s="55">
        <f t="shared" si="22"/>
        <v>0</v>
      </c>
    </row>
    <row r="626" spans="1:12" hidden="1" x14ac:dyDescent="0.25">
      <c r="A626" s="22" t="s">
        <v>1543</v>
      </c>
      <c r="B626" s="23">
        <v>85</v>
      </c>
      <c r="H626" s="55" t="str">
        <f>+I626</f>
        <v>CAMM731010BL1</v>
      </c>
      <c r="I626" s="55" t="s">
        <v>7580</v>
      </c>
      <c r="J626" s="55">
        <f t="shared" si="20"/>
        <v>45.04</v>
      </c>
      <c r="K626" s="55">
        <f t="shared" si="21"/>
        <v>281.5</v>
      </c>
      <c r="L626" s="55">
        <f t="shared" si="22"/>
        <v>0</v>
      </c>
    </row>
    <row r="627" spans="1:12" hidden="1" x14ac:dyDescent="0.25">
      <c r="A627" s="22" t="s">
        <v>1543</v>
      </c>
      <c r="B627" s="23">
        <v>85</v>
      </c>
      <c r="H627" s="55" t="str">
        <f>+I627</f>
        <v>CAO140923TC5</v>
      </c>
      <c r="I627" s="55" t="s">
        <v>3386</v>
      </c>
      <c r="J627" s="55">
        <f t="shared" si="20"/>
        <v>22.21</v>
      </c>
      <c r="K627" s="55">
        <f t="shared" si="21"/>
        <v>138.8125</v>
      </c>
      <c r="L627" s="55">
        <f t="shared" si="22"/>
        <v>0</v>
      </c>
    </row>
    <row r="628" spans="1:12" hidden="1" x14ac:dyDescent="0.25">
      <c r="A628" s="22" t="s">
        <v>1543</v>
      </c>
      <c r="B628" s="23">
        <v>85</v>
      </c>
      <c r="H628" s="7" t="s">
        <v>1469</v>
      </c>
      <c r="I628" s="7" t="s">
        <v>1470</v>
      </c>
      <c r="J628" s="55">
        <f t="shared" si="20"/>
        <v>41150.199999999997</v>
      </c>
      <c r="K628" s="55">
        <f t="shared" si="21"/>
        <v>257188.74999999997</v>
      </c>
      <c r="L628" s="55">
        <f t="shared" si="22"/>
        <v>0</v>
      </c>
    </row>
    <row r="629" spans="1:12" hidden="1" x14ac:dyDescent="0.25">
      <c r="A629" s="22" t="s">
        <v>1543</v>
      </c>
      <c r="B629" s="23">
        <v>85</v>
      </c>
      <c r="H629" s="55" t="s">
        <v>7323</v>
      </c>
      <c r="I629" s="55" t="s">
        <v>7276</v>
      </c>
      <c r="J629" s="55">
        <f t="shared" si="20"/>
        <v>6806.8</v>
      </c>
      <c r="K629" s="55">
        <f t="shared" si="21"/>
        <v>42542.5</v>
      </c>
      <c r="L629" s="55">
        <f t="shared" si="22"/>
        <v>0</v>
      </c>
    </row>
    <row r="630" spans="1:12" hidden="1" x14ac:dyDescent="0.25">
      <c r="A630" s="22" t="s">
        <v>1543</v>
      </c>
      <c r="B630" s="23">
        <v>85</v>
      </c>
      <c r="H630" s="55" t="str">
        <f>+I630</f>
        <v>CBI100624JY9</v>
      </c>
      <c r="I630" s="55" t="s">
        <v>7446</v>
      </c>
      <c r="J630" s="55">
        <f t="shared" si="20"/>
        <v>7.58</v>
      </c>
      <c r="K630" s="55">
        <f t="shared" si="21"/>
        <v>47.375</v>
      </c>
      <c r="L630" s="55">
        <f t="shared" si="22"/>
        <v>0</v>
      </c>
    </row>
    <row r="631" spans="1:12" hidden="1" x14ac:dyDescent="0.25">
      <c r="A631" s="22" t="s">
        <v>1543</v>
      </c>
      <c r="B631" s="23">
        <v>85</v>
      </c>
      <c r="H631" s="55" t="s">
        <v>7955</v>
      </c>
      <c r="I631" s="55" t="s">
        <v>7956</v>
      </c>
      <c r="J631" s="55">
        <f t="shared" si="20"/>
        <v>40000</v>
      </c>
      <c r="K631" s="55">
        <f t="shared" si="21"/>
        <v>250000</v>
      </c>
      <c r="L631" s="55">
        <f t="shared" si="22"/>
        <v>0</v>
      </c>
    </row>
    <row r="632" spans="1:12" hidden="1" x14ac:dyDescent="0.25">
      <c r="A632" s="22" t="s">
        <v>1543</v>
      </c>
      <c r="B632" s="23">
        <v>85</v>
      </c>
      <c r="H632" s="55" t="str">
        <f>+I632</f>
        <v>CCO031104SZ2</v>
      </c>
      <c r="I632" s="55" t="s">
        <v>878</v>
      </c>
      <c r="J632" s="55">
        <f t="shared" si="20"/>
        <v>52.69</v>
      </c>
      <c r="K632" s="55">
        <f t="shared" si="21"/>
        <v>329.3125</v>
      </c>
      <c r="L632" s="55">
        <f t="shared" si="22"/>
        <v>0</v>
      </c>
    </row>
    <row r="633" spans="1:12" hidden="1" x14ac:dyDescent="0.25">
      <c r="A633" s="22" t="s">
        <v>1543</v>
      </c>
      <c r="B633" s="23">
        <v>85</v>
      </c>
      <c r="H633" s="7" t="s">
        <v>1425</v>
      </c>
      <c r="I633" s="55" t="s">
        <v>1025</v>
      </c>
      <c r="J633" s="55">
        <f t="shared" si="20"/>
        <v>3932.41</v>
      </c>
      <c r="K633" s="55">
        <f t="shared" si="21"/>
        <v>24577.5625</v>
      </c>
      <c r="L633" s="55">
        <f t="shared" si="22"/>
        <v>0</v>
      </c>
    </row>
    <row r="634" spans="1:12" hidden="1" x14ac:dyDescent="0.25">
      <c r="A634" s="22" t="s">
        <v>1543</v>
      </c>
      <c r="B634" s="23">
        <v>85</v>
      </c>
      <c r="H634" s="55" t="str">
        <f>+I634</f>
        <v>CEYU7409266NA</v>
      </c>
      <c r="I634" s="55" t="s">
        <v>7581</v>
      </c>
      <c r="J634" s="55">
        <f t="shared" si="20"/>
        <v>12.28</v>
      </c>
      <c r="K634" s="55">
        <f t="shared" si="21"/>
        <v>76.75</v>
      </c>
      <c r="L634" s="55">
        <f t="shared" si="22"/>
        <v>0</v>
      </c>
    </row>
    <row r="635" spans="1:12" hidden="1" x14ac:dyDescent="0.25">
      <c r="A635" s="22" t="s">
        <v>1543</v>
      </c>
      <c r="B635" s="23">
        <v>85</v>
      </c>
      <c r="H635" s="55" t="str">
        <f>+I635</f>
        <v>CFC110121742</v>
      </c>
      <c r="I635" s="55" t="s">
        <v>777</v>
      </c>
      <c r="J635" s="55">
        <f t="shared" si="20"/>
        <v>5.66</v>
      </c>
      <c r="K635" s="55">
        <f t="shared" si="21"/>
        <v>35.375</v>
      </c>
      <c r="L635" s="55">
        <f t="shared" si="22"/>
        <v>0</v>
      </c>
    </row>
    <row r="636" spans="1:12" hidden="1" x14ac:dyDescent="0.25">
      <c r="A636" s="22" t="s">
        <v>1543</v>
      </c>
      <c r="B636" s="23">
        <v>85</v>
      </c>
      <c r="H636" s="7" t="s">
        <v>7967</v>
      </c>
      <c r="I636" s="7" t="s">
        <v>7968</v>
      </c>
      <c r="J636" s="55">
        <f t="shared" si="20"/>
        <v>261.64999999999998</v>
      </c>
      <c r="K636" s="55">
        <f t="shared" si="21"/>
        <v>1635.3124999999998</v>
      </c>
      <c r="L636" s="55">
        <f t="shared" si="22"/>
        <v>0</v>
      </c>
    </row>
    <row r="637" spans="1:12" hidden="1" x14ac:dyDescent="0.25">
      <c r="A637" s="22" t="s">
        <v>1543</v>
      </c>
      <c r="B637" s="23">
        <v>85</v>
      </c>
      <c r="H637" s="55" t="str">
        <f>+I637</f>
        <v>CIB110415R65</v>
      </c>
      <c r="I637" s="55" t="s">
        <v>3429</v>
      </c>
      <c r="J637" s="55">
        <f t="shared" si="20"/>
        <v>28.41</v>
      </c>
      <c r="K637" s="55">
        <f t="shared" si="21"/>
        <v>177.5625</v>
      </c>
      <c r="L637" s="55">
        <f t="shared" si="22"/>
        <v>0</v>
      </c>
    </row>
    <row r="638" spans="1:12" hidden="1" x14ac:dyDescent="0.25">
      <c r="A638" s="22" t="s">
        <v>1543</v>
      </c>
      <c r="B638" s="23">
        <v>85</v>
      </c>
      <c r="H638" s="55" t="str">
        <f>+I638</f>
        <v>CME030219B64</v>
      </c>
      <c r="I638" s="55" t="s">
        <v>2907</v>
      </c>
      <c r="J638" s="55">
        <f t="shared" si="20"/>
        <v>127.03</v>
      </c>
      <c r="K638" s="55">
        <f t="shared" si="21"/>
        <v>793.9375</v>
      </c>
      <c r="L638" s="55">
        <f t="shared" si="22"/>
        <v>0</v>
      </c>
    </row>
    <row r="639" spans="1:12" hidden="1" x14ac:dyDescent="0.25">
      <c r="A639" s="22" t="s">
        <v>1543</v>
      </c>
      <c r="B639" s="23">
        <v>85</v>
      </c>
      <c r="H639" s="55" t="s">
        <v>1445</v>
      </c>
      <c r="I639" s="55" t="s">
        <v>1172</v>
      </c>
      <c r="J639" s="55">
        <f t="shared" si="20"/>
        <v>1557.75</v>
      </c>
      <c r="K639" s="55">
        <f t="shared" si="21"/>
        <v>9735.9375</v>
      </c>
      <c r="L639" s="55">
        <f t="shared" si="22"/>
        <v>0</v>
      </c>
    </row>
    <row r="640" spans="1:12" hidden="1" x14ac:dyDescent="0.25">
      <c r="A640" s="22" t="s">
        <v>1543</v>
      </c>
      <c r="B640" s="23">
        <v>85</v>
      </c>
      <c r="H640" s="55" t="str">
        <f>+I640</f>
        <v>CME910715UB9</v>
      </c>
      <c r="I640" s="55" t="s">
        <v>329</v>
      </c>
      <c r="J640" s="55">
        <f t="shared" si="20"/>
        <v>76.64</v>
      </c>
      <c r="K640" s="55">
        <f t="shared" si="21"/>
        <v>479</v>
      </c>
      <c r="L640" s="55">
        <f t="shared" si="22"/>
        <v>0</v>
      </c>
    </row>
    <row r="641" spans="1:12" hidden="1" x14ac:dyDescent="0.25">
      <c r="A641" s="22" t="s">
        <v>1543</v>
      </c>
      <c r="B641" s="23">
        <v>85</v>
      </c>
      <c r="H641" s="55" t="s">
        <v>1437</v>
      </c>
      <c r="I641" s="55" t="s">
        <v>1111</v>
      </c>
      <c r="J641" s="55">
        <f t="shared" si="20"/>
        <v>6565.52</v>
      </c>
      <c r="K641" s="55">
        <f t="shared" si="21"/>
        <v>41034.5</v>
      </c>
      <c r="L641" s="55">
        <f t="shared" si="22"/>
        <v>0</v>
      </c>
    </row>
    <row r="642" spans="1:12" hidden="1" x14ac:dyDescent="0.25">
      <c r="A642" s="22" t="s">
        <v>1543</v>
      </c>
      <c r="B642" s="23">
        <v>85</v>
      </c>
      <c r="H642" s="55" t="str">
        <f>+I642</f>
        <v>CPE6307036N8</v>
      </c>
      <c r="I642" s="55" t="s">
        <v>6760</v>
      </c>
      <c r="J642" s="55">
        <f t="shared" si="20"/>
        <v>38</v>
      </c>
      <c r="K642" s="55">
        <f t="shared" si="21"/>
        <v>237.5</v>
      </c>
      <c r="L642" s="55">
        <f t="shared" si="22"/>
        <v>0</v>
      </c>
    </row>
    <row r="643" spans="1:12" hidden="1" x14ac:dyDescent="0.25">
      <c r="A643" s="22" t="s">
        <v>1543</v>
      </c>
      <c r="B643" s="23">
        <v>85</v>
      </c>
      <c r="H643" s="55" t="str">
        <f>+I643</f>
        <v>CPF6307036N8</v>
      </c>
      <c r="I643" s="55" t="s">
        <v>841</v>
      </c>
      <c r="J643" s="55">
        <f t="shared" si="20"/>
        <v>5.24</v>
      </c>
      <c r="K643" s="55">
        <f t="shared" si="21"/>
        <v>32.75</v>
      </c>
      <c r="L643" s="55">
        <f t="shared" si="22"/>
        <v>0</v>
      </c>
    </row>
    <row r="644" spans="1:12" hidden="1" x14ac:dyDescent="0.25">
      <c r="A644" s="22" t="s">
        <v>1543</v>
      </c>
      <c r="B644" s="23">
        <v>85</v>
      </c>
      <c r="H644" s="7" t="s">
        <v>1414</v>
      </c>
      <c r="I644" s="7" t="s">
        <v>3738</v>
      </c>
      <c r="J644" s="55">
        <f t="shared" si="20"/>
        <v>5677.77</v>
      </c>
      <c r="K644" s="55">
        <f t="shared" si="21"/>
        <v>35486.0625</v>
      </c>
      <c r="L644" s="55">
        <f t="shared" si="22"/>
        <v>0</v>
      </c>
    </row>
    <row r="645" spans="1:12" hidden="1" x14ac:dyDescent="0.25">
      <c r="A645" s="22" t="s">
        <v>1543</v>
      </c>
      <c r="B645" s="23">
        <v>85</v>
      </c>
      <c r="H645" s="7" t="s">
        <v>1479</v>
      </c>
      <c r="I645" s="7" t="s">
        <v>1480</v>
      </c>
      <c r="J645" s="55">
        <f t="shared" si="20"/>
        <v>44046.93</v>
      </c>
      <c r="K645" s="55">
        <f t="shared" si="21"/>
        <v>275293.3125</v>
      </c>
      <c r="L645" s="55">
        <f t="shared" si="22"/>
        <v>0</v>
      </c>
    </row>
    <row r="646" spans="1:12" hidden="1" x14ac:dyDescent="0.25">
      <c r="A646" s="22" t="s">
        <v>1543</v>
      </c>
      <c r="B646" s="23">
        <v>85</v>
      </c>
      <c r="H646" s="55" t="s">
        <v>7945</v>
      </c>
      <c r="I646" s="55" t="s">
        <v>7809</v>
      </c>
      <c r="J646" s="55">
        <f t="shared" si="20"/>
        <v>2620.7799999999997</v>
      </c>
      <c r="K646" s="55">
        <f t="shared" si="21"/>
        <v>16379.874999999998</v>
      </c>
      <c r="L646" s="55">
        <f t="shared" si="22"/>
        <v>0</v>
      </c>
    </row>
    <row r="647" spans="1:12" hidden="1" x14ac:dyDescent="0.25">
      <c r="A647" s="22" t="s">
        <v>1543</v>
      </c>
      <c r="B647" s="23">
        <v>85</v>
      </c>
      <c r="H647" s="55" t="s">
        <v>2921</v>
      </c>
      <c r="I647" s="55" t="s">
        <v>2920</v>
      </c>
      <c r="J647" s="55">
        <f t="shared" si="20"/>
        <v>14.9</v>
      </c>
      <c r="K647" s="55">
        <f t="shared" si="21"/>
        <v>93.125</v>
      </c>
      <c r="L647" s="55">
        <f t="shared" si="22"/>
        <v>0</v>
      </c>
    </row>
    <row r="648" spans="1:12" hidden="1" x14ac:dyDescent="0.25">
      <c r="A648" s="22" t="s">
        <v>1543</v>
      </c>
      <c r="B648" s="23">
        <v>85</v>
      </c>
      <c r="H648" s="7" t="s">
        <v>2925</v>
      </c>
      <c r="I648" s="7" t="s">
        <v>7971</v>
      </c>
      <c r="J648" s="55">
        <f t="shared" si="20"/>
        <v>33340.04</v>
      </c>
      <c r="K648" s="55">
        <f t="shared" si="21"/>
        <v>208375.25</v>
      </c>
      <c r="L648" s="55">
        <f t="shared" si="22"/>
        <v>0</v>
      </c>
    </row>
    <row r="649" spans="1:12" hidden="1" x14ac:dyDescent="0.25">
      <c r="A649" s="22" t="s">
        <v>1543</v>
      </c>
      <c r="B649" s="23">
        <v>85</v>
      </c>
      <c r="H649" s="7" t="s">
        <v>1483</v>
      </c>
      <c r="I649" s="7" t="s">
        <v>1484</v>
      </c>
      <c r="J649" s="55">
        <f t="shared" si="20"/>
        <v>51518.05</v>
      </c>
      <c r="K649" s="55">
        <f t="shared" si="21"/>
        <v>321987.8125</v>
      </c>
      <c r="L649" s="55">
        <f t="shared" si="22"/>
        <v>0</v>
      </c>
    </row>
    <row r="650" spans="1:12" hidden="1" x14ac:dyDescent="0.25">
      <c r="A650" s="22" t="s">
        <v>1543</v>
      </c>
      <c r="B650" s="23">
        <v>85</v>
      </c>
      <c r="H650" s="55" t="str">
        <f>+I650</f>
        <v>DGC170313257</v>
      </c>
      <c r="I650" s="55" t="s">
        <v>5845</v>
      </c>
      <c r="J650" s="55">
        <f t="shared" si="20"/>
        <v>12.14</v>
      </c>
      <c r="K650" s="55">
        <f t="shared" si="21"/>
        <v>75.875</v>
      </c>
      <c r="L650" s="55">
        <f t="shared" si="22"/>
        <v>0</v>
      </c>
    </row>
    <row r="651" spans="1:12" hidden="1" x14ac:dyDescent="0.25">
      <c r="A651" s="22" t="s">
        <v>1543</v>
      </c>
      <c r="B651" s="23">
        <v>85</v>
      </c>
      <c r="H651" s="55" t="str">
        <f>+I651</f>
        <v>DIC000309KC7</v>
      </c>
      <c r="I651" s="55" t="s">
        <v>7714</v>
      </c>
      <c r="J651" s="55">
        <f t="shared" si="20"/>
        <v>8.42</v>
      </c>
      <c r="K651" s="55">
        <f t="shared" si="21"/>
        <v>52.625</v>
      </c>
      <c r="L651" s="55">
        <f t="shared" si="22"/>
        <v>0</v>
      </c>
    </row>
    <row r="652" spans="1:12" hidden="1" x14ac:dyDescent="0.25">
      <c r="A652" s="22" t="s">
        <v>1543</v>
      </c>
      <c r="B652" s="23">
        <v>85</v>
      </c>
      <c r="H652" s="55" t="s">
        <v>2943</v>
      </c>
      <c r="I652" s="55" t="s">
        <v>2738</v>
      </c>
      <c r="J652" s="55">
        <f t="shared" si="20"/>
        <v>1699.42</v>
      </c>
      <c r="K652" s="55">
        <f t="shared" si="21"/>
        <v>10621.375</v>
      </c>
      <c r="L652" s="55">
        <f t="shared" si="22"/>
        <v>0</v>
      </c>
    </row>
    <row r="653" spans="1:12" hidden="1" x14ac:dyDescent="0.25">
      <c r="A653" s="22" t="s">
        <v>1543</v>
      </c>
      <c r="B653" s="23">
        <v>85</v>
      </c>
      <c r="H653" s="55" t="s">
        <v>1442</v>
      </c>
      <c r="I653" s="55" t="s">
        <v>1160</v>
      </c>
      <c r="J653" s="55">
        <f t="shared" si="20"/>
        <v>5808</v>
      </c>
      <c r="K653" s="55">
        <f t="shared" si="21"/>
        <v>36300</v>
      </c>
      <c r="L653" s="55">
        <f t="shared" si="22"/>
        <v>0</v>
      </c>
    </row>
    <row r="654" spans="1:12" hidden="1" x14ac:dyDescent="0.25">
      <c r="A654" s="22" t="s">
        <v>1543</v>
      </c>
      <c r="B654" s="23">
        <v>85</v>
      </c>
      <c r="H654" s="55" t="s">
        <v>7950</v>
      </c>
      <c r="I654" s="55" t="s">
        <v>7831</v>
      </c>
      <c r="J654" s="55">
        <f t="shared" si="20"/>
        <v>350.4</v>
      </c>
      <c r="K654" s="55">
        <f t="shared" si="21"/>
        <v>2190</v>
      </c>
      <c r="L654" s="55">
        <f t="shared" si="22"/>
        <v>0</v>
      </c>
    </row>
    <row r="655" spans="1:12" hidden="1" x14ac:dyDescent="0.25">
      <c r="A655" s="22" t="s">
        <v>1543</v>
      </c>
      <c r="B655" s="23">
        <v>85</v>
      </c>
      <c r="H655" s="55" t="str">
        <f>+I655</f>
        <v>DUGG650808H5A</v>
      </c>
      <c r="I655" s="55" t="s">
        <v>2254</v>
      </c>
      <c r="J655" s="55">
        <f t="shared" si="20"/>
        <v>14.22</v>
      </c>
      <c r="K655" s="55">
        <f t="shared" si="21"/>
        <v>88.875</v>
      </c>
      <c r="L655" s="55">
        <f t="shared" si="22"/>
        <v>0</v>
      </c>
    </row>
    <row r="656" spans="1:12" hidden="1" x14ac:dyDescent="0.25">
      <c r="A656" s="22" t="s">
        <v>1543</v>
      </c>
      <c r="B656" s="23">
        <v>85</v>
      </c>
      <c r="H656" s="55" t="s">
        <v>305</v>
      </c>
      <c r="I656" s="55" t="s">
        <v>305</v>
      </c>
      <c r="J656" s="55">
        <f t="shared" ref="J656:J718" si="23">+SUMIF($H$8:$H$578,H656,$J$8:$J$578)</f>
        <v>122.76</v>
      </c>
      <c r="K656" s="55">
        <f t="shared" ref="K656:K718" si="24">+J656/0.16</f>
        <v>767.25</v>
      </c>
      <c r="L656" s="55">
        <f t="shared" ref="L656:L718" si="25">+SUMIF($H$8:$H$578,H656,$L$8:$L$578)</f>
        <v>0</v>
      </c>
    </row>
    <row r="657" spans="1:12" hidden="1" x14ac:dyDescent="0.25">
      <c r="A657" s="22" t="s">
        <v>1543</v>
      </c>
      <c r="B657" s="23">
        <v>85</v>
      </c>
      <c r="H657" s="55" t="s">
        <v>7668</v>
      </c>
      <c r="I657" s="55" t="s">
        <v>7668</v>
      </c>
      <c r="J657" s="55">
        <f t="shared" si="23"/>
        <v>260.7</v>
      </c>
      <c r="K657" s="55">
        <f t="shared" si="24"/>
        <v>1629.375</v>
      </c>
      <c r="L657" s="55">
        <f t="shared" si="25"/>
        <v>0</v>
      </c>
    </row>
    <row r="658" spans="1:12" hidden="1" x14ac:dyDescent="0.25">
      <c r="A658" s="22" t="s">
        <v>1543</v>
      </c>
      <c r="B658" s="23">
        <v>85</v>
      </c>
      <c r="H658" s="55" t="s">
        <v>7716</v>
      </c>
      <c r="I658" s="55" t="s">
        <v>7716</v>
      </c>
      <c r="J658" s="55">
        <f t="shared" si="23"/>
        <v>40</v>
      </c>
      <c r="K658" s="55">
        <f t="shared" si="24"/>
        <v>250</v>
      </c>
      <c r="L658" s="55">
        <f t="shared" si="25"/>
        <v>0</v>
      </c>
    </row>
    <row r="659" spans="1:12" hidden="1" x14ac:dyDescent="0.25">
      <c r="A659" s="22" t="s">
        <v>1543</v>
      </c>
      <c r="B659" s="23">
        <v>85</v>
      </c>
      <c r="H659" s="7" t="s">
        <v>1452</v>
      </c>
      <c r="I659" s="7" t="s">
        <v>8010</v>
      </c>
      <c r="J659" s="55">
        <f t="shared" si="23"/>
        <v>1422.3</v>
      </c>
      <c r="K659" s="55">
        <f t="shared" si="24"/>
        <v>8889.375</v>
      </c>
      <c r="L659" s="55">
        <f t="shared" si="25"/>
        <v>0</v>
      </c>
    </row>
    <row r="660" spans="1:12" hidden="1" x14ac:dyDescent="0.25">
      <c r="A660" s="22" t="s">
        <v>1543</v>
      </c>
      <c r="B660" s="23">
        <v>85</v>
      </c>
      <c r="H660" s="55" t="s">
        <v>7990</v>
      </c>
      <c r="I660" s="55" t="s">
        <v>7991</v>
      </c>
      <c r="J660" s="55">
        <f t="shared" si="23"/>
        <v>57.94</v>
      </c>
      <c r="K660" s="55">
        <f t="shared" si="24"/>
        <v>362.125</v>
      </c>
      <c r="L660" s="55">
        <f t="shared" si="25"/>
        <v>0</v>
      </c>
    </row>
    <row r="661" spans="1:12" hidden="1" x14ac:dyDescent="0.25">
      <c r="A661" s="22" t="s">
        <v>1543</v>
      </c>
      <c r="B661" s="23">
        <v>85</v>
      </c>
      <c r="H661" s="55" t="str">
        <f>+I661</f>
        <v>ELE011009716</v>
      </c>
      <c r="I661" s="55" t="s">
        <v>763</v>
      </c>
      <c r="J661" s="55">
        <f t="shared" si="23"/>
        <v>260.52999999999997</v>
      </c>
      <c r="K661" s="55">
        <f t="shared" si="24"/>
        <v>1628.3124999999998</v>
      </c>
      <c r="L661" s="55">
        <f t="shared" si="25"/>
        <v>0</v>
      </c>
    </row>
    <row r="662" spans="1:12" hidden="1" x14ac:dyDescent="0.25">
      <c r="A662" s="22" t="s">
        <v>1543</v>
      </c>
      <c r="B662" s="23">
        <v>85</v>
      </c>
      <c r="H662" s="55" t="str">
        <f>+I662</f>
        <v>ESC1412031E8</v>
      </c>
      <c r="I662" s="55" t="s">
        <v>7750</v>
      </c>
      <c r="J662" s="55">
        <f t="shared" si="23"/>
        <v>134.68</v>
      </c>
      <c r="K662" s="55">
        <f t="shared" si="24"/>
        <v>841.75</v>
      </c>
      <c r="L662" s="55">
        <f t="shared" si="25"/>
        <v>0</v>
      </c>
    </row>
    <row r="663" spans="1:12" hidden="1" x14ac:dyDescent="0.25">
      <c r="A663" s="22" t="s">
        <v>1543</v>
      </c>
      <c r="B663" s="23">
        <v>85</v>
      </c>
      <c r="H663" s="55" t="s">
        <v>4775</v>
      </c>
      <c r="I663" s="55" t="s">
        <v>4741</v>
      </c>
      <c r="J663" s="55">
        <f t="shared" si="23"/>
        <v>124137.92000000001</v>
      </c>
      <c r="K663" s="55">
        <f t="shared" si="24"/>
        <v>775862.00000000012</v>
      </c>
      <c r="L663" s="55">
        <f t="shared" si="25"/>
        <v>0</v>
      </c>
    </row>
    <row r="664" spans="1:12" hidden="1" x14ac:dyDescent="0.25">
      <c r="A664" s="22" t="s">
        <v>1543</v>
      </c>
      <c r="B664" s="23">
        <v>85</v>
      </c>
      <c r="H664" s="55" t="s">
        <v>1436</v>
      </c>
      <c r="I664" s="55" t="s">
        <v>1094</v>
      </c>
      <c r="J664" s="55">
        <f t="shared" si="23"/>
        <v>806.62</v>
      </c>
      <c r="K664" s="55">
        <f t="shared" si="24"/>
        <v>5041.375</v>
      </c>
      <c r="L664" s="55">
        <f t="shared" si="25"/>
        <v>0</v>
      </c>
    </row>
    <row r="665" spans="1:12" hidden="1" x14ac:dyDescent="0.25">
      <c r="A665" s="22" t="s">
        <v>1543</v>
      </c>
      <c r="B665" s="23">
        <v>85</v>
      </c>
      <c r="H665" s="55" t="str">
        <f>+I665</f>
        <v>FAAG951201ES7</v>
      </c>
      <c r="I665" s="55" t="s">
        <v>5358</v>
      </c>
      <c r="J665" s="55">
        <f t="shared" si="23"/>
        <v>38.729999999999997</v>
      </c>
      <c r="K665" s="55">
        <f t="shared" si="24"/>
        <v>242.06249999999997</v>
      </c>
      <c r="L665" s="55">
        <f t="shared" si="25"/>
        <v>0</v>
      </c>
    </row>
    <row r="666" spans="1:12" hidden="1" x14ac:dyDescent="0.25">
      <c r="A666" s="22" t="s">
        <v>1543</v>
      </c>
      <c r="B666" s="23">
        <v>85</v>
      </c>
      <c r="H666" s="55" t="str">
        <f>+I666</f>
        <v>FICR750321LL4</v>
      </c>
      <c r="I666" s="55" t="s">
        <v>790</v>
      </c>
      <c r="J666" s="55">
        <f t="shared" si="23"/>
        <v>176</v>
      </c>
      <c r="K666" s="55">
        <f t="shared" si="24"/>
        <v>1100</v>
      </c>
      <c r="L666" s="55">
        <f t="shared" si="25"/>
        <v>0</v>
      </c>
    </row>
    <row r="667" spans="1:12" hidden="1" x14ac:dyDescent="0.25">
      <c r="A667" s="22" t="s">
        <v>1543</v>
      </c>
      <c r="B667" s="23">
        <v>85</v>
      </c>
      <c r="H667" s="55" t="str">
        <f>+I667</f>
        <v>FMB871228QF7</v>
      </c>
      <c r="I667" s="55" t="s">
        <v>430</v>
      </c>
      <c r="J667" s="55">
        <f t="shared" si="23"/>
        <v>73.61</v>
      </c>
      <c r="K667" s="55">
        <f t="shared" si="24"/>
        <v>460.0625</v>
      </c>
      <c r="L667" s="55">
        <f t="shared" si="25"/>
        <v>0</v>
      </c>
    </row>
    <row r="668" spans="1:12" hidden="1" x14ac:dyDescent="0.25">
      <c r="A668" s="22" t="s">
        <v>1543</v>
      </c>
      <c r="B668" s="23">
        <v>85</v>
      </c>
      <c r="H668" s="55" t="s">
        <v>7949</v>
      </c>
      <c r="I668" s="55" t="s">
        <v>7823</v>
      </c>
      <c r="J668" s="55">
        <f t="shared" si="23"/>
        <v>8000</v>
      </c>
      <c r="K668" s="55">
        <f t="shared" si="24"/>
        <v>50000</v>
      </c>
      <c r="L668" s="55">
        <f t="shared" si="25"/>
        <v>0</v>
      </c>
    </row>
    <row r="669" spans="1:12" hidden="1" x14ac:dyDescent="0.25">
      <c r="A669" s="22" t="s">
        <v>1543</v>
      </c>
      <c r="B669" s="23">
        <v>85</v>
      </c>
      <c r="H669" s="55" t="str">
        <f>+I669</f>
        <v>FMN9905248R8</v>
      </c>
      <c r="I669" s="55" t="s">
        <v>880</v>
      </c>
      <c r="J669" s="55">
        <f t="shared" si="23"/>
        <v>20.96</v>
      </c>
      <c r="K669" s="55">
        <f t="shared" si="24"/>
        <v>131</v>
      </c>
      <c r="L669" s="55">
        <f t="shared" si="25"/>
        <v>0</v>
      </c>
    </row>
    <row r="670" spans="1:12" hidden="1" x14ac:dyDescent="0.25">
      <c r="A670" s="22" t="s">
        <v>1543</v>
      </c>
      <c r="B670" s="23">
        <v>85</v>
      </c>
      <c r="H670" s="55" t="s">
        <v>794</v>
      </c>
      <c r="I670" s="55" t="s">
        <v>2891</v>
      </c>
      <c r="J670" s="55">
        <f t="shared" si="23"/>
        <v>641.48000000000025</v>
      </c>
      <c r="K670" s="55">
        <f t="shared" si="24"/>
        <v>4009.2500000000014</v>
      </c>
      <c r="L670" s="55">
        <f t="shared" si="25"/>
        <v>0</v>
      </c>
    </row>
    <row r="671" spans="1:12" hidden="1" x14ac:dyDescent="0.25">
      <c r="A671" s="22" t="s">
        <v>1543</v>
      </c>
      <c r="B671" s="23">
        <v>85</v>
      </c>
      <c r="H671" s="55" t="str">
        <f>+I671</f>
        <v>FNM000504R36</v>
      </c>
      <c r="I671" s="55" t="s">
        <v>356</v>
      </c>
      <c r="J671" s="55">
        <f t="shared" si="23"/>
        <v>73.59</v>
      </c>
      <c r="K671" s="55">
        <f t="shared" si="24"/>
        <v>459.9375</v>
      </c>
      <c r="L671" s="55">
        <f t="shared" si="25"/>
        <v>0</v>
      </c>
    </row>
    <row r="672" spans="1:12" hidden="1" x14ac:dyDescent="0.25">
      <c r="A672" s="22" t="s">
        <v>1543</v>
      </c>
      <c r="B672" s="23">
        <v>85</v>
      </c>
      <c r="H672" s="55" t="s">
        <v>7954</v>
      </c>
      <c r="I672" s="55" t="s">
        <v>7859</v>
      </c>
      <c r="J672" s="55">
        <f t="shared" si="23"/>
        <v>2666.72</v>
      </c>
      <c r="K672" s="55">
        <f t="shared" si="24"/>
        <v>16667</v>
      </c>
      <c r="L672" s="55">
        <f t="shared" si="25"/>
        <v>0</v>
      </c>
    </row>
    <row r="673" spans="1:12" hidden="1" x14ac:dyDescent="0.25">
      <c r="A673" s="22" t="s">
        <v>1543</v>
      </c>
      <c r="B673" s="23">
        <v>85</v>
      </c>
      <c r="H673" s="55" t="s">
        <v>7958</v>
      </c>
      <c r="I673" s="55" t="s">
        <v>2722</v>
      </c>
      <c r="J673" s="55">
        <f t="shared" si="23"/>
        <v>289.66000000000003</v>
      </c>
      <c r="K673" s="55">
        <f t="shared" si="24"/>
        <v>1810.3750000000002</v>
      </c>
      <c r="L673" s="55">
        <f t="shared" si="25"/>
        <v>0</v>
      </c>
    </row>
    <row r="674" spans="1:12" hidden="1" x14ac:dyDescent="0.25">
      <c r="A674" s="22" t="s">
        <v>1543</v>
      </c>
      <c r="B674" s="23">
        <v>85</v>
      </c>
      <c r="H674" s="7" t="s">
        <v>1471</v>
      </c>
      <c r="I674" s="7" t="s">
        <v>2883</v>
      </c>
      <c r="J674" s="55">
        <f t="shared" si="23"/>
        <v>70588.05</v>
      </c>
      <c r="K674" s="55">
        <f t="shared" si="24"/>
        <v>441175.3125</v>
      </c>
      <c r="L674" s="55">
        <f t="shared" si="25"/>
        <v>0</v>
      </c>
    </row>
    <row r="675" spans="1:12" hidden="1" x14ac:dyDescent="0.25">
      <c r="A675" s="22" t="s">
        <v>1543</v>
      </c>
      <c r="B675" s="23">
        <v>85</v>
      </c>
      <c r="H675" s="55" t="s">
        <v>7960</v>
      </c>
      <c r="I675" s="55" t="s">
        <v>7961</v>
      </c>
      <c r="J675" s="55">
        <f t="shared" si="23"/>
        <v>70.069999999999993</v>
      </c>
      <c r="K675" s="55">
        <f t="shared" si="24"/>
        <v>437.93749999999994</v>
      </c>
      <c r="L675" s="55">
        <f t="shared" si="25"/>
        <v>0</v>
      </c>
    </row>
    <row r="676" spans="1:12" hidden="1" x14ac:dyDescent="0.25">
      <c r="A676" s="22" t="s">
        <v>1543</v>
      </c>
      <c r="B676" s="23">
        <v>85</v>
      </c>
      <c r="H676" s="55" t="s">
        <v>8006</v>
      </c>
      <c r="I676" s="55" t="s">
        <v>8007</v>
      </c>
      <c r="J676" s="55">
        <f t="shared" si="23"/>
        <v>28.55</v>
      </c>
      <c r="K676" s="55">
        <f t="shared" si="24"/>
        <v>178.4375</v>
      </c>
      <c r="L676" s="55">
        <f t="shared" si="25"/>
        <v>0</v>
      </c>
    </row>
    <row r="677" spans="1:12" hidden="1" x14ac:dyDescent="0.25">
      <c r="A677" s="22" t="s">
        <v>1543</v>
      </c>
      <c r="B677" s="23">
        <v>85</v>
      </c>
      <c r="H677" s="55" t="s">
        <v>1430</v>
      </c>
      <c r="I677" s="55" t="s">
        <v>1052</v>
      </c>
      <c r="J677" s="55">
        <f t="shared" si="23"/>
        <v>124.8</v>
      </c>
      <c r="K677" s="55">
        <f t="shared" si="24"/>
        <v>780</v>
      </c>
      <c r="L677" s="55">
        <f t="shared" si="25"/>
        <v>0</v>
      </c>
    </row>
    <row r="678" spans="1:12" hidden="1" x14ac:dyDescent="0.25">
      <c r="A678" s="22" t="s">
        <v>1543</v>
      </c>
      <c r="B678" s="23">
        <v>85</v>
      </c>
      <c r="H678" s="55" t="str">
        <f>+I678</f>
        <v>GAN030926UU7</v>
      </c>
      <c r="I678" s="55" t="s">
        <v>6771</v>
      </c>
      <c r="J678" s="55">
        <f t="shared" si="23"/>
        <v>31.86</v>
      </c>
      <c r="K678" s="55">
        <f t="shared" si="24"/>
        <v>199.125</v>
      </c>
      <c r="L678" s="55">
        <f t="shared" si="25"/>
        <v>0</v>
      </c>
    </row>
    <row r="679" spans="1:12" hidden="1" x14ac:dyDescent="0.25">
      <c r="A679" s="22" t="s">
        <v>1543</v>
      </c>
      <c r="B679" s="23">
        <v>85</v>
      </c>
      <c r="H679" s="55" t="s">
        <v>4799</v>
      </c>
      <c r="I679" s="55" t="s">
        <v>4800</v>
      </c>
      <c r="J679" s="55">
        <f t="shared" si="23"/>
        <v>96.41</v>
      </c>
      <c r="K679" s="55">
        <f t="shared" si="24"/>
        <v>602.5625</v>
      </c>
      <c r="L679" s="55">
        <f t="shared" si="25"/>
        <v>0</v>
      </c>
    </row>
    <row r="680" spans="1:12" hidden="1" x14ac:dyDescent="0.25">
      <c r="A680" s="22" t="s">
        <v>1543</v>
      </c>
      <c r="B680" s="23">
        <v>85</v>
      </c>
      <c r="H680" s="55" t="str">
        <f>+I680</f>
        <v>GBA060117351</v>
      </c>
      <c r="I680" s="55" t="s">
        <v>795</v>
      </c>
      <c r="J680" s="55">
        <f t="shared" si="23"/>
        <v>141.35000000000002</v>
      </c>
      <c r="K680" s="55">
        <f t="shared" si="24"/>
        <v>883.43750000000011</v>
      </c>
      <c r="L680" s="55">
        <f t="shared" si="25"/>
        <v>0</v>
      </c>
    </row>
    <row r="681" spans="1:12" hidden="1" x14ac:dyDescent="0.25">
      <c r="A681" s="22" t="s">
        <v>1543</v>
      </c>
      <c r="B681" s="23">
        <v>85</v>
      </c>
      <c r="H681" s="55" t="s">
        <v>1427</v>
      </c>
      <c r="I681" s="55" t="s">
        <v>1036</v>
      </c>
      <c r="J681" s="55">
        <f t="shared" si="23"/>
        <v>1415.62</v>
      </c>
      <c r="K681" s="55">
        <f t="shared" si="24"/>
        <v>8847.625</v>
      </c>
      <c r="L681" s="55">
        <f t="shared" si="25"/>
        <v>0</v>
      </c>
    </row>
    <row r="682" spans="1:12" hidden="1" x14ac:dyDescent="0.25">
      <c r="A682" s="22" t="s">
        <v>1543</v>
      </c>
      <c r="B682" s="23">
        <v>85</v>
      </c>
      <c r="H682" s="55" t="str">
        <f>+I682</f>
        <v>GECI860903828</v>
      </c>
      <c r="I682" s="55" t="s">
        <v>7726</v>
      </c>
      <c r="J682" s="55">
        <f t="shared" si="23"/>
        <v>16.55</v>
      </c>
      <c r="K682" s="55">
        <f t="shared" si="24"/>
        <v>103.4375</v>
      </c>
      <c r="L682" s="55">
        <f t="shared" si="25"/>
        <v>0</v>
      </c>
    </row>
    <row r="683" spans="1:12" hidden="1" x14ac:dyDescent="0.25">
      <c r="A683" s="22" t="s">
        <v>1543</v>
      </c>
      <c r="B683" s="23">
        <v>85</v>
      </c>
      <c r="H683" s="55" t="s">
        <v>5499</v>
      </c>
      <c r="I683" s="55" t="s">
        <v>7997</v>
      </c>
      <c r="J683" s="55">
        <f t="shared" si="23"/>
        <v>72.41</v>
      </c>
      <c r="K683" s="55">
        <f t="shared" si="24"/>
        <v>452.56249999999994</v>
      </c>
      <c r="L683" s="55">
        <f t="shared" si="25"/>
        <v>0</v>
      </c>
    </row>
    <row r="684" spans="1:12" hidden="1" x14ac:dyDescent="0.25">
      <c r="A684" s="22" t="s">
        <v>1543</v>
      </c>
      <c r="B684" s="23">
        <v>85</v>
      </c>
      <c r="H684" s="55" t="s">
        <v>1415</v>
      </c>
      <c r="I684" s="55" t="s">
        <v>4756</v>
      </c>
      <c r="J684" s="55">
        <f t="shared" si="23"/>
        <v>192.06</v>
      </c>
      <c r="K684" s="55">
        <f t="shared" si="24"/>
        <v>1200.375</v>
      </c>
      <c r="L684" s="55">
        <f t="shared" si="25"/>
        <v>0</v>
      </c>
    </row>
    <row r="685" spans="1:12" x14ac:dyDescent="0.25">
      <c r="A685" s="22" t="s">
        <v>1543</v>
      </c>
      <c r="B685" s="23">
        <v>85</v>
      </c>
      <c r="H685" s="55" t="s">
        <v>7003</v>
      </c>
      <c r="I685" s="55" t="s">
        <v>7003</v>
      </c>
      <c r="J685" s="55">
        <f t="shared" si="23"/>
        <v>58</v>
      </c>
      <c r="K685" s="55">
        <f t="shared" si="24"/>
        <v>362.5</v>
      </c>
      <c r="L685" s="55">
        <f t="shared" si="25"/>
        <v>14.5</v>
      </c>
    </row>
    <row r="686" spans="1:12" hidden="1" x14ac:dyDescent="0.25">
      <c r="A686" s="22" t="s">
        <v>1543</v>
      </c>
      <c r="B686" s="23">
        <v>85</v>
      </c>
      <c r="H686" s="55" t="str">
        <f>+I686</f>
        <v>GOC9303301F4</v>
      </c>
      <c r="I686" s="55" t="s">
        <v>5878</v>
      </c>
      <c r="J686" s="55">
        <f t="shared" si="23"/>
        <v>88.62</v>
      </c>
      <c r="K686" s="55">
        <f t="shared" si="24"/>
        <v>553.875</v>
      </c>
      <c r="L686" s="55">
        <f t="shared" si="25"/>
        <v>0</v>
      </c>
    </row>
    <row r="687" spans="1:12" hidden="1" x14ac:dyDescent="0.25">
      <c r="A687" s="22" t="s">
        <v>1543</v>
      </c>
      <c r="B687" s="23">
        <v>85</v>
      </c>
      <c r="H687" s="55" t="s">
        <v>1429</v>
      </c>
      <c r="I687" s="55" t="s">
        <v>1048</v>
      </c>
      <c r="J687" s="55">
        <f t="shared" si="23"/>
        <v>240</v>
      </c>
      <c r="K687" s="55">
        <f t="shared" si="24"/>
        <v>1500</v>
      </c>
      <c r="L687" s="55">
        <f t="shared" si="25"/>
        <v>0</v>
      </c>
    </row>
    <row r="688" spans="1:12" hidden="1" x14ac:dyDescent="0.25">
      <c r="A688" s="22" t="s">
        <v>1543</v>
      </c>
      <c r="B688" s="23">
        <v>85</v>
      </c>
      <c r="H688" s="55" t="str">
        <f>+I688</f>
        <v>GPE000328FY2</v>
      </c>
      <c r="I688" s="55" t="s">
        <v>7744</v>
      </c>
      <c r="J688" s="55">
        <f t="shared" si="23"/>
        <v>13.55</v>
      </c>
      <c r="K688" s="55">
        <f t="shared" si="24"/>
        <v>84.6875</v>
      </c>
      <c r="L688" s="55">
        <f t="shared" si="25"/>
        <v>0</v>
      </c>
    </row>
    <row r="689" spans="1:12" hidden="1" x14ac:dyDescent="0.25">
      <c r="A689" s="22" t="s">
        <v>1543</v>
      </c>
      <c r="B689" s="23">
        <v>85</v>
      </c>
      <c r="H689" s="55" t="s">
        <v>7995</v>
      </c>
      <c r="I689" s="55" t="s">
        <v>7996</v>
      </c>
      <c r="J689" s="55">
        <f t="shared" si="23"/>
        <v>67.73</v>
      </c>
      <c r="K689" s="55">
        <f t="shared" si="24"/>
        <v>423.3125</v>
      </c>
      <c r="L689" s="55">
        <f t="shared" si="25"/>
        <v>0</v>
      </c>
    </row>
    <row r="690" spans="1:12" hidden="1" x14ac:dyDescent="0.25">
      <c r="A690" s="22" t="s">
        <v>1543</v>
      </c>
      <c r="B690" s="23">
        <v>85</v>
      </c>
      <c r="H690" s="7" t="s">
        <v>3755</v>
      </c>
      <c r="I690" s="7" t="s">
        <v>3756</v>
      </c>
      <c r="J690" s="55">
        <f t="shared" si="23"/>
        <v>233827.18</v>
      </c>
      <c r="K690" s="55">
        <f t="shared" si="24"/>
        <v>1461419.875</v>
      </c>
      <c r="L690" s="55">
        <f t="shared" si="25"/>
        <v>0</v>
      </c>
    </row>
    <row r="691" spans="1:12" hidden="1" x14ac:dyDescent="0.25">
      <c r="A691" s="22" t="s">
        <v>1543</v>
      </c>
      <c r="B691" s="23">
        <v>85</v>
      </c>
      <c r="H691" s="55" t="str">
        <f>+I691</f>
        <v>GPR911112D69</v>
      </c>
      <c r="I691" s="55" t="s">
        <v>7647</v>
      </c>
      <c r="J691" s="55">
        <f t="shared" si="23"/>
        <v>13.52</v>
      </c>
      <c r="K691" s="55">
        <f t="shared" si="24"/>
        <v>84.5</v>
      </c>
      <c r="L691" s="55">
        <f t="shared" si="25"/>
        <v>0</v>
      </c>
    </row>
    <row r="692" spans="1:12" hidden="1" x14ac:dyDescent="0.25">
      <c r="A692" s="22" t="s">
        <v>1543</v>
      </c>
      <c r="B692" s="23">
        <v>85</v>
      </c>
      <c r="H692" s="55" t="str">
        <f>+I692</f>
        <v>GPR911122D69</v>
      </c>
      <c r="I692" s="55" t="s">
        <v>2462</v>
      </c>
      <c r="J692" s="55">
        <f t="shared" si="23"/>
        <v>13.52</v>
      </c>
      <c r="K692" s="55">
        <f t="shared" si="24"/>
        <v>84.5</v>
      </c>
      <c r="L692" s="55">
        <f t="shared" si="25"/>
        <v>0</v>
      </c>
    </row>
    <row r="693" spans="1:12" hidden="1" x14ac:dyDescent="0.25">
      <c r="A693" s="22" t="s">
        <v>1543</v>
      </c>
      <c r="B693" s="23">
        <v>85</v>
      </c>
      <c r="H693" s="55" t="s">
        <v>1516</v>
      </c>
      <c r="I693" s="55" t="s">
        <v>1517</v>
      </c>
      <c r="J693" s="55">
        <f t="shared" si="23"/>
        <v>45.38</v>
      </c>
      <c r="K693" s="55">
        <f t="shared" si="24"/>
        <v>283.625</v>
      </c>
      <c r="L693" s="55">
        <f t="shared" si="25"/>
        <v>0</v>
      </c>
    </row>
    <row r="694" spans="1:12" hidden="1" x14ac:dyDescent="0.25">
      <c r="A694" s="22" t="s">
        <v>1543</v>
      </c>
      <c r="B694" s="23">
        <v>85</v>
      </c>
      <c r="H694" s="55" t="str">
        <f>+I694</f>
        <v>GTO051103HL8</v>
      </c>
      <c r="I694" s="55" t="s">
        <v>6173</v>
      </c>
      <c r="J694" s="55">
        <f t="shared" si="23"/>
        <v>80.87</v>
      </c>
      <c r="K694" s="55">
        <f t="shared" si="24"/>
        <v>505.4375</v>
      </c>
      <c r="L694" s="55">
        <f t="shared" si="25"/>
        <v>0</v>
      </c>
    </row>
    <row r="695" spans="1:12" hidden="1" x14ac:dyDescent="0.25">
      <c r="A695" s="22" t="s">
        <v>1543</v>
      </c>
      <c r="B695" s="23">
        <v>85</v>
      </c>
      <c r="H695" s="55" t="s">
        <v>7999</v>
      </c>
      <c r="I695" s="55" t="s">
        <v>8000</v>
      </c>
      <c r="J695" s="55">
        <f t="shared" si="23"/>
        <v>27.17</v>
      </c>
      <c r="K695" s="55">
        <f t="shared" si="24"/>
        <v>169.8125</v>
      </c>
      <c r="L695" s="55">
        <f t="shared" si="25"/>
        <v>0</v>
      </c>
    </row>
    <row r="696" spans="1:12" hidden="1" x14ac:dyDescent="0.25">
      <c r="A696" s="22" t="s">
        <v>1543</v>
      </c>
      <c r="B696" s="23">
        <v>85</v>
      </c>
      <c r="H696" s="55" t="s">
        <v>1432</v>
      </c>
      <c r="I696" s="55" t="s">
        <v>1060</v>
      </c>
      <c r="J696" s="55">
        <f t="shared" si="23"/>
        <v>16976</v>
      </c>
      <c r="K696" s="55">
        <f t="shared" si="24"/>
        <v>106100</v>
      </c>
      <c r="L696" s="55">
        <f t="shared" si="25"/>
        <v>0</v>
      </c>
    </row>
    <row r="697" spans="1:12" hidden="1" x14ac:dyDescent="0.25">
      <c r="A697" s="22" t="s">
        <v>1543</v>
      </c>
      <c r="B697" s="23">
        <v>85</v>
      </c>
      <c r="H697" s="55" t="s">
        <v>1435</v>
      </c>
      <c r="I697" s="55" t="s">
        <v>7871</v>
      </c>
      <c r="J697" s="55">
        <f t="shared" si="23"/>
        <v>4335.4799999999996</v>
      </c>
      <c r="K697" s="55">
        <f t="shared" si="24"/>
        <v>27096.749999999996</v>
      </c>
      <c r="L697" s="55">
        <f t="shared" si="25"/>
        <v>0</v>
      </c>
    </row>
    <row r="698" spans="1:12" hidden="1" x14ac:dyDescent="0.25">
      <c r="A698" s="22" t="s">
        <v>1543</v>
      </c>
      <c r="B698" s="23">
        <v>85</v>
      </c>
      <c r="H698" s="55" t="str">
        <f>+I698</f>
        <v>HDM001017AS1</v>
      </c>
      <c r="I698" s="55" t="s">
        <v>1533</v>
      </c>
      <c r="J698" s="55">
        <f t="shared" si="23"/>
        <v>44.9</v>
      </c>
      <c r="K698" s="55">
        <f t="shared" si="24"/>
        <v>280.625</v>
      </c>
      <c r="L698" s="55">
        <f t="shared" si="25"/>
        <v>0</v>
      </c>
    </row>
    <row r="699" spans="1:12" hidden="1" x14ac:dyDescent="0.25">
      <c r="A699" s="22" t="s">
        <v>1543</v>
      </c>
      <c r="B699" s="23">
        <v>85</v>
      </c>
      <c r="H699" s="55" t="s">
        <v>2902</v>
      </c>
      <c r="I699" s="55" t="s">
        <v>5585</v>
      </c>
      <c r="J699" s="55">
        <f t="shared" si="23"/>
        <v>570.08000000000004</v>
      </c>
      <c r="K699" s="55">
        <f t="shared" si="24"/>
        <v>3563</v>
      </c>
      <c r="L699" s="55">
        <f t="shared" si="25"/>
        <v>0</v>
      </c>
    </row>
    <row r="700" spans="1:12" hidden="1" x14ac:dyDescent="0.25">
      <c r="A700" s="22" t="s">
        <v>1543</v>
      </c>
      <c r="B700" s="23">
        <v>85</v>
      </c>
      <c r="H700" s="55" t="s">
        <v>1451</v>
      </c>
      <c r="I700" s="55" t="s">
        <v>1258</v>
      </c>
      <c r="J700" s="55">
        <f t="shared" si="23"/>
        <v>1985.11</v>
      </c>
      <c r="K700" s="55">
        <f t="shared" si="24"/>
        <v>12406.9375</v>
      </c>
      <c r="L700" s="55">
        <f t="shared" si="25"/>
        <v>0</v>
      </c>
    </row>
    <row r="701" spans="1:12" hidden="1" x14ac:dyDescent="0.25">
      <c r="A701" s="22" t="s">
        <v>1543</v>
      </c>
      <c r="B701" s="23">
        <v>85</v>
      </c>
      <c r="H701" s="55" t="s">
        <v>2833</v>
      </c>
      <c r="I701" s="55" t="s">
        <v>2497</v>
      </c>
      <c r="J701" s="55">
        <f t="shared" si="23"/>
        <v>848</v>
      </c>
      <c r="K701" s="55">
        <f t="shared" si="24"/>
        <v>5300</v>
      </c>
      <c r="L701" s="55">
        <f t="shared" si="25"/>
        <v>0</v>
      </c>
    </row>
    <row r="702" spans="1:12" hidden="1" x14ac:dyDescent="0.25">
      <c r="A702" s="22" t="s">
        <v>1543</v>
      </c>
      <c r="B702" s="23">
        <v>85</v>
      </c>
      <c r="H702" s="55" t="s">
        <v>1421</v>
      </c>
      <c r="I702" s="55" t="s">
        <v>1006</v>
      </c>
      <c r="J702" s="55">
        <f t="shared" si="23"/>
        <v>438883.39000000007</v>
      </c>
      <c r="K702" s="55">
        <f t="shared" si="24"/>
        <v>2743021.1875000005</v>
      </c>
      <c r="L702" s="55">
        <f t="shared" si="25"/>
        <v>0</v>
      </c>
    </row>
    <row r="703" spans="1:12" hidden="1" x14ac:dyDescent="0.25">
      <c r="A703" s="22" t="s">
        <v>1543</v>
      </c>
      <c r="B703" s="23">
        <v>85</v>
      </c>
      <c r="H703" s="55" t="s">
        <v>1520</v>
      </c>
      <c r="I703" s="55" t="s">
        <v>1524</v>
      </c>
      <c r="J703" s="55">
        <f t="shared" si="23"/>
        <v>826.19</v>
      </c>
      <c r="K703" s="55">
        <f t="shared" si="24"/>
        <v>5163.6875</v>
      </c>
      <c r="L703" s="55">
        <f t="shared" si="25"/>
        <v>0</v>
      </c>
    </row>
    <row r="704" spans="1:12" hidden="1" x14ac:dyDescent="0.25">
      <c r="A704" s="22" t="s">
        <v>1543</v>
      </c>
      <c r="B704" s="23">
        <v>85</v>
      </c>
      <c r="H704" s="55" t="str">
        <f>+I704</f>
        <v>IXA971222JH5</v>
      </c>
      <c r="I704" s="55" t="s">
        <v>7729</v>
      </c>
      <c r="J704" s="55">
        <f t="shared" si="23"/>
        <v>92.73</v>
      </c>
      <c r="K704" s="55">
        <f t="shared" si="24"/>
        <v>579.5625</v>
      </c>
      <c r="L704" s="55">
        <f t="shared" si="25"/>
        <v>0</v>
      </c>
    </row>
    <row r="705" spans="1:12" hidden="1" x14ac:dyDescent="0.25">
      <c r="A705" s="22" t="s">
        <v>1543</v>
      </c>
      <c r="B705" s="23">
        <v>85</v>
      </c>
      <c r="H705" s="55" t="s">
        <v>1424</v>
      </c>
      <c r="I705" s="55" t="s">
        <v>1018</v>
      </c>
      <c r="J705" s="55">
        <f t="shared" si="23"/>
        <v>1565.2</v>
      </c>
      <c r="K705" s="55">
        <f t="shared" si="24"/>
        <v>9782.5</v>
      </c>
      <c r="L705" s="55">
        <f t="shared" si="25"/>
        <v>0</v>
      </c>
    </row>
    <row r="706" spans="1:12" hidden="1" x14ac:dyDescent="0.25">
      <c r="A706" s="22" t="s">
        <v>1543</v>
      </c>
      <c r="B706" s="23">
        <v>85</v>
      </c>
      <c r="H706" s="55" t="str">
        <f>+I706</f>
        <v>JIPJ661011PD5</v>
      </c>
      <c r="I706" s="55" t="s">
        <v>7751</v>
      </c>
      <c r="J706" s="55">
        <f t="shared" si="23"/>
        <v>15.86</v>
      </c>
      <c r="K706" s="55">
        <f t="shared" si="24"/>
        <v>99.125</v>
      </c>
      <c r="L706" s="55">
        <f t="shared" si="25"/>
        <v>0</v>
      </c>
    </row>
    <row r="707" spans="1:12" hidden="1" x14ac:dyDescent="0.25">
      <c r="A707" s="22" t="s">
        <v>1543</v>
      </c>
      <c r="B707" s="23">
        <v>85</v>
      </c>
      <c r="H707" s="55" t="str">
        <f>+I707</f>
        <v>JMA840106356</v>
      </c>
      <c r="I707" s="55" t="s">
        <v>2898</v>
      </c>
      <c r="J707" s="55">
        <f t="shared" si="23"/>
        <v>75.63</v>
      </c>
      <c r="K707" s="55">
        <f t="shared" si="24"/>
        <v>472.68749999999994</v>
      </c>
      <c r="L707" s="55">
        <f t="shared" si="25"/>
        <v>0</v>
      </c>
    </row>
    <row r="708" spans="1:12" hidden="1" x14ac:dyDescent="0.25">
      <c r="A708" s="22" t="s">
        <v>1543</v>
      </c>
      <c r="B708" s="23">
        <v>85</v>
      </c>
      <c r="H708" s="55" t="s">
        <v>1456</v>
      </c>
      <c r="I708" s="55" t="s">
        <v>1324</v>
      </c>
      <c r="J708" s="55">
        <f t="shared" si="23"/>
        <v>7504.4500000000007</v>
      </c>
      <c r="K708" s="55">
        <f t="shared" si="24"/>
        <v>46902.8125</v>
      </c>
      <c r="L708" s="55">
        <f t="shared" si="25"/>
        <v>0</v>
      </c>
    </row>
    <row r="709" spans="1:12" hidden="1" x14ac:dyDescent="0.25">
      <c r="A709" s="22" t="s">
        <v>1543</v>
      </c>
      <c r="B709" s="23">
        <v>85</v>
      </c>
      <c r="H709" s="7" t="s">
        <v>1472</v>
      </c>
      <c r="I709" s="7" t="s">
        <v>3757</v>
      </c>
      <c r="J709" s="55">
        <f t="shared" si="23"/>
        <v>139438.97999999998</v>
      </c>
      <c r="K709" s="55">
        <f t="shared" si="24"/>
        <v>871493.62499999988</v>
      </c>
      <c r="L709" s="55">
        <f t="shared" si="25"/>
        <v>0</v>
      </c>
    </row>
    <row r="710" spans="1:12" hidden="1" x14ac:dyDescent="0.25">
      <c r="A710" s="22" t="s">
        <v>1543</v>
      </c>
      <c r="B710" s="23">
        <v>85</v>
      </c>
      <c r="H710" s="55" t="s">
        <v>1459</v>
      </c>
      <c r="I710" s="55" t="s">
        <v>1372</v>
      </c>
      <c r="J710" s="55">
        <f t="shared" si="23"/>
        <v>252.48</v>
      </c>
      <c r="K710" s="55">
        <f t="shared" si="24"/>
        <v>1578</v>
      </c>
      <c r="L710" s="55">
        <f t="shared" si="25"/>
        <v>0</v>
      </c>
    </row>
    <row r="711" spans="1:12" x14ac:dyDescent="0.25">
      <c r="A711" s="22" t="s">
        <v>1543</v>
      </c>
      <c r="B711" s="24" t="s">
        <v>1544</v>
      </c>
      <c r="H711" s="39" t="s">
        <v>7966</v>
      </c>
      <c r="I711" s="55" t="s">
        <v>1192</v>
      </c>
      <c r="J711" s="55">
        <f t="shared" si="23"/>
        <v>21428.57</v>
      </c>
      <c r="K711" s="55">
        <f t="shared" si="24"/>
        <v>133928.5625</v>
      </c>
      <c r="L711" s="55">
        <f t="shared" si="25"/>
        <v>14285.71</v>
      </c>
    </row>
    <row r="712" spans="1:12" hidden="1" x14ac:dyDescent="0.25">
      <c r="A712" s="22" t="s">
        <v>1543</v>
      </c>
      <c r="B712" s="23">
        <v>85</v>
      </c>
      <c r="H712" s="55" t="s">
        <v>1433</v>
      </c>
      <c r="I712" s="55" t="s">
        <v>1064</v>
      </c>
      <c r="J712" s="55">
        <f t="shared" si="23"/>
        <v>4176</v>
      </c>
      <c r="K712" s="55">
        <f t="shared" si="24"/>
        <v>26100</v>
      </c>
      <c r="L712" s="55">
        <f t="shared" si="25"/>
        <v>0</v>
      </c>
    </row>
    <row r="713" spans="1:12" hidden="1" x14ac:dyDescent="0.25">
      <c r="A713" s="22" t="s">
        <v>1543</v>
      </c>
      <c r="B713" s="23">
        <v>85</v>
      </c>
      <c r="H713" s="55" t="str">
        <f>+I713</f>
        <v>LONA700112T42</v>
      </c>
      <c r="I713" s="55" t="s">
        <v>5371</v>
      </c>
      <c r="J713" s="55">
        <f t="shared" si="23"/>
        <v>42.31</v>
      </c>
      <c r="K713" s="55">
        <f t="shared" si="24"/>
        <v>264.4375</v>
      </c>
      <c r="L713" s="55">
        <f t="shared" si="25"/>
        <v>0</v>
      </c>
    </row>
    <row r="714" spans="1:12" hidden="1" x14ac:dyDescent="0.25">
      <c r="A714" s="22" t="s">
        <v>1543</v>
      </c>
      <c r="B714" s="23">
        <v>85</v>
      </c>
      <c r="H714" s="55" t="str">
        <f>+I714</f>
        <v>LONA700127T42</v>
      </c>
      <c r="I714" s="55" t="s">
        <v>352</v>
      </c>
      <c r="J714" s="55">
        <f t="shared" si="23"/>
        <v>91.97</v>
      </c>
      <c r="K714" s="55">
        <f t="shared" si="24"/>
        <v>574.8125</v>
      </c>
      <c r="L714" s="55">
        <f t="shared" si="25"/>
        <v>0</v>
      </c>
    </row>
    <row r="715" spans="1:12" hidden="1" x14ac:dyDescent="0.25">
      <c r="A715" s="22" t="s">
        <v>1543</v>
      </c>
      <c r="B715" s="23">
        <v>85</v>
      </c>
      <c r="H715" s="55" t="s">
        <v>6699</v>
      </c>
      <c r="I715" s="55" t="s">
        <v>6699</v>
      </c>
      <c r="J715" s="55">
        <f t="shared" si="23"/>
        <v>82.77</v>
      </c>
      <c r="K715" s="55">
        <f t="shared" si="24"/>
        <v>517.3125</v>
      </c>
      <c r="L715" s="55">
        <f t="shared" si="25"/>
        <v>0</v>
      </c>
    </row>
    <row r="716" spans="1:12" hidden="1" x14ac:dyDescent="0.25">
      <c r="A716" s="22" t="s">
        <v>1543</v>
      </c>
      <c r="B716" s="23">
        <v>85</v>
      </c>
      <c r="H716" s="55" t="s">
        <v>2851</v>
      </c>
      <c r="I716" s="55" t="s">
        <v>2727</v>
      </c>
      <c r="J716" s="55">
        <f t="shared" si="23"/>
        <v>640</v>
      </c>
      <c r="K716" s="55">
        <f t="shared" si="24"/>
        <v>4000</v>
      </c>
      <c r="L716" s="55">
        <f t="shared" si="25"/>
        <v>0</v>
      </c>
    </row>
    <row r="717" spans="1:12" hidden="1" x14ac:dyDescent="0.25">
      <c r="A717" s="22" t="s">
        <v>1543</v>
      </c>
      <c r="B717" s="23">
        <v>85</v>
      </c>
      <c r="H717" s="55" t="s">
        <v>7627</v>
      </c>
      <c r="I717" s="55" t="s">
        <v>7627</v>
      </c>
      <c r="J717" s="55">
        <f t="shared" si="23"/>
        <v>8136</v>
      </c>
      <c r="K717" s="55">
        <f t="shared" si="24"/>
        <v>50850</v>
      </c>
      <c r="L717" s="55">
        <f t="shared" si="25"/>
        <v>0</v>
      </c>
    </row>
    <row r="718" spans="1:12" hidden="1" x14ac:dyDescent="0.25">
      <c r="A718" s="22" t="s">
        <v>1543</v>
      </c>
      <c r="B718" s="23">
        <v>85</v>
      </c>
      <c r="H718" s="55" t="str">
        <f>+I718</f>
        <v>MAOM720303LD1</v>
      </c>
      <c r="I718" s="55" t="s">
        <v>7758</v>
      </c>
      <c r="J718" s="55">
        <f t="shared" si="23"/>
        <v>64</v>
      </c>
      <c r="K718" s="55">
        <f t="shared" si="24"/>
        <v>400</v>
      </c>
      <c r="L718" s="55">
        <f t="shared" si="25"/>
        <v>0</v>
      </c>
    </row>
    <row r="719" spans="1:12" hidden="1" x14ac:dyDescent="0.25">
      <c r="A719" s="22" t="s">
        <v>1543</v>
      </c>
      <c r="B719" s="23">
        <v>85</v>
      </c>
      <c r="H719" s="55" t="s">
        <v>1450</v>
      </c>
      <c r="I719" s="55" t="s">
        <v>1221</v>
      </c>
      <c r="J719" s="55">
        <f t="shared" ref="J719:J782" si="26">+SUMIF($H$8:$H$578,H719,$J$8:$J$578)</f>
        <v>1438.84</v>
      </c>
      <c r="K719" s="55">
        <f t="shared" ref="K719:K782" si="27">+J719/0.16</f>
        <v>8992.75</v>
      </c>
      <c r="L719" s="55">
        <f t="shared" ref="L719:L782" si="28">+SUMIF($H$8:$H$578,H719,$L$8:$L$578)</f>
        <v>0</v>
      </c>
    </row>
    <row r="720" spans="1:12" hidden="1" x14ac:dyDescent="0.25">
      <c r="A720" s="22" t="s">
        <v>1543</v>
      </c>
      <c r="B720" s="23">
        <v>85</v>
      </c>
      <c r="H720" s="55" t="s">
        <v>1438</v>
      </c>
      <c r="I720" s="55" t="s">
        <v>1130</v>
      </c>
      <c r="J720" s="55">
        <f t="shared" si="26"/>
        <v>10176</v>
      </c>
      <c r="K720" s="55">
        <f t="shared" si="27"/>
        <v>63600</v>
      </c>
      <c r="L720" s="55">
        <f t="shared" si="28"/>
        <v>0</v>
      </c>
    </row>
    <row r="721" spans="1:12" hidden="1" x14ac:dyDescent="0.25">
      <c r="A721" s="22" t="s">
        <v>1543</v>
      </c>
      <c r="B721" s="23">
        <v>85</v>
      </c>
      <c r="H721" s="55" t="s">
        <v>2836</v>
      </c>
      <c r="I721" s="55" t="s">
        <v>2516</v>
      </c>
      <c r="J721" s="55">
        <f t="shared" si="26"/>
        <v>710.21</v>
      </c>
      <c r="K721" s="55">
        <f t="shared" si="27"/>
        <v>4438.8125</v>
      </c>
      <c r="L721" s="55">
        <f t="shared" si="28"/>
        <v>0</v>
      </c>
    </row>
    <row r="722" spans="1:12" hidden="1" x14ac:dyDescent="0.25">
      <c r="A722" s="22" t="s">
        <v>1543</v>
      </c>
      <c r="B722" s="23">
        <v>85</v>
      </c>
      <c r="H722" s="55" t="s">
        <v>7951</v>
      </c>
      <c r="I722" s="55" t="s">
        <v>7115</v>
      </c>
      <c r="J722" s="55">
        <f t="shared" si="26"/>
        <v>1520</v>
      </c>
      <c r="K722" s="55">
        <f t="shared" si="27"/>
        <v>9500</v>
      </c>
      <c r="L722" s="55">
        <f t="shared" si="28"/>
        <v>0</v>
      </c>
    </row>
    <row r="723" spans="1:12" hidden="1" x14ac:dyDescent="0.25">
      <c r="A723" s="22" t="s">
        <v>1543</v>
      </c>
      <c r="B723" s="23">
        <v>85</v>
      </c>
      <c r="H723" s="55" t="str">
        <f>+I723</f>
        <v>MNE0409226K9</v>
      </c>
      <c r="I723" s="55" t="s">
        <v>403</v>
      </c>
      <c r="J723" s="55">
        <f t="shared" si="26"/>
        <v>70.709999999999994</v>
      </c>
      <c r="K723" s="55">
        <f t="shared" si="27"/>
        <v>441.93749999999994</v>
      </c>
      <c r="L723" s="55">
        <f t="shared" si="28"/>
        <v>0</v>
      </c>
    </row>
    <row r="724" spans="1:12" hidden="1" x14ac:dyDescent="0.25">
      <c r="A724" s="22" t="s">
        <v>1543</v>
      </c>
      <c r="B724" s="23">
        <v>85</v>
      </c>
      <c r="H724" s="7" t="s">
        <v>1485</v>
      </c>
      <c r="I724" s="7" t="s">
        <v>207</v>
      </c>
      <c r="J724" s="55">
        <f t="shared" si="26"/>
        <v>30257.21</v>
      </c>
      <c r="K724" s="55">
        <f t="shared" si="27"/>
        <v>189107.5625</v>
      </c>
      <c r="L724" s="55">
        <f t="shared" si="28"/>
        <v>0</v>
      </c>
    </row>
    <row r="725" spans="1:12" hidden="1" x14ac:dyDescent="0.25">
      <c r="A725" s="22" t="s">
        <v>1543</v>
      </c>
      <c r="B725" s="23">
        <v>85</v>
      </c>
      <c r="H725" s="55" t="s">
        <v>2852</v>
      </c>
      <c r="I725" s="55" t="s">
        <v>2734</v>
      </c>
      <c r="J725" s="55">
        <f t="shared" si="26"/>
        <v>1176</v>
      </c>
      <c r="K725" s="55">
        <f t="shared" si="27"/>
        <v>7350</v>
      </c>
      <c r="L725" s="55">
        <f t="shared" si="28"/>
        <v>0</v>
      </c>
    </row>
    <row r="726" spans="1:12" hidden="1" x14ac:dyDescent="0.25">
      <c r="A726" s="22" t="s">
        <v>1543</v>
      </c>
      <c r="B726" s="23">
        <v>85</v>
      </c>
      <c r="H726" s="55" t="str">
        <f>+I726</f>
        <v>MOC051020MT8</v>
      </c>
      <c r="I726" s="55" t="s">
        <v>7746</v>
      </c>
      <c r="J726" s="55">
        <f t="shared" si="26"/>
        <v>388.28</v>
      </c>
      <c r="K726" s="55">
        <f t="shared" si="27"/>
        <v>2426.75</v>
      </c>
      <c r="L726" s="55">
        <f t="shared" si="28"/>
        <v>0</v>
      </c>
    </row>
    <row r="727" spans="1:12" hidden="1" x14ac:dyDescent="0.25">
      <c r="A727" s="22" t="s">
        <v>1543</v>
      </c>
      <c r="B727" s="23">
        <v>85</v>
      </c>
      <c r="H727" s="55" t="s">
        <v>7941</v>
      </c>
      <c r="I727" s="55" t="s">
        <v>7771</v>
      </c>
      <c r="J727" s="55">
        <f t="shared" si="26"/>
        <v>255.2</v>
      </c>
      <c r="K727" s="55">
        <f t="shared" si="27"/>
        <v>1595</v>
      </c>
      <c r="L727" s="55">
        <f t="shared" si="28"/>
        <v>0</v>
      </c>
    </row>
    <row r="728" spans="1:12" x14ac:dyDescent="0.25">
      <c r="A728" s="22" t="s">
        <v>1543</v>
      </c>
      <c r="B728" s="24" t="s">
        <v>1544</v>
      </c>
      <c r="H728" s="7" t="s">
        <v>1418</v>
      </c>
      <c r="I728" s="55" t="s">
        <v>1196</v>
      </c>
      <c r="J728" s="55">
        <f t="shared" si="26"/>
        <v>21428.57</v>
      </c>
      <c r="K728" s="55">
        <f t="shared" si="27"/>
        <v>133928.5625</v>
      </c>
      <c r="L728" s="55">
        <f t="shared" si="28"/>
        <v>14285.71</v>
      </c>
    </row>
    <row r="729" spans="1:12" hidden="1" x14ac:dyDescent="0.25">
      <c r="A729" s="22" t="s">
        <v>1543</v>
      </c>
      <c r="B729" s="23">
        <v>85</v>
      </c>
      <c r="H729" s="55" t="s">
        <v>7978</v>
      </c>
      <c r="I729" s="55" t="s">
        <v>7935</v>
      </c>
      <c r="J729" s="55">
        <f t="shared" si="26"/>
        <v>136</v>
      </c>
      <c r="K729" s="55">
        <f t="shared" si="27"/>
        <v>850</v>
      </c>
      <c r="L729" s="55">
        <f t="shared" si="28"/>
        <v>0</v>
      </c>
    </row>
    <row r="730" spans="1:12" hidden="1" x14ac:dyDescent="0.25">
      <c r="A730" s="22" t="s">
        <v>1543</v>
      </c>
      <c r="B730" s="23">
        <v>85</v>
      </c>
      <c r="H730" s="55" t="str">
        <f>+I730</f>
        <v>NWM9709244W4</v>
      </c>
      <c r="I730" s="55" t="s">
        <v>333</v>
      </c>
      <c r="J730" s="55">
        <f t="shared" si="26"/>
        <v>102.19</v>
      </c>
      <c r="K730" s="55">
        <f t="shared" si="27"/>
        <v>638.6875</v>
      </c>
      <c r="L730" s="55">
        <f t="shared" si="28"/>
        <v>0</v>
      </c>
    </row>
    <row r="731" spans="1:12" hidden="1" x14ac:dyDescent="0.25">
      <c r="A731" s="22" t="s">
        <v>1543</v>
      </c>
      <c r="B731" s="23">
        <v>85</v>
      </c>
      <c r="H731" s="7" t="s">
        <v>2887</v>
      </c>
      <c r="I731" s="7" t="s">
        <v>2888</v>
      </c>
      <c r="J731" s="55">
        <f t="shared" si="26"/>
        <v>224221.66000000003</v>
      </c>
      <c r="K731" s="55">
        <f t="shared" si="27"/>
        <v>1401385.3750000002</v>
      </c>
      <c r="L731" s="55">
        <f t="shared" si="28"/>
        <v>0</v>
      </c>
    </row>
    <row r="732" spans="1:12" hidden="1" x14ac:dyDescent="0.25">
      <c r="A732" s="22" t="s">
        <v>1543</v>
      </c>
      <c r="B732" s="23">
        <v>85</v>
      </c>
      <c r="H732" s="7" t="s">
        <v>1486</v>
      </c>
      <c r="I732" s="7" t="s">
        <v>1487</v>
      </c>
      <c r="J732" s="55">
        <f t="shared" si="26"/>
        <v>44320.23</v>
      </c>
      <c r="K732" s="55">
        <f t="shared" si="27"/>
        <v>277001.4375</v>
      </c>
      <c r="L732" s="55">
        <f t="shared" si="28"/>
        <v>0</v>
      </c>
    </row>
    <row r="733" spans="1:12" hidden="1" x14ac:dyDescent="0.25">
      <c r="A733" s="22" t="s">
        <v>1543</v>
      </c>
      <c r="B733" s="23">
        <v>85</v>
      </c>
      <c r="H733" s="55" t="str">
        <f>+I733</f>
        <v>ODM950324V2A</v>
      </c>
      <c r="I733" s="55" t="s">
        <v>411</v>
      </c>
      <c r="J733" s="55">
        <f t="shared" si="26"/>
        <v>1975.6399999999999</v>
      </c>
      <c r="K733" s="55">
        <f t="shared" si="27"/>
        <v>12347.749999999998</v>
      </c>
      <c r="L733" s="55">
        <f t="shared" si="28"/>
        <v>0</v>
      </c>
    </row>
    <row r="734" spans="1:12" hidden="1" x14ac:dyDescent="0.25">
      <c r="A734" s="22" t="s">
        <v>1543</v>
      </c>
      <c r="B734" s="23">
        <v>85</v>
      </c>
      <c r="H734" s="55" t="str">
        <f>+I734</f>
        <v>OES070503PZ1</v>
      </c>
      <c r="I734" s="55" t="s">
        <v>6809</v>
      </c>
      <c r="J734" s="55">
        <f t="shared" si="26"/>
        <v>40.369999999999997</v>
      </c>
      <c r="K734" s="55">
        <f t="shared" si="27"/>
        <v>252.31249999999997</v>
      </c>
      <c r="L734" s="55">
        <f t="shared" si="28"/>
        <v>0</v>
      </c>
    </row>
    <row r="735" spans="1:12" hidden="1" x14ac:dyDescent="0.25">
      <c r="A735" s="22" t="s">
        <v>1543</v>
      </c>
      <c r="B735" s="23">
        <v>85</v>
      </c>
      <c r="H735" s="55" t="s">
        <v>6184</v>
      </c>
      <c r="I735" s="55" t="s">
        <v>6185</v>
      </c>
      <c r="J735" s="55">
        <f t="shared" si="26"/>
        <v>113.65</v>
      </c>
      <c r="K735" s="55">
        <f t="shared" si="27"/>
        <v>710.3125</v>
      </c>
      <c r="L735" s="55">
        <f t="shared" si="28"/>
        <v>0</v>
      </c>
    </row>
    <row r="736" spans="1:12" hidden="1" x14ac:dyDescent="0.25">
      <c r="A736" s="22" t="s">
        <v>1543</v>
      </c>
      <c r="B736" s="23">
        <v>85</v>
      </c>
      <c r="H736" s="55" t="str">
        <f>+I736</f>
        <v>OMC100818GZ7</v>
      </c>
      <c r="I736" s="55" t="s">
        <v>887</v>
      </c>
      <c r="J736" s="55">
        <f t="shared" si="26"/>
        <v>67.290000000000006</v>
      </c>
      <c r="K736" s="55">
        <f t="shared" si="27"/>
        <v>420.56250000000006</v>
      </c>
      <c r="L736" s="55">
        <f t="shared" si="28"/>
        <v>0</v>
      </c>
    </row>
    <row r="737" spans="1:12" hidden="1" x14ac:dyDescent="0.25">
      <c r="A737" s="22" t="s">
        <v>1543</v>
      </c>
      <c r="B737" s="23">
        <v>85</v>
      </c>
      <c r="H737" s="55" t="str">
        <f>+I737</f>
        <v>OME561118AA8</v>
      </c>
      <c r="I737" s="55" t="s">
        <v>907</v>
      </c>
      <c r="J737" s="55">
        <f t="shared" si="26"/>
        <v>126.62</v>
      </c>
      <c r="K737" s="55">
        <f t="shared" si="27"/>
        <v>791.375</v>
      </c>
      <c r="L737" s="55">
        <f t="shared" si="28"/>
        <v>0</v>
      </c>
    </row>
    <row r="738" spans="1:12" hidden="1" x14ac:dyDescent="0.25">
      <c r="A738" s="22" t="s">
        <v>1543</v>
      </c>
      <c r="B738" s="23">
        <v>85</v>
      </c>
      <c r="H738" s="55" t="s">
        <v>1423</v>
      </c>
      <c r="I738" s="55" t="s">
        <v>1014</v>
      </c>
      <c r="J738" s="55">
        <f t="shared" si="26"/>
        <v>12304</v>
      </c>
      <c r="K738" s="55">
        <f t="shared" si="27"/>
        <v>76900</v>
      </c>
      <c r="L738" s="55">
        <f t="shared" si="28"/>
        <v>0</v>
      </c>
    </row>
    <row r="739" spans="1:12" hidden="1" x14ac:dyDescent="0.25">
      <c r="A739" s="22" t="s">
        <v>1543</v>
      </c>
      <c r="B739" s="23">
        <v>85</v>
      </c>
      <c r="H739" s="55" t="s">
        <v>7984</v>
      </c>
      <c r="I739" s="55" t="s">
        <v>7985</v>
      </c>
      <c r="J739" s="55">
        <f t="shared" si="26"/>
        <v>114.9</v>
      </c>
      <c r="K739" s="55">
        <f t="shared" si="27"/>
        <v>718.125</v>
      </c>
      <c r="L739" s="55">
        <f t="shared" si="28"/>
        <v>0</v>
      </c>
    </row>
    <row r="740" spans="1:12" hidden="1" x14ac:dyDescent="0.25">
      <c r="A740" s="22" t="s">
        <v>1543</v>
      </c>
      <c r="B740" s="23">
        <v>85</v>
      </c>
      <c r="H740" s="55" t="str">
        <f>+I740</f>
        <v>PAC8907264G0</v>
      </c>
      <c r="I740" s="55" t="s">
        <v>1900</v>
      </c>
      <c r="J740" s="55">
        <f t="shared" si="26"/>
        <v>22.48</v>
      </c>
      <c r="K740" s="55">
        <f t="shared" si="27"/>
        <v>140.5</v>
      </c>
      <c r="L740" s="55">
        <f t="shared" si="28"/>
        <v>0</v>
      </c>
    </row>
    <row r="741" spans="1:12" hidden="1" x14ac:dyDescent="0.25">
      <c r="A741" s="22" t="s">
        <v>1543</v>
      </c>
      <c r="B741" s="23">
        <v>85</v>
      </c>
      <c r="H741" s="55" t="s">
        <v>7310</v>
      </c>
      <c r="I741" s="55" t="s">
        <v>7040</v>
      </c>
      <c r="J741" s="55">
        <f t="shared" si="26"/>
        <v>808.96</v>
      </c>
      <c r="K741" s="55">
        <f t="shared" si="27"/>
        <v>5056</v>
      </c>
      <c r="L741" s="55">
        <f t="shared" si="28"/>
        <v>0</v>
      </c>
    </row>
    <row r="742" spans="1:12" hidden="1" x14ac:dyDescent="0.25">
      <c r="A742" s="22" t="s">
        <v>1543</v>
      </c>
      <c r="B742" s="23">
        <v>85</v>
      </c>
      <c r="H742" s="55" t="str">
        <f>+I742</f>
        <v>PCQ1506025P9</v>
      </c>
      <c r="I742" s="55" t="s">
        <v>953</v>
      </c>
      <c r="J742" s="55">
        <f t="shared" si="26"/>
        <v>58</v>
      </c>
      <c r="K742" s="55">
        <f t="shared" si="27"/>
        <v>362.5</v>
      </c>
      <c r="L742" s="55">
        <f t="shared" si="28"/>
        <v>0</v>
      </c>
    </row>
    <row r="743" spans="1:12" hidden="1" x14ac:dyDescent="0.25">
      <c r="A743" s="22" t="s">
        <v>1543</v>
      </c>
      <c r="B743" s="23">
        <v>85</v>
      </c>
      <c r="H743" s="55" t="str">
        <f>+I743</f>
        <v>PGA140825FI7</v>
      </c>
      <c r="I743" s="55" t="s">
        <v>7718</v>
      </c>
      <c r="J743" s="55">
        <f t="shared" si="26"/>
        <v>20.190000000000001</v>
      </c>
      <c r="K743" s="55">
        <f t="shared" si="27"/>
        <v>126.1875</v>
      </c>
      <c r="L743" s="55">
        <f t="shared" si="28"/>
        <v>0</v>
      </c>
    </row>
    <row r="744" spans="1:12" hidden="1" x14ac:dyDescent="0.25">
      <c r="A744" s="22" t="s">
        <v>1543</v>
      </c>
      <c r="B744" s="23">
        <v>85</v>
      </c>
      <c r="H744" s="55" t="s">
        <v>7980</v>
      </c>
      <c r="I744" s="55" t="s">
        <v>7981</v>
      </c>
      <c r="J744" s="55">
        <f t="shared" si="26"/>
        <v>198.58</v>
      </c>
      <c r="K744" s="55">
        <f t="shared" si="27"/>
        <v>1241.125</v>
      </c>
      <c r="L744" s="55">
        <f t="shared" si="28"/>
        <v>0</v>
      </c>
    </row>
    <row r="745" spans="1:12" hidden="1" x14ac:dyDescent="0.25">
      <c r="A745" s="22" t="s">
        <v>1543</v>
      </c>
      <c r="B745" s="23">
        <v>85</v>
      </c>
      <c r="H745" s="55" t="str">
        <f>+I745</f>
        <v>PLH1504279H9</v>
      </c>
      <c r="I745" s="55" t="s">
        <v>5985</v>
      </c>
      <c r="J745" s="55">
        <f t="shared" si="26"/>
        <v>138.03</v>
      </c>
      <c r="K745" s="55">
        <f t="shared" si="27"/>
        <v>862.6875</v>
      </c>
      <c r="L745" s="55">
        <f t="shared" si="28"/>
        <v>0</v>
      </c>
    </row>
    <row r="746" spans="1:12" hidden="1" x14ac:dyDescent="0.25">
      <c r="A746" s="22" t="s">
        <v>1543</v>
      </c>
      <c r="B746" s="23">
        <v>85</v>
      </c>
      <c r="H746" s="7" t="s">
        <v>7974</v>
      </c>
      <c r="I746" s="7" t="s">
        <v>7975</v>
      </c>
      <c r="J746" s="55">
        <f t="shared" si="26"/>
        <v>34539.17</v>
      </c>
      <c r="K746" s="55">
        <f t="shared" si="27"/>
        <v>215869.81249999997</v>
      </c>
      <c r="L746" s="55">
        <f t="shared" si="28"/>
        <v>0</v>
      </c>
    </row>
    <row r="747" spans="1:12" hidden="1" x14ac:dyDescent="0.25">
      <c r="A747" s="22" t="s">
        <v>1543</v>
      </c>
      <c r="B747" s="23">
        <v>85</v>
      </c>
      <c r="H747" s="7" t="s">
        <v>7972</v>
      </c>
      <c r="I747" s="7" t="s">
        <v>7973</v>
      </c>
      <c r="J747" s="55">
        <f t="shared" si="26"/>
        <v>29438.04</v>
      </c>
      <c r="K747" s="55">
        <f t="shared" si="27"/>
        <v>183987.75</v>
      </c>
      <c r="L747" s="55">
        <f t="shared" si="28"/>
        <v>0</v>
      </c>
    </row>
    <row r="748" spans="1:12" hidden="1" x14ac:dyDescent="0.25">
      <c r="A748" s="22" t="s">
        <v>1543</v>
      </c>
      <c r="B748" s="23">
        <v>85</v>
      </c>
      <c r="H748" s="55" t="str">
        <f>+I748</f>
        <v>PRB100802H20</v>
      </c>
      <c r="I748" s="55" t="s">
        <v>7644</v>
      </c>
      <c r="J748" s="55">
        <f t="shared" si="26"/>
        <v>12.28</v>
      </c>
      <c r="K748" s="55">
        <f t="shared" si="27"/>
        <v>76.75</v>
      </c>
      <c r="L748" s="55">
        <f t="shared" si="28"/>
        <v>0</v>
      </c>
    </row>
    <row r="749" spans="1:12" hidden="1" x14ac:dyDescent="0.25">
      <c r="A749" s="22" t="s">
        <v>1543</v>
      </c>
      <c r="B749" s="23">
        <v>85</v>
      </c>
      <c r="H749" s="55" t="str">
        <f>+I749</f>
        <v>PSE821026FQ5</v>
      </c>
      <c r="I749" s="55" t="s">
        <v>7439</v>
      </c>
      <c r="J749" s="55">
        <f t="shared" si="26"/>
        <v>54.58</v>
      </c>
      <c r="K749" s="55">
        <f t="shared" si="27"/>
        <v>341.125</v>
      </c>
      <c r="L749" s="55">
        <f t="shared" si="28"/>
        <v>0</v>
      </c>
    </row>
    <row r="750" spans="1:12" hidden="1" x14ac:dyDescent="0.25">
      <c r="A750" s="22" t="s">
        <v>1543</v>
      </c>
      <c r="B750" s="23">
        <v>85</v>
      </c>
      <c r="H750" s="55" t="str">
        <f>+I750</f>
        <v>PSO140307272</v>
      </c>
      <c r="I750" s="55" t="s">
        <v>4473</v>
      </c>
      <c r="J750" s="55">
        <f t="shared" si="26"/>
        <v>26.92</v>
      </c>
      <c r="K750" s="55">
        <f t="shared" si="27"/>
        <v>168.25</v>
      </c>
      <c r="L750" s="55">
        <f t="shared" si="28"/>
        <v>0</v>
      </c>
    </row>
    <row r="751" spans="1:12" hidden="1" x14ac:dyDescent="0.25">
      <c r="A751" s="22" t="s">
        <v>1543</v>
      </c>
      <c r="B751" s="23">
        <v>85</v>
      </c>
      <c r="H751" s="55" t="s">
        <v>2841</v>
      </c>
      <c r="I751" s="55" t="s">
        <v>2585</v>
      </c>
      <c r="J751" s="55">
        <f t="shared" si="26"/>
        <v>3324.14</v>
      </c>
      <c r="K751" s="55">
        <f t="shared" si="27"/>
        <v>20775.875</v>
      </c>
      <c r="L751" s="55">
        <f t="shared" si="28"/>
        <v>0</v>
      </c>
    </row>
    <row r="752" spans="1:12" hidden="1" x14ac:dyDescent="0.25">
      <c r="A752" s="22" t="s">
        <v>1543</v>
      </c>
      <c r="B752" s="23">
        <v>85</v>
      </c>
      <c r="H752" s="55" t="s">
        <v>3713</v>
      </c>
      <c r="I752" s="55" t="s">
        <v>3488</v>
      </c>
      <c r="J752" s="55">
        <f t="shared" si="26"/>
        <v>1369.67</v>
      </c>
      <c r="K752" s="55">
        <f t="shared" si="27"/>
        <v>8560.4375</v>
      </c>
      <c r="L752" s="55">
        <f t="shared" si="28"/>
        <v>0</v>
      </c>
    </row>
    <row r="753" spans="1:12" hidden="1" x14ac:dyDescent="0.25">
      <c r="A753" s="22" t="s">
        <v>1543</v>
      </c>
      <c r="B753" s="23">
        <v>85</v>
      </c>
      <c r="H753" s="7" t="s">
        <v>1499</v>
      </c>
      <c r="I753" s="7" t="s">
        <v>1500</v>
      </c>
      <c r="J753" s="55">
        <f t="shared" si="26"/>
        <v>2989.62</v>
      </c>
      <c r="K753" s="55">
        <f t="shared" si="27"/>
        <v>18685.125</v>
      </c>
      <c r="L753" s="55">
        <f t="shared" si="28"/>
        <v>0</v>
      </c>
    </row>
    <row r="754" spans="1:12" hidden="1" x14ac:dyDescent="0.25">
      <c r="A754" s="22" t="s">
        <v>1543</v>
      </c>
      <c r="B754" s="23">
        <v>85</v>
      </c>
      <c r="H754" s="55" t="str">
        <f>+I754</f>
        <v>RATL7404121R6</v>
      </c>
      <c r="I754" s="55" t="s">
        <v>7650</v>
      </c>
      <c r="J754" s="55">
        <f t="shared" si="26"/>
        <v>8.8000000000000007</v>
      </c>
      <c r="K754" s="55">
        <f t="shared" si="27"/>
        <v>55</v>
      </c>
      <c r="L754" s="55">
        <f t="shared" si="28"/>
        <v>0</v>
      </c>
    </row>
    <row r="755" spans="1:12" hidden="1" x14ac:dyDescent="0.25">
      <c r="A755" s="22" t="s">
        <v>1543</v>
      </c>
      <c r="B755" s="23">
        <v>85</v>
      </c>
      <c r="H755" s="55" t="s">
        <v>1458</v>
      </c>
      <c r="I755" s="55" t="s">
        <v>1359</v>
      </c>
      <c r="J755" s="55">
        <f t="shared" si="26"/>
        <v>5488</v>
      </c>
      <c r="K755" s="55">
        <f t="shared" si="27"/>
        <v>34300</v>
      </c>
      <c r="L755" s="55">
        <f t="shared" si="28"/>
        <v>0</v>
      </c>
    </row>
    <row r="756" spans="1:12" hidden="1" x14ac:dyDescent="0.25">
      <c r="A756" s="22" t="s">
        <v>1543</v>
      </c>
      <c r="B756" s="23">
        <v>85</v>
      </c>
      <c r="H756" s="55" t="str">
        <f>+I756</f>
        <v>RCO0708136F7</v>
      </c>
      <c r="I756" s="55" t="s">
        <v>815</v>
      </c>
      <c r="J756" s="55">
        <f t="shared" si="26"/>
        <v>186.19</v>
      </c>
      <c r="K756" s="55">
        <f t="shared" si="27"/>
        <v>1163.6875</v>
      </c>
      <c r="L756" s="55">
        <f t="shared" si="28"/>
        <v>0</v>
      </c>
    </row>
    <row r="757" spans="1:12" hidden="1" x14ac:dyDescent="0.25">
      <c r="A757" s="22" t="s">
        <v>1543</v>
      </c>
      <c r="B757" s="23">
        <v>85</v>
      </c>
      <c r="H757" s="55" t="s">
        <v>2839</v>
      </c>
      <c r="I757" s="55" t="s">
        <v>2539</v>
      </c>
      <c r="J757" s="55">
        <f t="shared" si="26"/>
        <v>441.36</v>
      </c>
      <c r="K757" s="55">
        <f t="shared" si="27"/>
        <v>2758.5</v>
      </c>
      <c r="L757" s="55">
        <f t="shared" si="28"/>
        <v>0</v>
      </c>
    </row>
    <row r="758" spans="1:12" hidden="1" x14ac:dyDescent="0.25">
      <c r="A758" s="22" t="s">
        <v>1543</v>
      </c>
      <c r="B758" s="23">
        <v>85</v>
      </c>
      <c r="H758" s="55" t="s">
        <v>3730</v>
      </c>
      <c r="I758" s="55" t="s">
        <v>3656</v>
      </c>
      <c r="J758" s="55">
        <f t="shared" si="26"/>
        <v>704</v>
      </c>
      <c r="K758" s="55">
        <f t="shared" si="27"/>
        <v>4400</v>
      </c>
      <c r="L758" s="55">
        <f t="shared" si="28"/>
        <v>0</v>
      </c>
    </row>
    <row r="759" spans="1:12" hidden="1" x14ac:dyDescent="0.25">
      <c r="A759" s="22" t="s">
        <v>1543</v>
      </c>
      <c r="B759" s="23">
        <v>85</v>
      </c>
      <c r="H759" s="55" t="s">
        <v>2854</v>
      </c>
      <c r="I759" s="55" t="s">
        <v>2742</v>
      </c>
      <c r="J759" s="55">
        <f t="shared" si="26"/>
        <v>73.83</v>
      </c>
      <c r="K759" s="55">
        <f t="shared" si="27"/>
        <v>461.4375</v>
      </c>
      <c r="L759" s="55">
        <f t="shared" si="28"/>
        <v>0</v>
      </c>
    </row>
    <row r="760" spans="1:12" hidden="1" x14ac:dyDescent="0.25">
      <c r="A760" s="22" t="s">
        <v>1543</v>
      </c>
      <c r="B760" s="23">
        <v>85</v>
      </c>
      <c r="H760" s="55" t="s">
        <v>7943</v>
      </c>
      <c r="I760" s="55" t="s">
        <v>7944</v>
      </c>
      <c r="J760" s="55">
        <f t="shared" si="26"/>
        <v>43172.41</v>
      </c>
      <c r="K760" s="55">
        <f t="shared" si="27"/>
        <v>269827.5625</v>
      </c>
      <c r="L760" s="55">
        <f t="shared" si="28"/>
        <v>0</v>
      </c>
    </row>
    <row r="761" spans="1:12" hidden="1" x14ac:dyDescent="0.25">
      <c r="A761" s="22" t="s">
        <v>1543</v>
      </c>
      <c r="B761" s="23">
        <v>85</v>
      </c>
      <c r="H761" s="55" t="s">
        <v>1426</v>
      </c>
      <c r="I761" s="55" t="s">
        <v>1426</v>
      </c>
      <c r="J761" s="55">
        <f t="shared" si="26"/>
        <v>568</v>
      </c>
      <c r="K761" s="55">
        <f t="shared" si="27"/>
        <v>3550</v>
      </c>
      <c r="L761" s="55">
        <f t="shared" si="28"/>
        <v>0</v>
      </c>
    </row>
    <row r="762" spans="1:12" hidden="1" x14ac:dyDescent="0.25">
      <c r="A762" s="22" t="s">
        <v>1543</v>
      </c>
      <c r="B762" s="23">
        <v>85</v>
      </c>
      <c r="H762" s="60" t="s">
        <v>3729</v>
      </c>
      <c r="I762" s="60" t="s">
        <v>8009</v>
      </c>
      <c r="J762" s="55">
        <f t="shared" si="26"/>
        <v>9920.5999999999985</v>
      </c>
      <c r="K762" s="55">
        <f t="shared" si="27"/>
        <v>62003.749999999993</v>
      </c>
      <c r="L762" s="55">
        <f t="shared" si="28"/>
        <v>0</v>
      </c>
    </row>
    <row r="763" spans="1:12" hidden="1" x14ac:dyDescent="0.25">
      <c r="A763" s="22" t="s">
        <v>1543</v>
      </c>
      <c r="B763" s="23">
        <v>85</v>
      </c>
      <c r="H763" s="55" t="str">
        <f>+I763</f>
        <v>RIHA691010CX2</v>
      </c>
      <c r="I763" s="55" t="s">
        <v>7701</v>
      </c>
      <c r="J763" s="55">
        <f t="shared" si="26"/>
        <v>7.93</v>
      </c>
      <c r="K763" s="55">
        <f t="shared" si="27"/>
        <v>49.5625</v>
      </c>
      <c r="L763" s="55">
        <f t="shared" si="28"/>
        <v>0</v>
      </c>
    </row>
    <row r="764" spans="1:12" hidden="1" x14ac:dyDescent="0.25">
      <c r="A764" s="22" t="s">
        <v>1543</v>
      </c>
      <c r="B764" s="23">
        <v>85</v>
      </c>
      <c r="H764" s="55" t="s">
        <v>2870</v>
      </c>
      <c r="I764" s="55" t="s">
        <v>7970</v>
      </c>
      <c r="J764" s="55">
        <f t="shared" si="26"/>
        <v>377.65</v>
      </c>
      <c r="K764" s="55">
        <f t="shared" si="27"/>
        <v>2360.3125</v>
      </c>
      <c r="L764" s="55">
        <f t="shared" si="28"/>
        <v>0</v>
      </c>
    </row>
    <row r="765" spans="1:12" hidden="1" x14ac:dyDescent="0.25">
      <c r="A765" s="22" t="s">
        <v>1543</v>
      </c>
      <c r="B765" s="23">
        <v>85</v>
      </c>
      <c r="H765" s="55" t="str">
        <f>+I765</f>
        <v>RSJ1306261M9</v>
      </c>
      <c r="I765" s="55" t="s">
        <v>4793</v>
      </c>
      <c r="J765" s="55">
        <f t="shared" si="26"/>
        <v>13.46</v>
      </c>
      <c r="K765" s="55">
        <f t="shared" si="27"/>
        <v>84.125</v>
      </c>
      <c r="L765" s="55">
        <f t="shared" si="28"/>
        <v>0</v>
      </c>
    </row>
    <row r="766" spans="1:12" hidden="1" x14ac:dyDescent="0.25">
      <c r="A766" s="22" t="s">
        <v>1543</v>
      </c>
      <c r="B766" s="23">
        <v>85</v>
      </c>
      <c r="H766" s="55" t="s">
        <v>7952</v>
      </c>
      <c r="I766" s="55" t="s">
        <v>7953</v>
      </c>
      <c r="J766" s="55">
        <f t="shared" si="26"/>
        <v>48965.52</v>
      </c>
      <c r="K766" s="55">
        <f t="shared" si="27"/>
        <v>306034.5</v>
      </c>
      <c r="L766" s="55">
        <f t="shared" si="28"/>
        <v>0</v>
      </c>
    </row>
    <row r="767" spans="1:12" x14ac:dyDescent="0.25">
      <c r="A767" s="22" t="s">
        <v>1543</v>
      </c>
      <c r="B767" s="24" t="s">
        <v>1544</v>
      </c>
      <c r="H767" s="55" t="s">
        <v>1447</v>
      </c>
      <c r="I767" s="55" t="s">
        <v>1200</v>
      </c>
      <c r="J767" s="55">
        <f t="shared" si="26"/>
        <v>19200</v>
      </c>
      <c r="K767" s="55">
        <f t="shared" si="27"/>
        <v>120000</v>
      </c>
      <c r="L767" s="55">
        <f t="shared" si="28"/>
        <v>12800</v>
      </c>
    </row>
    <row r="768" spans="1:12" hidden="1" x14ac:dyDescent="0.25">
      <c r="A768" s="22" t="s">
        <v>1543</v>
      </c>
      <c r="B768" s="23">
        <v>85</v>
      </c>
      <c r="H768" s="55" t="s">
        <v>1441</v>
      </c>
      <c r="I768" s="55" t="s">
        <v>1156</v>
      </c>
      <c r="J768" s="55">
        <f t="shared" si="26"/>
        <v>1321.69</v>
      </c>
      <c r="K768" s="55">
        <f t="shared" si="27"/>
        <v>8260.5625</v>
      </c>
      <c r="L768" s="55">
        <f t="shared" si="28"/>
        <v>0</v>
      </c>
    </row>
    <row r="769" spans="1:12" hidden="1" x14ac:dyDescent="0.25">
      <c r="A769" s="22" t="s">
        <v>1543</v>
      </c>
      <c r="B769" s="23">
        <v>85</v>
      </c>
      <c r="H769" s="7" t="s">
        <v>8014</v>
      </c>
      <c r="I769" s="55" t="s">
        <v>7937</v>
      </c>
      <c r="J769" s="55">
        <f t="shared" si="26"/>
        <v>672</v>
      </c>
      <c r="K769" s="55">
        <f t="shared" si="27"/>
        <v>4200</v>
      </c>
      <c r="L769" s="55">
        <f t="shared" si="28"/>
        <v>0</v>
      </c>
    </row>
    <row r="770" spans="1:12" hidden="1" x14ac:dyDescent="0.25">
      <c r="A770" s="22" t="s">
        <v>1543</v>
      </c>
      <c r="B770" s="23">
        <v>85</v>
      </c>
      <c r="H770" s="55" t="s">
        <v>7992</v>
      </c>
      <c r="I770" s="55" t="s">
        <v>7993</v>
      </c>
      <c r="J770" s="55">
        <f t="shared" si="26"/>
        <v>25.52</v>
      </c>
      <c r="K770" s="55">
        <f t="shared" si="27"/>
        <v>159.5</v>
      </c>
      <c r="L770" s="55">
        <f t="shared" si="28"/>
        <v>0</v>
      </c>
    </row>
    <row r="771" spans="1:12" hidden="1" x14ac:dyDescent="0.25">
      <c r="A771" s="22" t="s">
        <v>1543</v>
      </c>
      <c r="B771" s="23">
        <v>85</v>
      </c>
      <c r="H771" s="55" t="s">
        <v>7957</v>
      </c>
      <c r="I771" s="55" t="s">
        <v>7901</v>
      </c>
      <c r="J771" s="55">
        <f t="shared" si="26"/>
        <v>3433.11</v>
      </c>
      <c r="K771" s="55">
        <f t="shared" si="27"/>
        <v>21456.9375</v>
      </c>
      <c r="L771" s="55">
        <f t="shared" si="28"/>
        <v>0</v>
      </c>
    </row>
    <row r="772" spans="1:12" hidden="1" x14ac:dyDescent="0.25">
      <c r="A772" s="22" t="s">
        <v>1543</v>
      </c>
      <c r="B772" s="23">
        <v>85</v>
      </c>
      <c r="H772" s="55" t="str">
        <f>+I772</f>
        <v>SECR830908MY1</v>
      </c>
      <c r="I772" s="55" t="s">
        <v>7621</v>
      </c>
      <c r="J772" s="55">
        <f t="shared" si="26"/>
        <v>80</v>
      </c>
      <c r="K772" s="55">
        <f t="shared" si="27"/>
        <v>500</v>
      </c>
      <c r="L772" s="55">
        <f t="shared" si="28"/>
        <v>0</v>
      </c>
    </row>
    <row r="773" spans="1:12" hidden="1" x14ac:dyDescent="0.25">
      <c r="A773" s="22" t="s">
        <v>1543</v>
      </c>
      <c r="B773" s="23">
        <v>85</v>
      </c>
      <c r="H773" s="55" t="str">
        <f>+I773</f>
        <v>SIA9309071A5</v>
      </c>
      <c r="I773" s="55" t="s">
        <v>345</v>
      </c>
      <c r="J773" s="55">
        <f t="shared" si="26"/>
        <v>20.78</v>
      </c>
      <c r="K773" s="55">
        <f t="shared" si="27"/>
        <v>129.875</v>
      </c>
      <c r="L773" s="55">
        <f t="shared" si="28"/>
        <v>0</v>
      </c>
    </row>
    <row r="774" spans="1:12" hidden="1" x14ac:dyDescent="0.25">
      <c r="A774" s="22" t="s">
        <v>1543</v>
      </c>
      <c r="B774" s="23">
        <v>85</v>
      </c>
      <c r="H774" s="7" t="s">
        <v>1498</v>
      </c>
      <c r="I774" s="7" t="s">
        <v>1494</v>
      </c>
      <c r="J774" s="55">
        <f t="shared" si="26"/>
        <v>82657.149999999994</v>
      </c>
      <c r="K774" s="55">
        <f t="shared" si="27"/>
        <v>516607.18749999994</v>
      </c>
      <c r="L774" s="55">
        <f t="shared" si="28"/>
        <v>0</v>
      </c>
    </row>
    <row r="775" spans="1:12" hidden="1" x14ac:dyDescent="0.25">
      <c r="A775" s="22" t="s">
        <v>1543</v>
      </c>
      <c r="B775" s="23">
        <v>85</v>
      </c>
      <c r="H775" s="55" t="s">
        <v>1462</v>
      </c>
      <c r="I775" s="55" t="s">
        <v>2490</v>
      </c>
      <c r="J775" s="55">
        <f t="shared" si="26"/>
        <v>5086.08</v>
      </c>
      <c r="K775" s="55">
        <f t="shared" si="27"/>
        <v>31788</v>
      </c>
      <c r="L775" s="55">
        <f t="shared" si="28"/>
        <v>0</v>
      </c>
    </row>
    <row r="776" spans="1:12" hidden="1" x14ac:dyDescent="0.25">
      <c r="A776" s="22" t="s">
        <v>1543</v>
      </c>
      <c r="B776" s="23">
        <v>85</v>
      </c>
      <c r="H776" s="55" t="s">
        <v>6925</v>
      </c>
      <c r="I776" s="55" t="s">
        <v>7965</v>
      </c>
      <c r="J776" s="55">
        <f t="shared" si="26"/>
        <v>90.03</v>
      </c>
      <c r="K776" s="55">
        <f t="shared" si="27"/>
        <v>562.6875</v>
      </c>
      <c r="L776" s="55">
        <f t="shared" si="28"/>
        <v>0</v>
      </c>
    </row>
    <row r="777" spans="1:12" hidden="1" x14ac:dyDescent="0.25">
      <c r="A777" s="22" t="s">
        <v>1543</v>
      </c>
      <c r="B777" s="23">
        <v>85</v>
      </c>
      <c r="H777" s="55" t="str">
        <f>+I777</f>
        <v>SSL040309B32</v>
      </c>
      <c r="I777" s="55" t="s">
        <v>5996</v>
      </c>
      <c r="J777" s="55">
        <f t="shared" si="26"/>
        <v>21448.560000000001</v>
      </c>
      <c r="K777" s="55">
        <f t="shared" si="27"/>
        <v>134053.5</v>
      </c>
      <c r="L777" s="55">
        <f t="shared" si="28"/>
        <v>0</v>
      </c>
    </row>
    <row r="778" spans="1:12" hidden="1" x14ac:dyDescent="0.25">
      <c r="A778" s="22" t="s">
        <v>1543</v>
      </c>
      <c r="B778" s="23">
        <v>85</v>
      </c>
      <c r="H778" s="55" t="str">
        <f>+I778</f>
        <v>SUL601206R87</v>
      </c>
      <c r="I778" s="55" t="s">
        <v>820</v>
      </c>
      <c r="J778" s="55">
        <f t="shared" si="26"/>
        <v>149.07999999999998</v>
      </c>
      <c r="K778" s="55">
        <f t="shared" si="27"/>
        <v>931.74999999999989</v>
      </c>
      <c r="L778" s="55">
        <f t="shared" si="28"/>
        <v>0</v>
      </c>
    </row>
    <row r="779" spans="1:12" hidden="1" x14ac:dyDescent="0.25">
      <c r="A779" s="22" t="s">
        <v>1543</v>
      </c>
      <c r="B779" s="23">
        <v>85</v>
      </c>
      <c r="H779" s="55" t="s">
        <v>6210</v>
      </c>
      <c r="I779" s="55" t="s">
        <v>6211</v>
      </c>
      <c r="J779" s="55">
        <f t="shared" si="26"/>
        <v>17.79</v>
      </c>
      <c r="K779" s="55">
        <f t="shared" si="27"/>
        <v>111.18749999999999</v>
      </c>
      <c r="L779" s="55">
        <f t="shared" si="28"/>
        <v>0</v>
      </c>
    </row>
    <row r="780" spans="1:12" hidden="1" x14ac:dyDescent="0.25">
      <c r="A780" s="22" t="s">
        <v>1543</v>
      </c>
      <c r="B780" s="23">
        <v>85</v>
      </c>
      <c r="H780" s="55" t="str">
        <f>+I780</f>
        <v>SXA041111GR2</v>
      </c>
      <c r="I780" s="55" t="s">
        <v>3165</v>
      </c>
      <c r="J780" s="55">
        <f t="shared" si="26"/>
        <v>170.81</v>
      </c>
      <c r="K780" s="55">
        <f t="shared" si="27"/>
        <v>1067.5625</v>
      </c>
      <c r="L780" s="55">
        <f t="shared" si="28"/>
        <v>0</v>
      </c>
    </row>
    <row r="781" spans="1:12" hidden="1" x14ac:dyDescent="0.25">
      <c r="A781" s="22" t="s">
        <v>1543</v>
      </c>
      <c r="B781" s="23">
        <v>85</v>
      </c>
      <c r="H781" s="55" t="s">
        <v>6165</v>
      </c>
      <c r="I781" s="55" t="s">
        <v>6044</v>
      </c>
      <c r="J781" s="55">
        <f t="shared" si="26"/>
        <v>11136</v>
      </c>
      <c r="K781" s="55">
        <f t="shared" si="27"/>
        <v>69600</v>
      </c>
      <c r="L781" s="55">
        <f t="shared" si="28"/>
        <v>0</v>
      </c>
    </row>
    <row r="782" spans="1:12" hidden="1" x14ac:dyDescent="0.25">
      <c r="A782" s="22" t="s">
        <v>1543</v>
      </c>
      <c r="B782" s="23">
        <v>85</v>
      </c>
      <c r="H782" s="55" t="s">
        <v>6171</v>
      </c>
      <c r="I782" s="55" t="s">
        <v>6135</v>
      </c>
      <c r="J782" s="55">
        <f t="shared" si="26"/>
        <v>2742.86</v>
      </c>
      <c r="K782" s="55">
        <f t="shared" si="27"/>
        <v>17142.875</v>
      </c>
      <c r="L782" s="55">
        <f t="shared" si="28"/>
        <v>0</v>
      </c>
    </row>
    <row r="783" spans="1:12" hidden="1" x14ac:dyDescent="0.25">
      <c r="A783" s="22" t="s">
        <v>1543</v>
      </c>
      <c r="B783" s="23">
        <v>85</v>
      </c>
      <c r="H783" s="55" t="str">
        <f>+I783</f>
        <v>TCG870817Q74</v>
      </c>
      <c r="I783" s="55" t="s">
        <v>2343</v>
      </c>
      <c r="J783" s="55">
        <f t="shared" ref="J783:J804" si="29">+SUMIF($H$8:$H$578,H783,$J$8:$J$578)</f>
        <v>77.22</v>
      </c>
      <c r="K783" s="55">
        <f t="shared" ref="K783:K804" si="30">+J783/0.16</f>
        <v>482.625</v>
      </c>
      <c r="L783" s="55">
        <f t="shared" ref="L783:L804" si="31">+SUMIF($H$8:$H$578,H783,$L$8:$L$578)</f>
        <v>0</v>
      </c>
    </row>
    <row r="784" spans="1:12" hidden="1" x14ac:dyDescent="0.25">
      <c r="A784" s="22" t="s">
        <v>1543</v>
      </c>
      <c r="B784" s="23">
        <v>85</v>
      </c>
      <c r="H784" s="55" t="s">
        <v>415</v>
      </c>
      <c r="I784" s="55" t="s">
        <v>7964</v>
      </c>
      <c r="J784" s="55">
        <f t="shared" si="29"/>
        <v>61.889999999999986</v>
      </c>
      <c r="K784" s="55">
        <f t="shared" si="30"/>
        <v>386.81249999999989</v>
      </c>
      <c r="L784" s="55">
        <f t="shared" si="31"/>
        <v>0</v>
      </c>
    </row>
    <row r="785" spans="1:12" hidden="1" x14ac:dyDescent="0.25">
      <c r="A785" s="22" t="s">
        <v>1543</v>
      </c>
      <c r="B785" s="23">
        <v>85</v>
      </c>
      <c r="H785" s="7" t="s">
        <v>1417</v>
      </c>
      <c r="I785" s="7" t="s">
        <v>2911</v>
      </c>
      <c r="J785" s="55">
        <f t="shared" si="29"/>
        <v>121157.06999999999</v>
      </c>
      <c r="K785" s="55">
        <f t="shared" si="30"/>
        <v>757231.68749999988</v>
      </c>
      <c r="L785" s="55">
        <f t="shared" si="31"/>
        <v>0</v>
      </c>
    </row>
    <row r="786" spans="1:12" hidden="1" x14ac:dyDescent="0.25">
      <c r="A786" s="22" t="s">
        <v>1543</v>
      </c>
      <c r="B786" s="23">
        <v>85</v>
      </c>
      <c r="H786" s="55" t="str">
        <f>+I786</f>
        <v>TGG070821IU8</v>
      </c>
      <c r="I786" s="55" t="s">
        <v>6018</v>
      </c>
      <c r="J786" s="55">
        <f t="shared" si="29"/>
        <v>53.92</v>
      </c>
      <c r="K786" s="55">
        <f t="shared" si="30"/>
        <v>337</v>
      </c>
      <c r="L786" s="55">
        <f t="shared" si="31"/>
        <v>0</v>
      </c>
    </row>
    <row r="787" spans="1:12" hidden="1" x14ac:dyDescent="0.25">
      <c r="A787" s="22" t="s">
        <v>1543</v>
      </c>
      <c r="B787" s="23">
        <v>85</v>
      </c>
      <c r="H787" s="55" t="s">
        <v>7982</v>
      </c>
      <c r="I787" s="55" t="s">
        <v>7983</v>
      </c>
      <c r="J787" s="55">
        <f t="shared" si="29"/>
        <v>85.35</v>
      </c>
      <c r="K787" s="55">
        <f t="shared" si="30"/>
        <v>533.4375</v>
      </c>
      <c r="L787" s="55">
        <f t="shared" si="31"/>
        <v>0</v>
      </c>
    </row>
    <row r="788" spans="1:12" hidden="1" x14ac:dyDescent="0.25">
      <c r="A788" s="22" t="s">
        <v>1543</v>
      </c>
      <c r="B788" s="23">
        <v>85</v>
      </c>
      <c r="H788" s="55" t="s">
        <v>1518</v>
      </c>
      <c r="I788" s="55" t="s">
        <v>1519</v>
      </c>
      <c r="J788" s="55">
        <f t="shared" si="29"/>
        <v>27.59</v>
      </c>
      <c r="K788" s="55">
        <f t="shared" si="30"/>
        <v>172.4375</v>
      </c>
      <c r="L788" s="55">
        <f t="shared" si="31"/>
        <v>0</v>
      </c>
    </row>
    <row r="789" spans="1:12" hidden="1" x14ac:dyDescent="0.25">
      <c r="A789" s="22" t="s">
        <v>1543</v>
      </c>
      <c r="B789" s="23">
        <v>85</v>
      </c>
      <c r="H789" s="55" t="s">
        <v>1416</v>
      </c>
      <c r="I789" s="55" t="s">
        <v>1101</v>
      </c>
      <c r="J789" s="55">
        <f t="shared" si="29"/>
        <v>2658.84</v>
      </c>
      <c r="K789" s="55">
        <f t="shared" si="30"/>
        <v>16617.75</v>
      </c>
      <c r="L789" s="55">
        <f t="shared" si="31"/>
        <v>0</v>
      </c>
    </row>
    <row r="790" spans="1:12" hidden="1" x14ac:dyDescent="0.25">
      <c r="A790" s="22" t="s">
        <v>1543</v>
      </c>
      <c r="B790" s="23">
        <v>85</v>
      </c>
      <c r="H790" s="39" t="s">
        <v>1463</v>
      </c>
      <c r="I790" s="39" t="s">
        <v>1464</v>
      </c>
      <c r="J790" s="55">
        <f t="shared" si="29"/>
        <v>2961011.7400000026</v>
      </c>
      <c r="K790" s="55">
        <f t="shared" si="30"/>
        <v>18506323.375000015</v>
      </c>
      <c r="L790" s="55">
        <f t="shared" si="31"/>
        <v>0</v>
      </c>
    </row>
    <row r="791" spans="1:12" hidden="1" x14ac:dyDescent="0.25">
      <c r="A791" s="22" t="s">
        <v>1543</v>
      </c>
      <c r="B791" s="23">
        <v>85</v>
      </c>
      <c r="H791" s="7" t="s">
        <v>4779</v>
      </c>
      <c r="I791" s="7" t="s">
        <v>4780</v>
      </c>
      <c r="J791" s="55">
        <f t="shared" si="29"/>
        <v>84256.9</v>
      </c>
      <c r="K791" s="55">
        <f t="shared" si="30"/>
        <v>526605.625</v>
      </c>
      <c r="L791" s="55">
        <f t="shared" si="31"/>
        <v>0</v>
      </c>
    </row>
    <row r="792" spans="1:12" hidden="1" x14ac:dyDescent="0.25">
      <c r="A792" s="22" t="s">
        <v>1543</v>
      </c>
      <c r="B792" s="23">
        <v>85</v>
      </c>
      <c r="H792" s="55" t="str">
        <f>+I792</f>
        <v>TRA060703EB4</v>
      </c>
      <c r="I792" s="55" t="s">
        <v>743</v>
      </c>
      <c r="J792" s="55">
        <f t="shared" si="29"/>
        <v>54</v>
      </c>
      <c r="K792" s="55">
        <f t="shared" si="30"/>
        <v>337.5</v>
      </c>
      <c r="L792" s="55">
        <f t="shared" si="31"/>
        <v>0</v>
      </c>
    </row>
    <row r="793" spans="1:12" hidden="1" x14ac:dyDescent="0.25">
      <c r="A793" s="22" t="s">
        <v>1543</v>
      </c>
      <c r="B793" s="23">
        <v>85</v>
      </c>
      <c r="H793" s="55" t="str">
        <f>+I793</f>
        <v>TSC070907QS5</v>
      </c>
      <c r="I793" s="55" t="s">
        <v>796</v>
      </c>
      <c r="J793" s="55">
        <f t="shared" si="29"/>
        <v>159.29000000000002</v>
      </c>
      <c r="K793" s="55">
        <f t="shared" si="30"/>
        <v>995.56250000000011</v>
      </c>
      <c r="L793" s="55">
        <f t="shared" si="31"/>
        <v>0</v>
      </c>
    </row>
    <row r="794" spans="1:12" hidden="1" x14ac:dyDescent="0.25">
      <c r="A794" s="22" t="s">
        <v>1543</v>
      </c>
      <c r="B794" s="23">
        <v>85</v>
      </c>
      <c r="H794" s="55" t="str">
        <f>+I794</f>
        <v>TTI961202IM1</v>
      </c>
      <c r="I794" s="55" t="s">
        <v>426</v>
      </c>
      <c r="J794" s="55">
        <f t="shared" si="29"/>
        <v>304.93</v>
      </c>
      <c r="K794" s="55">
        <f t="shared" si="30"/>
        <v>1905.8125</v>
      </c>
      <c r="L794" s="55">
        <f t="shared" si="31"/>
        <v>0</v>
      </c>
    </row>
    <row r="795" spans="1:12" hidden="1" x14ac:dyDescent="0.25">
      <c r="A795" s="22" t="s">
        <v>1543</v>
      </c>
      <c r="B795" s="23">
        <v>85</v>
      </c>
      <c r="H795" s="55" t="s">
        <v>3767</v>
      </c>
      <c r="I795" s="55" t="s">
        <v>8005</v>
      </c>
      <c r="J795" s="55">
        <f t="shared" si="29"/>
        <v>26.07</v>
      </c>
      <c r="K795" s="55">
        <f t="shared" si="30"/>
        <v>162.9375</v>
      </c>
      <c r="L795" s="55">
        <f t="shared" si="31"/>
        <v>0</v>
      </c>
    </row>
    <row r="796" spans="1:12" hidden="1" x14ac:dyDescent="0.25">
      <c r="A796" s="22" t="s">
        <v>1543</v>
      </c>
      <c r="B796" s="23">
        <v>85</v>
      </c>
      <c r="H796" s="7" t="s">
        <v>1488</v>
      </c>
      <c r="I796" s="7" t="s">
        <v>1489</v>
      </c>
      <c r="J796" s="55">
        <f t="shared" si="29"/>
        <v>30083.57</v>
      </c>
      <c r="K796" s="55">
        <f t="shared" si="30"/>
        <v>188022.3125</v>
      </c>
      <c r="L796" s="55">
        <f t="shared" si="31"/>
        <v>0</v>
      </c>
    </row>
    <row r="797" spans="1:12" hidden="1" x14ac:dyDescent="0.25">
      <c r="A797" s="22" t="s">
        <v>1543</v>
      </c>
      <c r="B797" s="23">
        <v>85</v>
      </c>
      <c r="H797" s="55" t="s">
        <v>7986</v>
      </c>
      <c r="I797" s="55" t="s">
        <v>7987</v>
      </c>
      <c r="J797" s="55">
        <f t="shared" si="29"/>
        <v>10.210000000000001</v>
      </c>
      <c r="K797" s="55">
        <f t="shared" si="30"/>
        <v>63.812500000000007</v>
      </c>
      <c r="L797" s="55">
        <f t="shared" si="31"/>
        <v>0</v>
      </c>
    </row>
    <row r="798" spans="1:12" hidden="1" x14ac:dyDescent="0.25">
      <c r="A798" s="22" t="s">
        <v>1543</v>
      </c>
      <c r="B798" s="23">
        <v>85</v>
      </c>
      <c r="H798" s="55" t="s">
        <v>2844</v>
      </c>
      <c r="I798" s="55" t="s">
        <v>2617</v>
      </c>
      <c r="J798" s="55">
        <f t="shared" si="29"/>
        <v>360</v>
      </c>
      <c r="K798" s="55">
        <f t="shared" si="30"/>
        <v>2250</v>
      </c>
      <c r="L798" s="55">
        <f t="shared" si="31"/>
        <v>0</v>
      </c>
    </row>
    <row r="799" spans="1:12" hidden="1" x14ac:dyDescent="0.25">
      <c r="A799" s="22" t="s">
        <v>1543</v>
      </c>
      <c r="B799" s="23">
        <v>85</v>
      </c>
      <c r="H799" s="55" t="str">
        <f>+I799</f>
        <v>VARF761004D34</v>
      </c>
      <c r="I799" s="55" t="s">
        <v>5525</v>
      </c>
      <c r="J799" s="55">
        <f t="shared" si="29"/>
        <v>93.1</v>
      </c>
      <c r="K799" s="55">
        <f t="shared" si="30"/>
        <v>581.875</v>
      </c>
      <c r="L799" s="55">
        <f t="shared" si="31"/>
        <v>0</v>
      </c>
    </row>
    <row r="800" spans="1:12" hidden="1" x14ac:dyDescent="0.25">
      <c r="A800" s="22" t="s">
        <v>1543</v>
      </c>
      <c r="B800" s="23">
        <v>85</v>
      </c>
      <c r="H800" s="55" t="str">
        <f>+I800</f>
        <v>VEBF490427NV8</v>
      </c>
      <c r="I800" s="55" t="s">
        <v>337</v>
      </c>
      <c r="J800" s="55">
        <f t="shared" si="29"/>
        <v>45.1</v>
      </c>
      <c r="K800" s="55">
        <f>+J800/0.16</f>
        <v>281.875</v>
      </c>
      <c r="L800" s="55">
        <f t="shared" si="31"/>
        <v>0</v>
      </c>
    </row>
    <row r="801" spans="1:12" hidden="1" x14ac:dyDescent="0.25">
      <c r="A801" s="22" t="s">
        <v>1543</v>
      </c>
      <c r="B801" s="23">
        <v>85</v>
      </c>
      <c r="H801" s="55" t="s">
        <v>7386</v>
      </c>
      <c r="I801" s="55" t="s">
        <v>7386</v>
      </c>
      <c r="J801" s="55">
        <f t="shared" si="29"/>
        <v>176</v>
      </c>
      <c r="K801" s="55">
        <f t="shared" si="30"/>
        <v>1100</v>
      </c>
      <c r="L801" s="55">
        <f t="shared" si="31"/>
        <v>0</v>
      </c>
    </row>
    <row r="802" spans="1:12" hidden="1" x14ac:dyDescent="0.25">
      <c r="A802" s="22" t="s">
        <v>1543</v>
      </c>
      <c r="B802" s="23">
        <v>85</v>
      </c>
      <c r="H802" s="55" t="s">
        <v>1422</v>
      </c>
      <c r="I802" s="55" t="s">
        <v>1010</v>
      </c>
      <c r="J802" s="55">
        <f t="shared" si="29"/>
        <v>1151.44</v>
      </c>
      <c r="K802" s="55">
        <f t="shared" si="30"/>
        <v>7196.5</v>
      </c>
      <c r="L802" s="55">
        <f t="shared" si="31"/>
        <v>0</v>
      </c>
    </row>
    <row r="803" spans="1:12" hidden="1" x14ac:dyDescent="0.25">
      <c r="A803" s="22" t="s">
        <v>1543</v>
      </c>
      <c r="B803" s="23">
        <v>85</v>
      </c>
      <c r="H803" s="7" t="s">
        <v>1495</v>
      </c>
      <c r="I803" s="7" t="s">
        <v>2886</v>
      </c>
      <c r="J803" s="55">
        <f t="shared" si="29"/>
        <v>75689.040000000008</v>
      </c>
      <c r="K803" s="55">
        <f t="shared" si="30"/>
        <v>473056.50000000006</v>
      </c>
      <c r="L803" s="55">
        <f t="shared" si="31"/>
        <v>0</v>
      </c>
    </row>
    <row r="804" spans="1:12" hidden="1" x14ac:dyDescent="0.25">
      <c r="A804" s="22" t="s">
        <v>1543</v>
      </c>
      <c r="B804" s="23">
        <v>85</v>
      </c>
      <c r="H804" s="55" t="s">
        <v>7959</v>
      </c>
      <c r="I804" s="55" t="s">
        <v>7931</v>
      </c>
      <c r="J804" s="55">
        <f t="shared" si="29"/>
        <v>2479.9299999999998</v>
      </c>
      <c r="K804" s="55">
        <f t="shared" si="30"/>
        <v>15499.562499999998</v>
      </c>
      <c r="L804" s="55">
        <f t="shared" si="31"/>
        <v>0</v>
      </c>
    </row>
    <row r="805" spans="1:12" x14ac:dyDescent="0.25">
      <c r="J805" s="19">
        <f>+SUM(J591:J804)</f>
        <v>6130071.4200000018</v>
      </c>
      <c r="K805" s="19">
        <f>+SUM(K591:K804)</f>
        <v>38312946.375000015</v>
      </c>
      <c r="L805" s="19">
        <f>+SUM(L591:L804)</f>
        <v>46825.89</v>
      </c>
    </row>
    <row r="806" spans="1:12" x14ac:dyDescent="0.25">
      <c r="J806" s="61">
        <f>+J580</f>
        <v>6130071.4199999897</v>
      </c>
      <c r="K806" s="61">
        <f>+K580</f>
        <v>38312946.375</v>
      </c>
      <c r="L806" s="61">
        <f>+L580</f>
        <v>46825.89</v>
      </c>
    </row>
    <row r="807" spans="1:12" x14ac:dyDescent="0.25">
      <c r="J807" s="61">
        <f>+J805-J806</f>
        <v>1.2107193470001221E-8</v>
      </c>
      <c r="K807" s="61">
        <f t="shared" ref="K807:L807" si="32">+K805-K806</f>
        <v>0</v>
      </c>
      <c r="L807" s="61">
        <f t="shared" si="32"/>
        <v>0</v>
      </c>
    </row>
  </sheetData>
  <autoFilter ref="A590:L804">
    <filterColumn colId="11">
      <filters>
        <filter val="12800"/>
        <filter val="14.5"/>
        <filter val="14285.71"/>
        <filter val="5439.97"/>
      </filters>
    </filterColumn>
  </autoFilter>
  <sortState ref="A1:B651">
    <sortCondition ref="A1"/>
  </sortState>
  <pageMargins left="0.70866141732283472" right="0.70866141732283472" top="0.74803149606299213" bottom="0.74803149606299213" header="0.31496062992125984" footer="0.31496062992125984"/>
  <pageSetup scale="17" fitToHeight="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750"/>
  <sheetViews>
    <sheetView topLeftCell="A542" workbookViewId="0">
      <selection activeCell="K754" sqref="K754"/>
    </sheetView>
  </sheetViews>
  <sheetFormatPr baseColWidth="10" defaultRowHeight="15" x14ac:dyDescent="0.25"/>
  <cols>
    <col min="4" max="4" width="2" bestFit="1" customWidth="1"/>
    <col min="7" max="7" width="15.7109375" customWidth="1"/>
    <col min="8" max="8" width="39.85546875" bestFit="1" customWidth="1"/>
    <col min="9" max="9" width="11.7109375" bestFit="1" customWidth="1"/>
    <col min="10" max="10" width="15.85546875" style="66" bestFit="1" customWidth="1"/>
  </cols>
  <sheetData>
    <row r="1" spans="1:12" s="55" customFormat="1" x14ac:dyDescent="0.25">
      <c r="B1" s="2"/>
      <c r="C1" s="2"/>
      <c r="D1" s="2"/>
      <c r="E1" s="2"/>
      <c r="F1" s="2"/>
      <c r="G1" s="15" t="s">
        <v>1396</v>
      </c>
      <c r="H1" s="2"/>
      <c r="I1" s="2"/>
      <c r="J1" s="2"/>
      <c r="K1" s="5"/>
    </row>
    <row r="2" spans="1:12" s="55" customFormat="1" x14ac:dyDescent="0.25">
      <c r="B2" s="2"/>
      <c r="C2" s="2"/>
      <c r="D2" s="2"/>
      <c r="E2" s="2"/>
      <c r="F2" s="2"/>
      <c r="G2" s="15" t="s">
        <v>8944</v>
      </c>
      <c r="H2" s="2"/>
      <c r="I2" s="2"/>
      <c r="J2" s="2"/>
      <c r="K2" s="5"/>
    </row>
    <row r="3" spans="1:12" s="55" customFormat="1" x14ac:dyDescent="0.25">
      <c r="B3" s="2"/>
      <c r="C3" s="2"/>
      <c r="D3" s="2"/>
      <c r="E3" s="2"/>
      <c r="F3" s="2"/>
      <c r="G3" s="15" t="s">
        <v>0</v>
      </c>
      <c r="H3" s="2"/>
      <c r="I3" s="2"/>
      <c r="J3" s="2"/>
      <c r="K3" s="5"/>
    </row>
    <row r="4" spans="1:12" s="55" customFormat="1" x14ac:dyDescent="0.25">
      <c r="B4" s="2"/>
      <c r="C4" s="2"/>
      <c r="D4" s="2"/>
      <c r="E4" s="2"/>
      <c r="F4" s="2"/>
      <c r="G4" s="3"/>
      <c r="H4" s="2"/>
      <c r="I4" s="2"/>
      <c r="J4" s="2"/>
      <c r="K4" s="2"/>
    </row>
    <row r="5" spans="1:12" s="55" customFormat="1" x14ac:dyDescent="0.25">
      <c r="B5" s="2"/>
      <c r="C5" s="2"/>
      <c r="D5" s="2"/>
      <c r="E5" s="2"/>
      <c r="F5" s="2"/>
      <c r="G5" s="6"/>
      <c r="H5" s="4"/>
      <c r="I5" s="4"/>
      <c r="J5" s="4"/>
      <c r="K5" s="4"/>
    </row>
    <row r="6" spans="1:12" s="55" customFormat="1" ht="17.25" thickBot="1" x14ac:dyDescent="0.35">
      <c r="A6" s="10" t="s">
        <v>1397</v>
      </c>
      <c r="B6" s="10" t="s">
        <v>1398</v>
      </c>
      <c r="C6" s="10" t="s">
        <v>1399</v>
      </c>
      <c r="D6" s="10"/>
      <c r="E6" s="10"/>
      <c r="F6" s="10"/>
      <c r="G6" s="11" t="s">
        <v>1400</v>
      </c>
      <c r="H6" s="12" t="s">
        <v>1401</v>
      </c>
      <c r="I6" s="13" t="s">
        <v>1402</v>
      </c>
      <c r="J6" s="13" t="s">
        <v>1403</v>
      </c>
      <c r="K6" s="13" t="s">
        <v>1404</v>
      </c>
    </row>
    <row r="7" spans="1:12" x14ac:dyDescent="0.25">
      <c r="A7" t="s">
        <v>8015</v>
      </c>
      <c r="B7" s="56">
        <v>42982</v>
      </c>
      <c r="C7" t="s">
        <v>7711</v>
      </c>
      <c r="D7">
        <v>1</v>
      </c>
      <c r="E7" t="s">
        <v>8016</v>
      </c>
      <c r="F7" t="s">
        <v>8017</v>
      </c>
      <c r="G7" s="66" t="s">
        <v>356</v>
      </c>
      <c r="H7" t="s">
        <v>356</v>
      </c>
      <c r="I7">
        <v>62.83</v>
      </c>
      <c r="J7" s="66">
        <f>+I7/0.16</f>
        <v>392.6875</v>
      </c>
    </row>
    <row r="8" spans="1:12" x14ac:dyDescent="0.25">
      <c r="A8" t="s">
        <v>8018</v>
      </c>
      <c r="B8" s="56">
        <v>42983</v>
      </c>
      <c r="C8" t="s">
        <v>8019</v>
      </c>
      <c r="D8">
        <v>1</v>
      </c>
      <c r="E8" t="s">
        <v>8020</v>
      </c>
      <c r="F8" t="s">
        <v>8021</v>
      </c>
      <c r="G8" s="39" t="s">
        <v>1463</v>
      </c>
      <c r="H8" s="39" t="s">
        <v>1464</v>
      </c>
      <c r="I8" s="61">
        <v>53780.31</v>
      </c>
      <c r="J8" s="66">
        <f t="shared" ref="J8:J71" si="0">+I8/0.16</f>
        <v>336126.9375</v>
      </c>
    </row>
    <row r="9" spans="1:12" x14ac:dyDescent="0.25">
      <c r="A9" t="s">
        <v>8022</v>
      </c>
      <c r="B9" s="56">
        <v>42983</v>
      </c>
      <c r="C9" t="s">
        <v>8023</v>
      </c>
      <c r="D9">
        <v>1</v>
      </c>
      <c r="E9" t="s">
        <v>8024</v>
      </c>
      <c r="F9" t="s">
        <v>8025</v>
      </c>
      <c r="G9" s="55" t="s">
        <v>1414</v>
      </c>
      <c r="H9" s="55" t="s">
        <v>3738</v>
      </c>
      <c r="I9" s="61">
        <v>4690.41</v>
      </c>
      <c r="J9" s="66">
        <f t="shared" si="0"/>
        <v>29315.0625</v>
      </c>
    </row>
    <row r="10" spans="1:12" x14ac:dyDescent="0.25">
      <c r="A10" t="s">
        <v>6234</v>
      </c>
      <c r="B10" s="56">
        <v>42983</v>
      </c>
      <c r="C10" t="s">
        <v>8026</v>
      </c>
      <c r="D10">
        <v>1</v>
      </c>
      <c r="E10" t="s">
        <v>8027</v>
      </c>
      <c r="F10" t="s">
        <v>8021</v>
      </c>
      <c r="G10" s="39" t="s">
        <v>1463</v>
      </c>
      <c r="H10" s="39" t="s">
        <v>1464</v>
      </c>
      <c r="I10" s="61">
        <v>74694.02</v>
      </c>
      <c r="J10" s="66">
        <f t="shared" si="0"/>
        <v>466837.625</v>
      </c>
    </row>
    <row r="11" spans="1:12" x14ac:dyDescent="0.25">
      <c r="A11" t="s">
        <v>8028</v>
      </c>
      <c r="B11" s="56">
        <v>42983</v>
      </c>
      <c r="C11" t="s">
        <v>8029</v>
      </c>
      <c r="D11">
        <v>1</v>
      </c>
      <c r="E11" t="s">
        <v>8030</v>
      </c>
      <c r="F11" t="s">
        <v>8021</v>
      </c>
      <c r="G11" s="39" t="s">
        <v>1463</v>
      </c>
      <c r="H11" s="39" t="s">
        <v>1464</v>
      </c>
      <c r="I11" s="61">
        <v>74694.02</v>
      </c>
      <c r="J11" s="66">
        <f t="shared" si="0"/>
        <v>466837.625</v>
      </c>
    </row>
    <row r="12" spans="1:12" x14ac:dyDescent="0.25">
      <c r="A12" t="s">
        <v>3801</v>
      </c>
      <c r="B12" s="56">
        <v>42983</v>
      </c>
      <c r="C12" t="s">
        <v>8031</v>
      </c>
      <c r="D12">
        <v>1</v>
      </c>
      <c r="E12" t="s">
        <v>8032</v>
      </c>
      <c r="F12" t="s">
        <v>8021</v>
      </c>
      <c r="G12" s="39" t="s">
        <v>1463</v>
      </c>
      <c r="H12" s="39" t="s">
        <v>1464</v>
      </c>
      <c r="I12" s="61">
        <v>80202.77</v>
      </c>
      <c r="J12" s="66">
        <f t="shared" si="0"/>
        <v>501267.3125</v>
      </c>
    </row>
    <row r="13" spans="1:12" x14ac:dyDescent="0.25">
      <c r="A13" t="s">
        <v>3804</v>
      </c>
      <c r="B13" s="56">
        <v>42983</v>
      </c>
      <c r="C13" t="s">
        <v>8033</v>
      </c>
      <c r="D13">
        <v>1</v>
      </c>
      <c r="E13" t="s">
        <v>8034</v>
      </c>
      <c r="F13" t="s">
        <v>8021</v>
      </c>
      <c r="G13" s="39" t="s">
        <v>1463</v>
      </c>
      <c r="H13" s="39" t="s">
        <v>1464</v>
      </c>
      <c r="I13" s="61">
        <v>75340.36</v>
      </c>
      <c r="J13" s="66">
        <f t="shared" si="0"/>
        <v>470877.25</v>
      </c>
    </row>
    <row r="14" spans="1:12" x14ac:dyDescent="0.25">
      <c r="A14" t="s">
        <v>8035</v>
      </c>
      <c r="B14" s="56">
        <v>42983</v>
      </c>
      <c r="C14" t="s">
        <v>8036</v>
      </c>
      <c r="D14">
        <v>1</v>
      </c>
      <c r="E14" t="s">
        <v>8037</v>
      </c>
      <c r="F14" t="s">
        <v>8021</v>
      </c>
      <c r="G14" s="7" t="s">
        <v>1473</v>
      </c>
      <c r="H14" s="7" t="s">
        <v>3090</v>
      </c>
      <c r="I14" s="61">
        <v>42049.03</v>
      </c>
      <c r="J14" s="66">
        <f t="shared" si="0"/>
        <v>262806.4375</v>
      </c>
      <c r="L14" s="39"/>
    </row>
    <row r="15" spans="1:12" x14ac:dyDescent="0.25">
      <c r="A15" t="s">
        <v>8038</v>
      </c>
      <c r="B15" s="56">
        <v>42984</v>
      </c>
      <c r="C15" t="s">
        <v>8039</v>
      </c>
      <c r="D15">
        <v>1</v>
      </c>
      <c r="E15" t="s">
        <v>8040</v>
      </c>
      <c r="F15" t="s">
        <v>8021</v>
      </c>
      <c r="G15" s="7" t="s">
        <v>1477</v>
      </c>
      <c r="H15" s="7" t="s">
        <v>1478</v>
      </c>
      <c r="I15" s="61">
        <v>64905.69</v>
      </c>
      <c r="J15" s="66">
        <f t="shared" si="0"/>
        <v>405660.5625</v>
      </c>
    </row>
    <row r="16" spans="1:12" x14ac:dyDescent="0.25">
      <c r="A16" t="s">
        <v>8041</v>
      </c>
      <c r="B16" s="56">
        <v>42984</v>
      </c>
      <c r="C16" t="s">
        <v>8042</v>
      </c>
      <c r="D16">
        <v>1</v>
      </c>
      <c r="E16" t="s">
        <v>8043</v>
      </c>
      <c r="F16" t="s">
        <v>8021</v>
      </c>
      <c r="G16" s="7" t="s">
        <v>5569</v>
      </c>
      <c r="H16" s="7" t="s">
        <v>5570</v>
      </c>
      <c r="I16" s="61">
        <v>51518.05</v>
      </c>
      <c r="J16" s="66">
        <f t="shared" si="0"/>
        <v>321987.8125</v>
      </c>
    </row>
    <row r="17" spans="1:11" x14ac:dyDescent="0.25">
      <c r="A17" t="s">
        <v>8046</v>
      </c>
      <c r="B17" s="56">
        <v>42985</v>
      </c>
      <c r="C17" t="s">
        <v>8044</v>
      </c>
      <c r="D17">
        <v>1</v>
      </c>
      <c r="E17" t="s">
        <v>8047</v>
      </c>
      <c r="F17" t="s">
        <v>8021</v>
      </c>
      <c r="G17" s="39" t="s">
        <v>1463</v>
      </c>
      <c r="H17" s="39" t="s">
        <v>1464</v>
      </c>
      <c r="I17" s="61">
        <v>54784.59</v>
      </c>
      <c r="J17" s="66">
        <f t="shared" si="0"/>
        <v>342403.6875</v>
      </c>
    </row>
    <row r="18" spans="1:11" x14ac:dyDescent="0.25">
      <c r="A18" t="s">
        <v>8048</v>
      </c>
      <c r="B18" s="56">
        <v>42986</v>
      </c>
      <c r="C18" t="s">
        <v>8049</v>
      </c>
      <c r="D18">
        <v>1</v>
      </c>
      <c r="E18" t="s">
        <v>8050</v>
      </c>
      <c r="F18" t="s">
        <v>8021</v>
      </c>
      <c r="G18" s="7" t="s">
        <v>1486</v>
      </c>
      <c r="H18" s="7" t="s">
        <v>1487</v>
      </c>
      <c r="I18" s="61">
        <v>51518.05</v>
      </c>
      <c r="J18" s="66">
        <f t="shared" si="0"/>
        <v>321987.8125</v>
      </c>
    </row>
    <row r="19" spans="1:11" x14ac:dyDescent="0.25">
      <c r="A19" t="s">
        <v>8051</v>
      </c>
      <c r="B19" s="56">
        <v>42986</v>
      </c>
      <c r="C19" t="s">
        <v>8052</v>
      </c>
      <c r="D19">
        <v>1</v>
      </c>
      <c r="E19" t="s">
        <v>8053</v>
      </c>
      <c r="F19" t="s">
        <v>8021</v>
      </c>
      <c r="G19" s="7" t="s">
        <v>7972</v>
      </c>
      <c r="H19" s="7" t="s">
        <v>7973</v>
      </c>
      <c r="I19" s="61">
        <v>55927.8</v>
      </c>
      <c r="J19" s="66">
        <f t="shared" si="0"/>
        <v>349548.75</v>
      </c>
    </row>
    <row r="20" spans="1:11" x14ac:dyDescent="0.25">
      <c r="A20" t="s">
        <v>8055</v>
      </c>
      <c r="B20" s="56">
        <v>42989</v>
      </c>
      <c r="C20" t="s">
        <v>8056</v>
      </c>
      <c r="D20">
        <v>1</v>
      </c>
      <c r="E20" t="s">
        <v>8057</v>
      </c>
      <c r="F20" t="s">
        <v>8021</v>
      </c>
      <c r="G20" s="7" t="s">
        <v>1488</v>
      </c>
      <c r="H20" s="7" t="s">
        <v>1489</v>
      </c>
      <c r="I20" s="61">
        <v>54818.8</v>
      </c>
      <c r="J20" s="66">
        <f t="shared" si="0"/>
        <v>342617.5</v>
      </c>
    </row>
    <row r="21" spans="1:11" x14ac:dyDescent="0.25">
      <c r="A21" t="s">
        <v>8058</v>
      </c>
      <c r="B21" s="56">
        <v>42989</v>
      </c>
      <c r="C21" t="s">
        <v>8059</v>
      </c>
      <c r="D21">
        <v>1</v>
      </c>
      <c r="E21" t="s">
        <v>8060</v>
      </c>
      <c r="F21" t="s">
        <v>8021</v>
      </c>
      <c r="G21" s="7" t="s">
        <v>1472</v>
      </c>
      <c r="H21" s="7" t="s">
        <v>3757</v>
      </c>
      <c r="I21" s="61">
        <v>83107.72</v>
      </c>
      <c r="J21" s="66">
        <f t="shared" si="0"/>
        <v>519423.25</v>
      </c>
    </row>
    <row r="22" spans="1:11" x14ac:dyDescent="0.25">
      <c r="A22" t="s">
        <v>8061</v>
      </c>
      <c r="B22" s="56">
        <v>42989</v>
      </c>
      <c r="C22" t="s">
        <v>8062</v>
      </c>
      <c r="D22">
        <v>1</v>
      </c>
      <c r="E22" t="s">
        <v>8063</v>
      </c>
      <c r="F22" t="s">
        <v>8021</v>
      </c>
      <c r="G22" s="7" t="s">
        <v>1479</v>
      </c>
      <c r="H22" s="7" t="s">
        <v>1480</v>
      </c>
      <c r="I22" s="61">
        <v>44320.26</v>
      </c>
      <c r="J22" s="66">
        <f t="shared" si="0"/>
        <v>277001.625</v>
      </c>
    </row>
    <row r="23" spans="1:11" x14ac:dyDescent="0.25">
      <c r="A23" t="s">
        <v>8064</v>
      </c>
      <c r="B23" s="56">
        <v>42989</v>
      </c>
      <c r="C23" t="s">
        <v>8065</v>
      </c>
      <c r="D23">
        <v>1</v>
      </c>
      <c r="E23" t="s">
        <v>8066</v>
      </c>
      <c r="F23" t="s">
        <v>8021</v>
      </c>
      <c r="G23" s="7" t="s">
        <v>1485</v>
      </c>
      <c r="H23" s="7" t="s">
        <v>207</v>
      </c>
      <c r="I23" s="61">
        <v>44320.26</v>
      </c>
      <c r="J23" s="66">
        <f t="shared" si="0"/>
        <v>277001.625</v>
      </c>
      <c r="K23" t="s">
        <v>9700</v>
      </c>
    </row>
    <row r="24" spans="1:11" x14ac:dyDescent="0.25">
      <c r="A24" t="s">
        <v>5634</v>
      </c>
      <c r="B24" s="56">
        <v>42989</v>
      </c>
      <c r="C24" t="s">
        <v>8069</v>
      </c>
      <c r="D24">
        <v>1</v>
      </c>
      <c r="E24" t="s">
        <v>8070</v>
      </c>
      <c r="F24" t="s">
        <v>8021</v>
      </c>
      <c r="G24" s="7" t="s">
        <v>1475</v>
      </c>
      <c r="H24" s="7" t="s">
        <v>1476</v>
      </c>
      <c r="I24" s="61">
        <v>30083.57</v>
      </c>
      <c r="J24" s="66">
        <f t="shared" si="0"/>
        <v>188022.3125</v>
      </c>
    </row>
    <row r="25" spans="1:11" s="66" customFormat="1" x14ac:dyDescent="0.25">
      <c r="A25" s="66" t="s">
        <v>8067</v>
      </c>
      <c r="B25" s="56">
        <v>42989</v>
      </c>
      <c r="C25" s="66" t="s">
        <v>259</v>
      </c>
      <c r="D25" s="66">
        <v>1</v>
      </c>
      <c r="E25" s="66" t="s">
        <v>8068</v>
      </c>
      <c r="F25" s="66" t="s">
        <v>8017</v>
      </c>
      <c r="G25" s="7" t="s">
        <v>807</v>
      </c>
      <c r="H25" s="7" t="s">
        <v>7343</v>
      </c>
      <c r="I25" s="61">
        <v>57.93</v>
      </c>
      <c r="J25" s="66">
        <f t="shared" si="0"/>
        <v>362.0625</v>
      </c>
    </row>
    <row r="26" spans="1:11" s="66" customFormat="1" x14ac:dyDescent="0.25">
      <c r="A26" s="66" t="s">
        <v>8067</v>
      </c>
      <c r="B26" s="56">
        <v>42989</v>
      </c>
      <c r="C26" s="66" t="s">
        <v>259</v>
      </c>
      <c r="D26" s="66">
        <v>1</v>
      </c>
      <c r="E26" s="66" t="s">
        <v>8068</v>
      </c>
      <c r="F26" s="66" t="s">
        <v>8017</v>
      </c>
      <c r="G26" s="7" t="s">
        <v>8984</v>
      </c>
      <c r="H26" s="7" t="s">
        <v>8985</v>
      </c>
      <c r="I26" s="61">
        <v>23.45</v>
      </c>
      <c r="J26" s="66">
        <f t="shared" si="0"/>
        <v>146.5625</v>
      </c>
    </row>
    <row r="27" spans="1:11" s="66" customFormat="1" x14ac:dyDescent="0.25">
      <c r="A27" s="66" t="s">
        <v>8067</v>
      </c>
      <c r="B27" s="56">
        <v>42989</v>
      </c>
      <c r="C27" s="66" t="s">
        <v>259</v>
      </c>
      <c r="D27" s="66">
        <v>1</v>
      </c>
      <c r="E27" s="66" t="s">
        <v>8068</v>
      </c>
      <c r="F27" s="66" t="s">
        <v>8017</v>
      </c>
      <c r="G27" s="7" t="s">
        <v>1520</v>
      </c>
      <c r="H27" s="7" t="s">
        <v>1524</v>
      </c>
      <c r="I27" s="61">
        <f>516.37+23.31</f>
        <v>539.67999999999995</v>
      </c>
      <c r="J27" s="66">
        <f t="shared" si="0"/>
        <v>3372.9999999999995</v>
      </c>
    </row>
    <row r="28" spans="1:11" s="66" customFormat="1" x14ac:dyDescent="0.25">
      <c r="A28" s="66" t="s">
        <v>8067</v>
      </c>
      <c r="B28" s="56">
        <v>42989</v>
      </c>
      <c r="C28" s="66" t="s">
        <v>259</v>
      </c>
      <c r="D28" s="66">
        <v>1</v>
      </c>
      <c r="E28" s="66" t="s">
        <v>8068</v>
      </c>
      <c r="F28" s="66" t="s">
        <v>8017</v>
      </c>
      <c r="G28" s="7" t="s">
        <v>3763</v>
      </c>
      <c r="H28" s="7" t="s">
        <v>8986</v>
      </c>
      <c r="I28" s="61">
        <v>40</v>
      </c>
      <c r="J28" s="66">
        <f t="shared" si="0"/>
        <v>250</v>
      </c>
    </row>
    <row r="29" spans="1:11" s="66" customFormat="1" x14ac:dyDescent="0.25">
      <c r="A29" s="66" t="s">
        <v>8067</v>
      </c>
      <c r="B29" s="56">
        <v>42989</v>
      </c>
      <c r="C29" s="66" t="s">
        <v>259</v>
      </c>
      <c r="D29" s="66">
        <v>1</v>
      </c>
      <c r="E29" s="66" t="s">
        <v>8068</v>
      </c>
      <c r="F29" s="66" t="s">
        <v>8017</v>
      </c>
      <c r="G29" s="7" t="s">
        <v>8987</v>
      </c>
      <c r="H29" s="7" t="s">
        <v>8988</v>
      </c>
      <c r="I29" s="61">
        <v>35.72</v>
      </c>
      <c r="J29" s="66">
        <f t="shared" si="0"/>
        <v>223.25</v>
      </c>
    </row>
    <row r="30" spans="1:11" s="66" customFormat="1" x14ac:dyDescent="0.25">
      <c r="A30" s="66" t="s">
        <v>8067</v>
      </c>
      <c r="B30" s="56">
        <v>42989</v>
      </c>
      <c r="C30" s="66" t="s">
        <v>259</v>
      </c>
      <c r="D30" s="66">
        <v>1</v>
      </c>
      <c r="E30" s="66" t="s">
        <v>8068</v>
      </c>
      <c r="F30" s="66" t="s">
        <v>8017</v>
      </c>
      <c r="G30" s="7" t="s">
        <v>444</v>
      </c>
      <c r="H30" s="7" t="s">
        <v>1528</v>
      </c>
      <c r="I30" s="61">
        <v>54.62</v>
      </c>
      <c r="J30" s="66">
        <f t="shared" si="0"/>
        <v>341.375</v>
      </c>
    </row>
    <row r="31" spans="1:11" s="66" customFormat="1" x14ac:dyDescent="0.25">
      <c r="A31" s="66" t="s">
        <v>8067</v>
      </c>
      <c r="B31" s="56">
        <v>42989</v>
      </c>
      <c r="C31" s="66" t="s">
        <v>259</v>
      </c>
      <c r="D31" s="66">
        <v>1</v>
      </c>
      <c r="E31" s="66" t="s">
        <v>8068</v>
      </c>
      <c r="F31" s="66" t="s">
        <v>8017</v>
      </c>
      <c r="G31" s="7" t="s">
        <v>8006</v>
      </c>
      <c r="H31" s="7" t="s">
        <v>8007</v>
      </c>
      <c r="I31" s="61">
        <v>31.17</v>
      </c>
      <c r="J31" s="66">
        <f t="shared" si="0"/>
        <v>194.8125</v>
      </c>
    </row>
    <row r="32" spans="1:11" x14ac:dyDescent="0.25">
      <c r="A32" t="s">
        <v>8071</v>
      </c>
      <c r="B32" s="56">
        <v>42989</v>
      </c>
      <c r="C32" t="s">
        <v>8072</v>
      </c>
      <c r="D32">
        <v>1</v>
      </c>
      <c r="E32" t="s">
        <v>8073</v>
      </c>
      <c r="F32" t="s">
        <v>8025</v>
      </c>
      <c r="G32" s="7" t="s">
        <v>2879</v>
      </c>
      <c r="H32" s="7" t="s">
        <v>2881</v>
      </c>
      <c r="I32">
        <v>208</v>
      </c>
      <c r="J32" s="66">
        <f t="shared" si="0"/>
        <v>1300</v>
      </c>
    </row>
    <row r="33" spans="1:11" x14ac:dyDescent="0.25">
      <c r="A33" t="s">
        <v>8074</v>
      </c>
      <c r="B33" s="56">
        <v>42986</v>
      </c>
      <c r="C33" t="s">
        <v>8075</v>
      </c>
      <c r="D33">
        <v>1</v>
      </c>
      <c r="E33" t="s">
        <v>8076</v>
      </c>
      <c r="F33" t="s">
        <v>8021</v>
      </c>
      <c r="G33" s="39" t="s">
        <v>1463</v>
      </c>
      <c r="H33" s="39" t="s">
        <v>1464</v>
      </c>
      <c r="I33" s="61">
        <v>58678.76</v>
      </c>
      <c r="J33" s="66">
        <f t="shared" si="0"/>
        <v>366742.25</v>
      </c>
    </row>
    <row r="34" spans="1:11" x14ac:dyDescent="0.25">
      <c r="A34" t="s">
        <v>8077</v>
      </c>
      <c r="B34" s="56">
        <v>42986</v>
      </c>
      <c r="C34" t="s">
        <v>8078</v>
      </c>
      <c r="D34">
        <v>1</v>
      </c>
      <c r="E34" t="s">
        <v>8079</v>
      </c>
      <c r="F34" t="s">
        <v>8021</v>
      </c>
      <c r="G34" s="39" t="s">
        <v>1463</v>
      </c>
      <c r="H34" s="39" t="s">
        <v>1464</v>
      </c>
      <c r="I34" s="61">
        <v>81801.289999999994</v>
      </c>
      <c r="J34" s="66">
        <f t="shared" si="0"/>
        <v>511258.06249999994</v>
      </c>
    </row>
    <row r="35" spans="1:11" x14ac:dyDescent="0.25">
      <c r="A35" t="s">
        <v>8080</v>
      </c>
      <c r="B35" s="56">
        <v>42990</v>
      </c>
      <c r="C35" t="s">
        <v>8081</v>
      </c>
      <c r="D35">
        <v>1</v>
      </c>
      <c r="E35" t="s">
        <v>8082</v>
      </c>
      <c r="F35" t="s">
        <v>8021</v>
      </c>
      <c r="G35" s="39" t="s">
        <v>1463</v>
      </c>
      <c r="H35" s="39" t="s">
        <v>1464</v>
      </c>
      <c r="I35" s="61">
        <v>33998.51</v>
      </c>
      <c r="J35" s="66">
        <f t="shared" si="0"/>
        <v>212490.6875</v>
      </c>
    </row>
    <row r="36" spans="1:11" x14ac:dyDescent="0.25">
      <c r="A36" t="s">
        <v>8083</v>
      </c>
      <c r="B36" s="56">
        <v>42990</v>
      </c>
      <c r="C36" t="s">
        <v>8084</v>
      </c>
      <c r="D36">
        <v>1</v>
      </c>
      <c r="E36" t="s">
        <v>8085</v>
      </c>
      <c r="F36" t="s">
        <v>8021</v>
      </c>
      <c r="G36" s="39" t="s">
        <v>1463</v>
      </c>
      <c r="H36" s="39" t="s">
        <v>1464</v>
      </c>
      <c r="I36" s="61">
        <v>33998.51</v>
      </c>
      <c r="J36" s="66">
        <f t="shared" si="0"/>
        <v>212490.6875</v>
      </c>
    </row>
    <row r="37" spans="1:11" x14ac:dyDescent="0.25">
      <c r="A37" t="s">
        <v>8086</v>
      </c>
      <c r="B37" s="56">
        <v>42990</v>
      </c>
      <c r="C37" t="s">
        <v>8087</v>
      </c>
      <c r="D37">
        <v>1</v>
      </c>
      <c r="E37" t="s">
        <v>8088</v>
      </c>
      <c r="F37" t="s">
        <v>8021</v>
      </c>
      <c r="G37" s="39" t="s">
        <v>1463</v>
      </c>
      <c r="H37" s="39" t="s">
        <v>1464</v>
      </c>
      <c r="I37" s="61">
        <v>41992.15</v>
      </c>
      <c r="J37" s="66">
        <f t="shared" si="0"/>
        <v>262450.9375</v>
      </c>
    </row>
    <row r="38" spans="1:11" x14ac:dyDescent="0.25">
      <c r="A38" t="s">
        <v>8089</v>
      </c>
      <c r="B38" s="56">
        <v>42990</v>
      </c>
      <c r="C38" t="s">
        <v>8090</v>
      </c>
      <c r="D38">
        <v>1</v>
      </c>
      <c r="E38" t="s">
        <v>8091</v>
      </c>
      <c r="F38" t="s">
        <v>8021</v>
      </c>
      <c r="G38" s="39" t="s">
        <v>1463</v>
      </c>
      <c r="H38" s="39" t="s">
        <v>1464</v>
      </c>
      <c r="I38" s="61">
        <v>41992.15</v>
      </c>
      <c r="J38" s="66">
        <f t="shared" si="0"/>
        <v>262450.9375</v>
      </c>
    </row>
    <row r="39" spans="1:11" x14ac:dyDescent="0.25">
      <c r="A39" t="s">
        <v>7371</v>
      </c>
      <c r="B39" s="56">
        <v>42990</v>
      </c>
      <c r="C39" t="s">
        <v>8092</v>
      </c>
      <c r="D39">
        <v>1</v>
      </c>
      <c r="E39" t="s">
        <v>8093</v>
      </c>
      <c r="F39" t="s">
        <v>8021</v>
      </c>
      <c r="G39" s="39" t="s">
        <v>1463</v>
      </c>
      <c r="H39" s="39" t="s">
        <v>1464</v>
      </c>
      <c r="I39" s="61">
        <v>41992.15</v>
      </c>
      <c r="J39" s="66">
        <f t="shared" si="0"/>
        <v>262450.9375</v>
      </c>
    </row>
    <row r="40" spans="1:11" x14ac:dyDescent="0.25">
      <c r="A40" t="s">
        <v>8094</v>
      </c>
      <c r="B40" s="56">
        <v>42990</v>
      </c>
      <c r="C40" t="s">
        <v>8095</v>
      </c>
      <c r="D40">
        <v>1</v>
      </c>
      <c r="E40" t="s">
        <v>8096</v>
      </c>
      <c r="F40" t="s">
        <v>8021</v>
      </c>
      <c r="G40" s="39" t="s">
        <v>1463</v>
      </c>
      <c r="H40" s="39" t="s">
        <v>1464</v>
      </c>
      <c r="I40" s="61">
        <v>41992.15</v>
      </c>
      <c r="J40" s="66">
        <f t="shared" si="0"/>
        <v>262450.9375</v>
      </c>
    </row>
    <row r="41" spans="1:11" x14ac:dyDescent="0.25">
      <c r="A41" t="s">
        <v>8097</v>
      </c>
      <c r="B41" s="56">
        <v>42990</v>
      </c>
      <c r="C41" t="s">
        <v>8098</v>
      </c>
      <c r="D41">
        <v>1</v>
      </c>
      <c r="E41" t="s">
        <v>8099</v>
      </c>
      <c r="F41" t="s">
        <v>8021</v>
      </c>
      <c r="G41" s="39" t="s">
        <v>1463</v>
      </c>
      <c r="H41" s="39" t="s">
        <v>1464</v>
      </c>
      <c r="I41" s="61">
        <v>41992.15</v>
      </c>
      <c r="J41" s="66">
        <f t="shared" si="0"/>
        <v>262450.9375</v>
      </c>
    </row>
    <row r="42" spans="1:11" x14ac:dyDescent="0.25">
      <c r="A42" t="s">
        <v>8100</v>
      </c>
      <c r="B42" s="56">
        <v>42990</v>
      </c>
      <c r="C42" t="s">
        <v>8101</v>
      </c>
      <c r="D42">
        <v>1</v>
      </c>
      <c r="E42" t="s">
        <v>8102</v>
      </c>
      <c r="F42" t="s">
        <v>8021</v>
      </c>
      <c r="G42" s="39" t="s">
        <v>1463</v>
      </c>
      <c r="H42" s="39" t="s">
        <v>1464</v>
      </c>
      <c r="I42" s="61">
        <v>41992.15</v>
      </c>
      <c r="J42" s="66">
        <f t="shared" si="0"/>
        <v>262450.9375</v>
      </c>
    </row>
    <row r="43" spans="1:11" x14ac:dyDescent="0.25">
      <c r="A43" t="s">
        <v>6288</v>
      </c>
      <c r="B43" s="56">
        <v>42990</v>
      </c>
      <c r="C43" t="s">
        <v>8054</v>
      </c>
      <c r="D43">
        <v>1</v>
      </c>
      <c r="E43" t="s">
        <v>8103</v>
      </c>
      <c r="F43" t="s">
        <v>8021</v>
      </c>
      <c r="G43" s="7" t="s">
        <v>1483</v>
      </c>
      <c r="H43" s="7" t="s">
        <v>1484</v>
      </c>
      <c r="I43" s="61">
        <v>44046.93</v>
      </c>
      <c r="J43" s="66">
        <f t="shared" si="0"/>
        <v>275293.3125</v>
      </c>
    </row>
    <row r="44" spans="1:11" x14ac:dyDescent="0.25">
      <c r="A44" t="s">
        <v>8104</v>
      </c>
      <c r="B44" s="56">
        <v>42990</v>
      </c>
      <c r="C44" t="s">
        <v>6566</v>
      </c>
      <c r="D44">
        <v>1</v>
      </c>
      <c r="E44" t="s">
        <v>8105</v>
      </c>
      <c r="F44" t="s">
        <v>8045</v>
      </c>
      <c r="G44" s="39" t="s">
        <v>1463</v>
      </c>
      <c r="H44" s="39" t="s">
        <v>1464</v>
      </c>
      <c r="I44" s="61">
        <v>-38384.74</v>
      </c>
      <c r="J44" s="66">
        <f t="shared" si="0"/>
        <v>-239904.62499999997</v>
      </c>
      <c r="K44" s="61"/>
    </row>
    <row r="45" spans="1:11" x14ac:dyDescent="0.25">
      <c r="A45" t="s">
        <v>1636</v>
      </c>
      <c r="B45" s="56">
        <v>42990</v>
      </c>
      <c r="C45" t="s">
        <v>8106</v>
      </c>
      <c r="D45">
        <v>1</v>
      </c>
      <c r="E45" t="s">
        <v>8107</v>
      </c>
      <c r="F45" t="s">
        <v>8021</v>
      </c>
      <c r="G45" s="7" t="s">
        <v>1473</v>
      </c>
      <c r="H45" s="7" t="s">
        <v>3090</v>
      </c>
      <c r="I45" s="61">
        <v>30083.57</v>
      </c>
      <c r="J45" s="66">
        <f t="shared" si="0"/>
        <v>188022.3125</v>
      </c>
    </row>
    <row r="46" spans="1:11" x14ac:dyDescent="0.25">
      <c r="A46" t="s">
        <v>8108</v>
      </c>
      <c r="B46" s="56">
        <v>42990</v>
      </c>
      <c r="C46" t="s">
        <v>8109</v>
      </c>
      <c r="D46">
        <v>1</v>
      </c>
      <c r="E46" t="s">
        <v>8110</v>
      </c>
      <c r="F46" t="s">
        <v>8021</v>
      </c>
      <c r="G46" s="7" t="s">
        <v>1467</v>
      </c>
      <c r="H46" s="7" t="s">
        <v>1468</v>
      </c>
      <c r="I46" s="61">
        <v>44307.82</v>
      </c>
      <c r="J46" s="66">
        <f t="shared" si="0"/>
        <v>276923.875</v>
      </c>
    </row>
    <row r="47" spans="1:11" x14ac:dyDescent="0.25">
      <c r="A47" t="s">
        <v>8111</v>
      </c>
      <c r="B47" s="56">
        <v>42990</v>
      </c>
      <c r="C47" t="s">
        <v>8112</v>
      </c>
      <c r="D47">
        <v>1</v>
      </c>
      <c r="E47" t="s">
        <v>8113</v>
      </c>
      <c r="F47" t="s">
        <v>8021</v>
      </c>
      <c r="G47" s="7" t="s">
        <v>1467</v>
      </c>
      <c r="H47" s="7" t="s">
        <v>1468</v>
      </c>
      <c r="I47" s="61">
        <v>42049</v>
      </c>
      <c r="J47" s="66">
        <f t="shared" si="0"/>
        <v>262806.25</v>
      </c>
    </row>
    <row r="48" spans="1:11" x14ac:dyDescent="0.25">
      <c r="A48" t="s">
        <v>7375</v>
      </c>
      <c r="B48" s="56">
        <v>42990</v>
      </c>
      <c r="C48" t="s">
        <v>8114</v>
      </c>
      <c r="D48">
        <v>1</v>
      </c>
      <c r="E48" t="s">
        <v>8115</v>
      </c>
      <c r="F48" t="s">
        <v>8021</v>
      </c>
      <c r="G48" s="39" t="s">
        <v>1463</v>
      </c>
      <c r="H48" s="39" t="s">
        <v>1464</v>
      </c>
      <c r="I48" s="61">
        <v>36649.769999999997</v>
      </c>
      <c r="J48" s="66">
        <f t="shared" si="0"/>
        <v>229061.06249999997</v>
      </c>
    </row>
    <row r="49" spans="1:10" x14ac:dyDescent="0.25">
      <c r="A49" t="s">
        <v>8116</v>
      </c>
      <c r="B49" s="56">
        <v>42990</v>
      </c>
      <c r="C49" t="s">
        <v>8117</v>
      </c>
      <c r="D49">
        <v>1</v>
      </c>
      <c r="E49" t="s">
        <v>8118</v>
      </c>
      <c r="F49" t="s">
        <v>8021</v>
      </c>
      <c r="G49" s="7" t="s">
        <v>1486</v>
      </c>
      <c r="H49" s="7" t="s">
        <v>1487</v>
      </c>
      <c r="I49" s="61">
        <v>57706.93</v>
      </c>
      <c r="J49" s="66">
        <f t="shared" si="0"/>
        <v>360668.3125</v>
      </c>
    </row>
    <row r="50" spans="1:10" x14ac:dyDescent="0.25">
      <c r="A50" t="s">
        <v>8119</v>
      </c>
      <c r="B50" s="56">
        <v>42990</v>
      </c>
      <c r="C50" t="s">
        <v>8120</v>
      </c>
      <c r="D50">
        <v>1</v>
      </c>
      <c r="E50" t="s">
        <v>8121</v>
      </c>
      <c r="F50" t="s">
        <v>8021</v>
      </c>
      <c r="G50" s="39" t="s">
        <v>1463</v>
      </c>
      <c r="H50" s="39" t="s">
        <v>1464</v>
      </c>
      <c r="I50" s="61">
        <v>34482.03</v>
      </c>
      <c r="J50" s="66">
        <f t="shared" si="0"/>
        <v>215512.6875</v>
      </c>
    </row>
    <row r="51" spans="1:10" x14ac:dyDescent="0.25">
      <c r="A51" t="s">
        <v>8122</v>
      </c>
      <c r="B51" s="56">
        <v>42990</v>
      </c>
      <c r="C51" t="s">
        <v>8123</v>
      </c>
      <c r="D51">
        <v>1</v>
      </c>
      <c r="E51" t="s">
        <v>8124</v>
      </c>
      <c r="F51" t="s">
        <v>8021</v>
      </c>
      <c r="G51" s="39" t="s">
        <v>1463</v>
      </c>
      <c r="H51" s="39" t="s">
        <v>1464</v>
      </c>
      <c r="I51" s="61">
        <v>41992.15</v>
      </c>
      <c r="J51" s="66">
        <f t="shared" si="0"/>
        <v>262450.9375</v>
      </c>
    </row>
    <row r="52" spans="1:10" x14ac:dyDescent="0.25">
      <c r="A52" t="s">
        <v>7381</v>
      </c>
      <c r="B52" s="56">
        <v>42990</v>
      </c>
      <c r="C52" t="s">
        <v>8125</v>
      </c>
      <c r="D52">
        <v>1</v>
      </c>
      <c r="E52" t="s">
        <v>8126</v>
      </c>
      <c r="F52" t="s">
        <v>8021</v>
      </c>
      <c r="G52" s="39" t="s">
        <v>1463</v>
      </c>
      <c r="H52" s="39" t="s">
        <v>1464</v>
      </c>
      <c r="I52" s="61">
        <v>41992.15</v>
      </c>
      <c r="J52" s="66">
        <f t="shared" si="0"/>
        <v>262450.9375</v>
      </c>
    </row>
    <row r="53" spans="1:10" x14ac:dyDescent="0.25">
      <c r="A53" t="s">
        <v>8127</v>
      </c>
      <c r="B53" s="56">
        <v>42990</v>
      </c>
      <c r="C53" t="s">
        <v>8128</v>
      </c>
      <c r="D53">
        <v>1</v>
      </c>
      <c r="E53" t="s">
        <v>8129</v>
      </c>
      <c r="F53" t="s">
        <v>8021</v>
      </c>
      <c r="G53" s="39" t="s">
        <v>1463</v>
      </c>
      <c r="H53" s="39" t="s">
        <v>1464</v>
      </c>
      <c r="I53" s="61">
        <v>41992.15</v>
      </c>
      <c r="J53" s="66">
        <f t="shared" si="0"/>
        <v>262450.9375</v>
      </c>
    </row>
    <row r="54" spans="1:10" x14ac:dyDescent="0.25">
      <c r="A54" t="s">
        <v>154</v>
      </c>
      <c r="B54" s="56">
        <v>42990</v>
      </c>
      <c r="C54" t="s">
        <v>8130</v>
      </c>
      <c r="D54">
        <v>1</v>
      </c>
      <c r="E54" t="s">
        <v>8131</v>
      </c>
      <c r="F54" t="s">
        <v>8021</v>
      </c>
      <c r="G54" s="39" t="s">
        <v>1463</v>
      </c>
      <c r="H54" s="39" t="s">
        <v>1464</v>
      </c>
      <c r="I54" s="61">
        <v>41992.15</v>
      </c>
      <c r="J54" s="66">
        <f t="shared" si="0"/>
        <v>262450.9375</v>
      </c>
    </row>
    <row r="55" spans="1:10" x14ac:dyDescent="0.25">
      <c r="A55" t="s">
        <v>8132</v>
      </c>
      <c r="B55" s="56">
        <v>42991</v>
      </c>
      <c r="C55" t="s">
        <v>8133</v>
      </c>
      <c r="D55">
        <v>1</v>
      </c>
      <c r="E55" t="s">
        <v>8134</v>
      </c>
      <c r="F55" t="s">
        <v>8021</v>
      </c>
      <c r="G55" s="7" t="s">
        <v>1486</v>
      </c>
      <c r="H55" s="7" t="s">
        <v>1487</v>
      </c>
      <c r="I55" s="61">
        <v>44320.23</v>
      </c>
      <c r="J55" s="66">
        <f t="shared" si="0"/>
        <v>277001.4375</v>
      </c>
    </row>
    <row r="56" spans="1:10" x14ac:dyDescent="0.25">
      <c r="A56" t="s">
        <v>8135</v>
      </c>
      <c r="B56" s="56">
        <v>42991</v>
      </c>
      <c r="C56" t="s">
        <v>8136</v>
      </c>
      <c r="D56">
        <v>1</v>
      </c>
      <c r="E56" t="s">
        <v>8137</v>
      </c>
      <c r="F56" t="s">
        <v>8021</v>
      </c>
      <c r="G56" s="7" t="s">
        <v>3755</v>
      </c>
      <c r="H56" s="7" t="s">
        <v>3756</v>
      </c>
      <c r="I56" s="61">
        <v>29756.93</v>
      </c>
      <c r="J56" s="66">
        <f t="shared" si="0"/>
        <v>185980.8125</v>
      </c>
    </row>
    <row r="57" spans="1:10" x14ac:dyDescent="0.25">
      <c r="A57" t="s">
        <v>6314</v>
      </c>
      <c r="B57" s="56">
        <v>42991</v>
      </c>
      <c r="C57" t="s">
        <v>8138</v>
      </c>
      <c r="D57">
        <v>1</v>
      </c>
      <c r="E57" t="s">
        <v>8139</v>
      </c>
      <c r="F57" t="s">
        <v>8021</v>
      </c>
      <c r="G57" s="7" t="s">
        <v>8970</v>
      </c>
      <c r="H57" s="7" t="s">
        <v>8971</v>
      </c>
      <c r="I57" s="61">
        <v>75397.22</v>
      </c>
      <c r="J57" s="66">
        <f t="shared" si="0"/>
        <v>471232.625</v>
      </c>
    </row>
    <row r="58" spans="1:10" x14ac:dyDescent="0.25">
      <c r="A58" t="s">
        <v>8141</v>
      </c>
      <c r="B58" s="56">
        <v>42991</v>
      </c>
      <c r="C58" t="s">
        <v>8140</v>
      </c>
      <c r="D58">
        <v>1</v>
      </c>
      <c r="E58" t="s">
        <v>8142</v>
      </c>
      <c r="F58" t="s">
        <v>8021</v>
      </c>
      <c r="G58" s="7" t="s">
        <v>1482</v>
      </c>
      <c r="H58" s="7" t="s">
        <v>1481</v>
      </c>
      <c r="I58" s="61">
        <v>51518.05</v>
      </c>
      <c r="J58" s="66">
        <f t="shared" si="0"/>
        <v>321987.8125</v>
      </c>
    </row>
    <row r="59" spans="1:10" x14ac:dyDescent="0.25">
      <c r="A59" t="s">
        <v>5668</v>
      </c>
      <c r="B59" s="56">
        <v>42992</v>
      </c>
      <c r="C59" t="s">
        <v>8143</v>
      </c>
      <c r="D59">
        <v>1</v>
      </c>
      <c r="E59" t="s">
        <v>8144</v>
      </c>
      <c r="F59" t="s">
        <v>8021</v>
      </c>
      <c r="G59" s="7" t="s">
        <v>1483</v>
      </c>
      <c r="H59" s="7" t="s">
        <v>1484</v>
      </c>
      <c r="I59" s="61">
        <v>55927.82</v>
      </c>
      <c r="J59" s="66">
        <f t="shared" si="0"/>
        <v>349548.875</v>
      </c>
    </row>
    <row r="60" spans="1:10" x14ac:dyDescent="0.25">
      <c r="A60" t="s">
        <v>8145</v>
      </c>
      <c r="B60" s="56">
        <v>42992</v>
      </c>
      <c r="C60" t="s">
        <v>8146</v>
      </c>
      <c r="D60">
        <v>1</v>
      </c>
      <c r="E60" t="s">
        <v>8147</v>
      </c>
      <c r="F60" t="s">
        <v>8021</v>
      </c>
      <c r="G60" s="7" t="s">
        <v>1477</v>
      </c>
      <c r="H60" s="7" t="s">
        <v>1478</v>
      </c>
      <c r="I60" s="61">
        <v>57741.87</v>
      </c>
      <c r="J60" s="66">
        <f t="shared" si="0"/>
        <v>360886.6875</v>
      </c>
    </row>
    <row r="61" spans="1:10" x14ac:dyDescent="0.25">
      <c r="A61" t="s">
        <v>4927</v>
      </c>
      <c r="B61" s="56">
        <v>42993</v>
      </c>
      <c r="C61" t="s">
        <v>8148</v>
      </c>
      <c r="D61">
        <v>1</v>
      </c>
      <c r="E61" t="s">
        <v>8149</v>
      </c>
      <c r="F61" t="s">
        <v>8021</v>
      </c>
      <c r="G61" s="7" t="s">
        <v>1490</v>
      </c>
      <c r="H61" s="7" t="s">
        <v>1491</v>
      </c>
      <c r="I61" s="61">
        <v>34039.54</v>
      </c>
      <c r="J61" s="66">
        <f t="shared" si="0"/>
        <v>212747.125</v>
      </c>
    </row>
    <row r="62" spans="1:10" x14ac:dyDescent="0.25">
      <c r="A62" t="s">
        <v>8150</v>
      </c>
      <c r="B62" s="56">
        <v>42991</v>
      </c>
      <c r="C62" t="s">
        <v>8151</v>
      </c>
      <c r="D62">
        <v>1</v>
      </c>
      <c r="E62" t="s">
        <v>8152</v>
      </c>
      <c r="F62" t="s">
        <v>8025</v>
      </c>
      <c r="G62" s="7" t="s">
        <v>1417</v>
      </c>
      <c r="H62" s="55" t="s">
        <v>8973</v>
      </c>
      <c r="I62">
        <v>890.69</v>
      </c>
      <c r="J62" s="66">
        <f t="shared" si="0"/>
        <v>5566.8125</v>
      </c>
    </row>
    <row r="63" spans="1:10" x14ac:dyDescent="0.25">
      <c r="A63" t="s">
        <v>8153</v>
      </c>
      <c r="B63" s="56">
        <v>42993</v>
      </c>
      <c r="C63" t="s">
        <v>8154</v>
      </c>
      <c r="D63">
        <v>1</v>
      </c>
      <c r="E63" t="s">
        <v>8155</v>
      </c>
      <c r="F63" t="s">
        <v>8021</v>
      </c>
      <c r="G63" s="7" t="s">
        <v>1483</v>
      </c>
      <c r="H63" s="7" t="s">
        <v>1484</v>
      </c>
      <c r="I63" s="61">
        <v>54818.8</v>
      </c>
      <c r="J63" s="66">
        <f t="shared" si="0"/>
        <v>342617.5</v>
      </c>
    </row>
    <row r="64" spans="1:10" x14ac:dyDescent="0.25">
      <c r="A64" t="s">
        <v>8156</v>
      </c>
      <c r="B64" s="56">
        <v>42993</v>
      </c>
      <c r="C64" t="s">
        <v>8157</v>
      </c>
      <c r="D64">
        <v>1</v>
      </c>
      <c r="E64" t="s">
        <v>8158</v>
      </c>
      <c r="F64" t="s">
        <v>8021</v>
      </c>
      <c r="G64" s="7" t="s">
        <v>2887</v>
      </c>
      <c r="H64" s="7" t="s">
        <v>2888</v>
      </c>
      <c r="I64" s="61">
        <v>75397.22</v>
      </c>
      <c r="J64" s="66">
        <f t="shared" si="0"/>
        <v>471232.625</v>
      </c>
    </row>
    <row r="65" spans="1:10" x14ac:dyDescent="0.25">
      <c r="A65" t="s">
        <v>8159</v>
      </c>
      <c r="B65" s="56">
        <v>42996</v>
      </c>
      <c r="C65" t="s">
        <v>8160</v>
      </c>
      <c r="D65">
        <v>1</v>
      </c>
      <c r="E65" t="s">
        <v>8161</v>
      </c>
      <c r="F65" t="s">
        <v>8021</v>
      </c>
      <c r="G65" s="39" t="s">
        <v>1463</v>
      </c>
      <c r="H65" s="39" t="s">
        <v>1464</v>
      </c>
      <c r="I65" s="61">
        <v>55184.59</v>
      </c>
      <c r="J65" s="66">
        <f t="shared" si="0"/>
        <v>344903.6875</v>
      </c>
    </row>
    <row r="66" spans="1:10" ht="16.5" customHeight="1" x14ac:dyDescent="0.25">
      <c r="A66" t="s">
        <v>204</v>
      </c>
      <c r="B66" s="56">
        <v>42996</v>
      </c>
      <c r="C66" t="s">
        <v>8163</v>
      </c>
      <c r="D66">
        <v>1</v>
      </c>
      <c r="E66" t="s">
        <v>8164</v>
      </c>
      <c r="F66" t="s">
        <v>8021</v>
      </c>
      <c r="G66" s="39" t="s">
        <v>1463</v>
      </c>
      <c r="H66" s="39" t="s">
        <v>1464</v>
      </c>
      <c r="I66" s="61">
        <v>55184.59</v>
      </c>
      <c r="J66" s="66">
        <f t="shared" si="0"/>
        <v>344903.6875</v>
      </c>
    </row>
    <row r="67" spans="1:10" x14ac:dyDescent="0.25">
      <c r="A67" t="s">
        <v>8165</v>
      </c>
      <c r="B67" s="56">
        <v>42996</v>
      </c>
      <c r="C67" t="s">
        <v>8162</v>
      </c>
      <c r="D67">
        <v>1</v>
      </c>
      <c r="E67" t="s">
        <v>8166</v>
      </c>
      <c r="F67" t="s">
        <v>8021</v>
      </c>
      <c r="G67" s="39" t="s">
        <v>1463</v>
      </c>
      <c r="H67" s="39" t="s">
        <v>1464</v>
      </c>
      <c r="I67" s="61">
        <v>55184.59</v>
      </c>
      <c r="J67" s="66">
        <f t="shared" si="0"/>
        <v>344903.6875</v>
      </c>
    </row>
    <row r="68" spans="1:10" x14ac:dyDescent="0.25">
      <c r="A68" t="s">
        <v>8167</v>
      </c>
      <c r="B68" s="56">
        <v>42996</v>
      </c>
      <c r="C68" t="s">
        <v>8168</v>
      </c>
      <c r="D68">
        <v>1</v>
      </c>
      <c r="E68" t="s">
        <v>8169</v>
      </c>
      <c r="F68" t="s">
        <v>8021</v>
      </c>
      <c r="G68" s="39" t="s">
        <v>1463</v>
      </c>
      <c r="H68" s="39" t="s">
        <v>1464</v>
      </c>
      <c r="I68" s="61">
        <v>29383.8</v>
      </c>
      <c r="J68" s="66">
        <f t="shared" si="0"/>
        <v>183648.75</v>
      </c>
    </row>
    <row r="69" spans="1:10" x14ac:dyDescent="0.25">
      <c r="A69" t="s">
        <v>8170</v>
      </c>
      <c r="B69" s="56">
        <v>42996</v>
      </c>
      <c r="C69" t="s">
        <v>8171</v>
      </c>
      <c r="D69">
        <v>1</v>
      </c>
      <c r="E69" t="s">
        <v>8172</v>
      </c>
      <c r="F69" t="s">
        <v>8021</v>
      </c>
      <c r="G69" s="39" t="s">
        <v>1463</v>
      </c>
      <c r="H69" s="39" t="s">
        <v>1464</v>
      </c>
      <c r="I69" s="61">
        <v>29383.8</v>
      </c>
      <c r="J69" s="66">
        <f t="shared" si="0"/>
        <v>183648.75</v>
      </c>
    </row>
    <row r="70" spans="1:10" x14ac:dyDescent="0.25">
      <c r="A70" t="s">
        <v>8173</v>
      </c>
      <c r="B70" s="56">
        <v>42996</v>
      </c>
      <c r="C70" t="s">
        <v>8174</v>
      </c>
      <c r="D70">
        <v>1</v>
      </c>
      <c r="E70" t="s">
        <v>8175</v>
      </c>
      <c r="F70" t="s">
        <v>8021</v>
      </c>
      <c r="G70" s="39" t="s">
        <v>1463</v>
      </c>
      <c r="H70" s="39" t="s">
        <v>1464</v>
      </c>
      <c r="I70" s="61">
        <v>29700.05</v>
      </c>
      <c r="J70" s="66">
        <f t="shared" si="0"/>
        <v>185625.3125</v>
      </c>
    </row>
    <row r="71" spans="1:10" x14ac:dyDescent="0.25">
      <c r="A71" t="s">
        <v>3953</v>
      </c>
      <c r="B71" s="56">
        <v>42996</v>
      </c>
      <c r="C71" t="s">
        <v>8176</v>
      </c>
      <c r="D71">
        <v>1</v>
      </c>
      <c r="E71" t="s">
        <v>8177</v>
      </c>
      <c r="F71" t="s">
        <v>8021</v>
      </c>
      <c r="G71" s="39" t="s">
        <v>1463</v>
      </c>
      <c r="H71" s="39" t="s">
        <v>1464</v>
      </c>
      <c r="I71" s="61">
        <v>33648.129999999997</v>
      </c>
      <c r="J71" s="66">
        <f t="shared" si="0"/>
        <v>210300.81249999997</v>
      </c>
    </row>
    <row r="72" spans="1:10" x14ac:dyDescent="0.25">
      <c r="A72" t="s">
        <v>8178</v>
      </c>
      <c r="B72" s="56">
        <v>42996</v>
      </c>
      <c r="C72" t="s">
        <v>8179</v>
      </c>
      <c r="D72">
        <v>1</v>
      </c>
      <c r="E72" t="s">
        <v>8180</v>
      </c>
      <c r="F72" t="s">
        <v>8021</v>
      </c>
      <c r="G72" s="39" t="s">
        <v>1463</v>
      </c>
      <c r="H72" s="39" t="s">
        <v>1464</v>
      </c>
      <c r="I72" s="61">
        <v>33648.129999999997</v>
      </c>
      <c r="J72" s="66">
        <f t="shared" ref="J72:J135" si="1">+I72/0.16</f>
        <v>210300.81249999997</v>
      </c>
    </row>
    <row r="73" spans="1:10" x14ac:dyDescent="0.25">
      <c r="A73" t="s">
        <v>8181</v>
      </c>
      <c r="B73" s="56">
        <v>42996</v>
      </c>
      <c r="C73" t="s">
        <v>8182</v>
      </c>
      <c r="D73">
        <v>1</v>
      </c>
      <c r="E73" t="s">
        <v>8183</v>
      </c>
      <c r="F73" t="s">
        <v>8021</v>
      </c>
      <c r="G73" s="39" t="s">
        <v>1463</v>
      </c>
      <c r="H73" s="39" t="s">
        <v>1464</v>
      </c>
      <c r="I73" s="61">
        <v>26898.28</v>
      </c>
      <c r="J73" s="66">
        <f t="shared" si="1"/>
        <v>168114.25</v>
      </c>
    </row>
    <row r="74" spans="1:10" x14ac:dyDescent="0.25">
      <c r="A74" t="s">
        <v>8184</v>
      </c>
      <c r="B74" s="56">
        <v>42996</v>
      </c>
      <c r="C74" t="s">
        <v>8185</v>
      </c>
      <c r="D74">
        <v>1</v>
      </c>
      <c r="E74" t="s">
        <v>8186</v>
      </c>
      <c r="F74" t="s">
        <v>8021</v>
      </c>
      <c r="G74" s="39" t="s">
        <v>1463</v>
      </c>
      <c r="H74" s="39" t="s">
        <v>1464</v>
      </c>
      <c r="I74" s="61">
        <v>26898.28</v>
      </c>
      <c r="J74" s="66">
        <f t="shared" si="1"/>
        <v>168114.25</v>
      </c>
    </row>
    <row r="75" spans="1:10" x14ac:dyDescent="0.25">
      <c r="A75" t="s">
        <v>8187</v>
      </c>
      <c r="B75" s="56">
        <v>42996</v>
      </c>
      <c r="C75" t="s">
        <v>8188</v>
      </c>
      <c r="D75">
        <v>1</v>
      </c>
      <c r="E75" t="s">
        <v>8189</v>
      </c>
      <c r="F75" t="s">
        <v>8021</v>
      </c>
      <c r="G75" s="39" t="s">
        <v>1463</v>
      </c>
      <c r="H75" s="39" t="s">
        <v>1464</v>
      </c>
      <c r="I75" s="61">
        <v>26898.28</v>
      </c>
      <c r="J75" s="66">
        <f t="shared" si="1"/>
        <v>168114.25</v>
      </c>
    </row>
    <row r="76" spans="1:10" x14ac:dyDescent="0.25">
      <c r="A76" t="s">
        <v>8190</v>
      </c>
      <c r="B76" s="56">
        <v>42996</v>
      </c>
      <c r="C76" t="s">
        <v>8191</v>
      </c>
      <c r="D76">
        <v>1</v>
      </c>
      <c r="E76" t="s">
        <v>8192</v>
      </c>
      <c r="F76" t="s">
        <v>8021</v>
      </c>
      <c r="G76" s="39" t="s">
        <v>1463</v>
      </c>
      <c r="H76" s="39" t="s">
        <v>1464</v>
      </c>
      <c r="I76" s="61">
        <v>26898.28</v>
      </c>
      <c r="J76" s="66">
        <f t="shared" si="1"/>
        <v>168114.25</v>
      </c>
    </row>
    <row r="77" spans="1:10" x14ac:dyDescent="0.25">
      <c r="A77" t="s">
        <v>8193</v>
      </c>
      <c r="B77" s="56">
        <v>42996</v>
      </c>
      <c r="C77" t="s">
        <v>8194</v>
      </c>
      <c r="D77">
        <v>1</v>
      </c>
      <c r="E77" t="s">
        <v>8195</v>
      </c>
      <c r="F77" t="s">
        <v>8021</v>
      </c>
      <c r="G77" s="39" t="s">
        <v>1463</v>
      </c>
      <c r="H77" s="39" t="s">
        <v>1464</v>
      </c>
      <c r="I77" s="61">
        <v>26898.28</v>
      </c>
      <c r="J77" s="66">
        <f t="shared" si="1"/>
        <v>168114.25</v>
      </c>
    </row>
    <row r="78" spans="1:10" x14ac:dyDescent="0.25">
      <c r="A78" t="s">
        <v>8196</v>
      </c>
      <c r="B78" s="56">
        <v>42996</v>
      </c>
      <c r="C78" t="s">
        <v>8197</v>
      </c>
      <c r="D78">
        <v>1</v>
      </c>
      <c r="E78" t="s">
        <v>8198</v>
      </c>
      <c r="F78" t="s">
        <v>8021</v>
      </c>
      <c r="G78" s="39" t="s">
        <v>1463</v>
      </c>
      <c r="H78" s="39" t="s">
        <v>1464</v>
      </c>
      <c r="I78" s="61">
        <v>26898.28</v>
      </c>
      <c r="J78" s="66">
        <f t="shared" si="1"/>
        <v>168114.25</v>
      </c>
    </row>
    <row r="79" spans="1:10" x14ac:dyDescent="0.25">
      <c r="A79" t="s">
        <v>8199</v>
      </c>
      <c r="B79" s="56">
        <v>42996</v>
      </c>
      <c r="C79" t="s">
        <v>8200</v>
      </c>
      <c r="D79">
        <v>1</v>
      </c>
      <c r="E79" t="s">
        <v>8201</v>
      </c>
      <c r="F79" t="s">
        <v>8021</v>
      </c>
      <c r="G79" s="39" t="s">
        <v>1463</v>
      </c>
      <c r="H79" s="39" t="s">
        <v>1464</v>
      </c>
      <c r="I79" s="61">
        <v>26898.28</v>
      </c>
      <c r="J79" s="66">
        <f t="shared" si="1"/>
        <v>168114.25</v>
      </c>
    </row>
    <row r="80" spans="1:10" x14ac:dyDescent="0.25">
      <c r="A80" t="s">
        <v>8202</v>
      </c>
      <c r="B80" s="56">
        <v>42996</v>
      </c>
      <c r="C80" t="s">
        <v>8203</v>
      </c>
      <c r="D80">
        <v>1</v>
      </c>
      <c r="E80" t="s">
        <v>8204</v>
      </c>
      <c r="F80" t="s">
        <v>8021</v>
      </c>
      <c r="G80" s="39" t="s">
        <v>1463</v>
      </c>
      <c r="H80" s="39" t="s">
        <v>1464</v>
      </c>
      <c r="I80" s="61">
        <v>29383.8</v>
      </c>
      <c r="J80" s="66">
        <f t="shared" si="1"/>
        <v>183648.75</v>
      </c>
    </row>
    <row r="81" spans="1:10" x14ac:dyDescent="0.25">
      <c r="A81" t="s">
        <v>8205</v>
      </c>
      <c r="B81" s="56">
        <v>42996</v>
      </c>
      <c r="C81" t="s">
        <v>8206</v>
      </c>
      <c r="D81">
        <v>1</v>
      </c>
      <c r="E81" t="s">
        <v>8207</v>
      </c>
      <c r="F81" t="s">
        <v>8021</v>
      </c>
      <c r="G81" s="39" t="s">
        <v>1463</v>
      </c>
      <c r="H81" s="39" t="s">
        <v>1464</v>
      </c>
      <c r="I81" s="61">
        <v>29383.8</v>
      </c>
      <c r="J81" s="66">
        <f t="shared" si="1"/>
        <v>183648.75</v>
      </c>
    </row>
    <row r="82" spans="1:10" x14ac:dyDescent="0.25">
      <c r="A82" t="s">
        <v>8208</v>
      </c>
      <c r="B82" s="56">
        <v>42996</v>
      </c>
      <c r="C82" t="s">
        <v>8209</v>
      </c>
      <c r="D82">
        <v>1</v>
      </c>
      <c r="E82" t="s">
        <v>8210</v>
      </c>
      <c r="F82" t="s">
        <v>8021</v>
      </c>
      <c r="G82" s="39" t="s">
        <v>1463</v>
      </c>
      <c r="H82" s="39" t="s">
        <v>1464</v>
      </c>
      <c r="I82" s="61">
        <v>34482.03</v>
      </c>
      <c r="J82" s="66">
        <f t="shared" si="1"/>
        <v>215512.6875</v>
      </c>
    </row>
    <row r="83" spans="1:10" x14ac:dyDescent="0.25">
      <c r="A83" t="s">
        <v>3036</v>
      </c>
      <c r="B83" s="56">
        <v>42996</v>
      </c>
      <c r="C83" t="s">
        <v>8211</v>
      </c>
      <c r="D83">
        <v>1</v>
      </c>
      <c r="E83" t="s">
        <v>8212</v>
      </c>
      <c r="F83" t="s">
        <v>8017</v>
      </c>
      <c r="G83" s="7" t="s">
        <v>1420</v>
      </c>
      <c r="H83" s="66" t="s">
        <v>6180</v>
      </c>
      <c r="I83">
        <v>668</v>
      </c>
      <c r="J83" s="66">
        <f t="shared" si="1"/>
        <v>4175</v>
      </c>
    </row>
    <row r="84" spans="1:10" x14ac:dyDescent="0.25">
      <c r="A84" t="s">
        <v>3036</v>
      </c>
      <c r="B84" s="56">
        <v>42996</v>
      </c>
      <c r="C84" t="s">
        <v>8211</v>
      </c>
      <c r="D84">
        <v>1</v>
      </c>
      <c r="E84" t="s">
        <v>8212</v>
      </c>
      <c r="F84" t="s">
        <v>8017</v>
      </c>
      <c r="G84" s="7" t="s">
        <v>1420</v>
      </c>
      <c r="H84" s="66" t="s">
        <v>6180</v>
      </c>
      <c r="I84">
        <v>668</v>
      </c>
      <c r="J84" s="66">
        <f t="shared" si="1"/>
        <v>4175</v>
      </c>
    </row>
    <row r="85" spans="1:10" x14ac:dyDescent="0.25">
      <c r="A85" t="s">
        <v>3964</v>
      </c>
      <c r="B85" s="56">
        <v>42996</v>
      </c>
      <c r="C85" t="s">
        <v>8213</v>
      </c>
      <c r="D85">
        <v>1</v>
      </c>
      <c r="E85" t="s">
        <v>8214</v>
      </c>
      <c r="F85" t="s">
        <v>8021</v>
      </c>
      <c r="G85" s="39" t="s">
        <v>1463</v>
      </c>
      <c r="H85" s="39" t="s">
        <v>1464</v>
      </c>
      <c r="I85" s="61">
        <v>33998.51</v>
      </c>
      <c r="J85" s="66">
        <f t="shared" si="1"/>
        <v>212490.6875</v>
      </c>
    </row>
    <row r="86" spans="1:10" x14ac:dyDescent="0.25">
      <c r="A86" t="s">
        <v>8215</v>
      </c>
      <c r="B86" s="56">
        <v>42996</v>
      </c>
      <c r="C86" t="s">
        <v>8216</v>
      </c>
      <c r="D86">
        <v>1</v>
      </c>
      <c r="E86" t="s">
        <v>8217</v>
      </c>
      <c r="F86" t="s">
        <v>8021</v>
      </c>
      <c r="G86" s="39" t="s">
        <v>1463</v>
      </c>
      <c r="H86" s="39" t="s">
        <v>1464</v>
      </c>
      <c r="I86" s="61">
        <v>47348.65</v>
      </c>
      <c r="J86" s="66">
        <f t="shared" si="1"/>
        <v>295929.0625</v>
      </c>
    </row>
    <row r="87" spans="1:10" x14ac:dyDescent="0.25">
      <c r="A87" t="s">
        <v>3040</v>
      </c>
      <c r="B87" s="56">
        <v>42996</v>
      </c>
      <c r="C87" t="s">
        <v>8218</v>
      </c>
      <c r="D87">
        <v>1</v>
      </c>
      <c r="E87" t="s">
        <v>8219</v>
      </c>
      <c r="F87" t="s">
        <v>8021</v>
      </c>
      <c r="G87" s="39" t="s">
        <v>1463</v>
      </c>
      <c r="H87" s="39" t="s">
        <v>1464</v>
      </c>
      <c r="I87" s="61">
        <v>54796.84</v>
      </c>
      <c r="J87" s="66">
        <f t="shared" si="1"/>
        <v>342480.25</v>
      </c>
    </row>
    <row r="88" spans="1:10" x14ac:dyDescent="0.25">
      <c r="A88" t="s">
        <v>8220</v>
      </c>
      <c r="B88" s="56">
        <v>42996</v>
      </c>
      <c r="C88" t="s">
        <v>8221</v>
      </c>
      <c r="D88">
        <v>1</v>
      </c>
      <c r="E88" t="s">
        <v>8222</v>
      </c>
      <c r="F88" t="s">
        <v>8021</v>
      </c>
      <c r="G88" s="39" t="s">
        <v>1463</v>
      </c>
      <c r="H88" s="39" t="s">
        <v>1464</v>
      </c>
      <c r="I88" s="61">
        <v>51496.09</v>
      </c>
      <c r="J88" s="66">
        <f t="shared" si="1"/>
        <v>321850.5625</v>
      </c>
    </row>
    <row r="89" spans="1:10" x14ac:dyDescent="0.25">
      <c r="A89" t="s">
        <v>8223</v>
      </c>
      <c r="B89" s="56">
        <v>42996</v>
      </c>
      <c r="C89" t="s">
        <v>8224</v>
      </c>
      <c r="D89">
        <v>1</v>
      </c>
      <c r="E89" t="s">
        <v>8225</v>
      </c>
      <c r="F89" t="s">
        <v>8021</v>
      </c>
      <c r="G89" s="39" t="s">
        <v>1463</v>
      </c>
      <c r="H89" s="39" t="s">
        <v>1464</v>
      </c>
      <c r="I89" s="61">
        <v>49856.83</v>
      </c>
      <c r="J89" s="66">
        <f t="shared" si="1"/>
        <v>311605.1875</v>
      </c>
    </row>
    <row r="90" spans="1:10" x14ac:dyDescent="0.25">
      <c r="A90" t="s">
        <v>8226</v>
      </c>
      <c r="B90" s="56">
        <v>42996</v>
      </c>
      <c r="C90" t="s">
        <v>8227</v>
      </c>
      <c r="D90">
        <v>1</v>
      </c>
      <c r="E90" t="s">
        <v>8228</v>
      </c>
      <c r="F90" t="s">
        <v>8021</v>
      </c>
      <c r="G90" s="7" t="s">
        <v>3754</v>
      </c>
      <c r="H90" s="7" t="s">
        <v>8972</v>
      </c>
      <c r="I90" s="61">
        <v>55927.82</v>
      </c>
      <c r="J90" s="66">
        <f t="shared" si="1"/>
        <v>349548.875</v>
      </c>
    </row>
    <row r="91" spans="1:10" x14ac:dyDescent="0.25">
      <c r="A91" t="s">
        <v>3044</v>
      </c>
      <c r="B91" s="56">
        <v>42996</v>
      </c>
      <c r="C91" t="s">
        <v>8229</v>
      </c>
      <c r="D91">
        <v>1</v>
      </c>
      <c r="E91" t="s">
        <v>8230</v>
      </c>
      <c r="F91" t="s">
        <v>8021</v>
      </c>
      <c r="G91" s="39" t="s">
        <v>1463</v>
      </c>
      <c r="H91" s="39" t="s">
        <v>1464</v>
      </c>
      <c r="I91" s="61">
        <v>53780.31</v>
      </c>
      <c r="J91" s="66">
        <f t="shared" si="1"/>
        <v>336126.9375</v>
      </c>
    </row>
    <row r="92" spans="1:10" x14ac:dyDescent="0.25">
      <c r="A92" t="s">
        <v>8231</v>
      </c>
      <c r="B92" s="56">
        <v>42996</v>
      </c>
      <c r="C92" t="s">
        <v>8232</v>
      </c>
      <c r="D92">
        <v>1</v>
      </c>
      <c r="E92" t="s">
        <v>8233</v>
      </c>
      <c r="F92" t="s">
        <v>8021</v>
      </c>
      <c r="G92" s="39" t="s">
        <v>1463</v>
      </c>
      <c r="H92" s="39" t="s">
        <v>1464</v>
      </c>
      <c r="I92" s="61">
        <v>73687.72</v>
      </c>
      <c r="J92" s="66">
        <f t="shared" si="1"/>
        <v>460548.25</v>
      </c>
    </row>
    <row r="93" spans="1:10" x14ac:dyDescent="0.25">
      <c r="A93" t="s">
        <v>3046</v>
      </c>
      <c r="B93" s="56">
        <v>42996</v>
      </c>
      <c r="C93" t="s">
        <v>8234</v>
      </c>
      <c r="D93">
        <v>1</v>
      </c>
      <c r="E93" t="s">
        <v>8235</v>
      </c>
      <c r="F93" t="s">
        <v>8021</v>
      </c>
      <c r="G93" s="39" t="s">
        <v>1463</v>
      </c>
      <c r="H93" s="39" t="s">
        <v>1464</v>
      </c>
      <c r="I93" s="61">
        <v>82630.36</v>
      </c>
      <c r="J93" s="66">
        <f t="shared" si="1"/>
        <v>516439.75</v>
      </c>
    </row>
    <row r="94" spans="1:10" x14ac:dyDescent="0.25">
      <c r="A94" t="s">
        <v>3048</v>
      </c>
      <c r="B94" s="56">
        <v>42996</v>
      </c>
      <c r="C94" t="s">
        <v>8236</v>
      </c>
      <c r="D94">
        <v>1</v>
      </c>
      <c r="E94" t="s">
        <v>8237</v>
      </c>
      <c r="F94" t="s">
        <v>8021</v>
      </c>
      <c r="G94" s="39" t="s">
        <v>1463</v>
      </c>
      <c r="H94" s="39" t="s">
        <v>1464</v>
      </c>
      <c r="I94" s="61">
        <v>69340.759999999995</v>
      </c>
      <c r="J94" s="66">
        <f t="shared" si="1"/>
        <v>433379.74999999994</v>
      </c>
    </row>
    <row r="95" spans="1:10" x14ac:dyDescent="0.25">
      <c r="A95" t="s">
        <v>5678</v>
      </c>
      <c r="B95" s="56">
        <v>42996</v>
      </c>
      <c r="C95" t="s">
        <v>8238</v>
      </c>
      <c r="D95">
        <v>1</v>
      </c>
      <c r="E95" t="s">
        <v>8239</v>
      </c>
      <c r="F95" t="s">
        <v>8021</v>
      </c>
      <c r="G95" s="39" t="s">
        <v>1463</v>
      </c>
      <c r="H95" s="39" t="s">
        <v>1464</v>
      </c>
      <c r="I95" s="61">
        <v>69340.759999999995</v>
      </c>
      <c r="J95" s="66">
        <f t="shared" si="1"/>
        <v>433379.74999999994</v>
      </c>
    </row>
    <row r="96" spans="1:10" x14ac:dyDescent="0.25">
      <c r="A96" t="s">
        <v>8240</v>
      </c>
      <c r="B96" s="56">
        <v>42996</v>
      </c>
      <c r="C96" t="s">
        <v>8241</v>
      </c>
      <c r="D96">
        <v>1</v>
      </c>
      <c r="E96" t="s">
        <v>8242</v>
      </c>
      <c r="F96" t="s">
        <v>8021</v>
      </c>
      <c r="G96" s="39" t="s">
        <v>1463</v>
      </c>
      <c r="H96" s="39" t="s">
        <v>1464</v>
      </c>
      <c r="I96" s="61">
        <v>44263.38</v>
      </c>
      <c r="J96" s="66">
        <f t="shared" si="1"/>
        <v>276646.125</v>
      </c>
    </row>
    <row r="97" spans="1:10" x14ac:dyDescent="0.25">
      <c r="A97" t="s">
        <v>8243</v>
      </c>
      <c r="B97" s="56">
        <v>42996</v>
      </c>
      <c r="C97" t="s">
        <v>8244</v>
      </c>
      <c r="D97">
        <v>1</v>
      </c>
      <c r="E97" t="s">
        <v>8245</v>
      </c>
      <c r="F97" t="s">
        <v>8021</v>
      </c>
      <c r="G97" s="39" t="s">
        <v>1463</v>
      </c>
      <c r="H97" s="39" t="s">
        <v>1464</v>
      </c>
      <c r="I97" s="61">
        <v>68199.710000000006</v>
      </c>
      <c r="J97" s="66">
        <f t="shared" si="1"/>
        <v>426248.18750000006</v>
      </c>
    </row>
    <row r="98" spans="1:10" x14ac:dyDescent="0.25">
      <c r="A98" t="s">
        <v>8246</v>
      </c>
      <c r="B98" s="56">
        <v>42996</v>
      </c>
      <c r="C98" t="s">
        <v>8247</v>
      </c>
      <c r="D98">
        <v>1</v>
      </c>
      <c r="E98" t="s">
        <v>8248</v>
      </c>
      <c r="F98" t="s">
        <v>8021</v>
      </c>
      <c r="G98" s="39" t="s">
        <v>1463</v>
      </c>
      <c r="H98" s="39" t="s">
        <v>1464</v>
      </c>
      <c r="I98" s="61">
        <v>74694.02</v>
      </c>
      <c r="J98" s="66">
        <f t="shared" si="1"/>
        <v>466837.625</v>
      </c>
    </row>
    <row r="99" spans="1:10" x14ac:dyDescent="0.25">
      <c r="A99" t="s">
        <v>6384</v>
      </c>
      <c r="B99" s="56">
        <v>42997</v>
      </c>
      <c r="C99" t="s">
        <v>8249</v>
      </c>
      <c r="D99">
        <v>1</v>
      </c>
      <c r="E99" t="s">
        <v>8250</v>
      </c>
      <c r="F99" t="s">
        <v>8021</v>
      </c>
      <c r="G99" s="7" t="s">
        <v>1469</v>
      </c>
      <c r="H99" s="7" t="s">
        <v>1470</v>
      </c>
      <c r="I99" s="61">
        <v>35297.82</v>
      </c>
      <c r="J99" s="66">
        <f t="shared" si="1"/>
        <v>220611.375</v>
      </c>
    </row>
    <row r="100" spans="1:10" x14ac:dyDescent="0.25">
      <c r="A100" t="s">
        <v>8251</v>
      </c>
      <c r="B100" s="56">
        <v>42997</v>
      </c>
      <c r="C100" t="s">
        <v>8252</v>
      </c>
      <c r="D100">
        <v>1</v>
      </c>
      <c r="E100" t="s">
        <v>8253</v>
      </c>
      <c r="F100" t="s">
        <v>8021</v>
      </c>
      <c r="G100" s="7" t="s">
        <v>1469</v>
      </c>
      <c r="H100" s="7" t="s">
        <v>1470</v>
      </c>
      <c r="I100" s="61">
        <v>30414.880000000001</v>
      </c>
      <c r="J100" s="66">
        <f t="shared" si="1"/>
        <v>190093</v>
      </c>
    </row>
    <row r="101" spans="1:10" x14ac:dyDescent="0.25">
      <c r="A101" t="s">
        <v>8254</v>
      </c>
      <c r="B101" s="56">
        <v>42997</v>
      </c>
      <c r="C101" t="s">
        <v>8255</v>
      </c>
      <c r="D101">
        <v>1</v>
      </c>
      <c r="E101" t="s">
        <v>8256</v>
      </c>
      <c r="F101" t="s">
        <v>8021</v>
      </c>
      <c r="G101" s="7" t="s">
        <v>1490</v>
      </c>
      <c r="H101" s="7" t="s">
        <v>1491</v>
      </c>
      <c r="I101" s="61">
        <v>40109.300000000003</v>
      </c>
      <c r="J101" s="66">
        <f t="shared" si="1"/>
        <v>250683.125</v>
      </c>
    </row>
    <row r="102" spans="1:10" s="66" customFormat="1" x14ac:dyDescent="0.25">
      <c r="A102" s="66" t="s">
        <v>8257</v>
      </c>
      <c r="B102" s="56">
        <v>42998</v>
      </c>
      <c r="C102" s="66" t="s">
        <v>259</v>
      </c>
      <c r="D102" s="66">
        <v>1</v>
      </c>
      <c r="E102" s="66" t="s">
        <v>8258</v>
      </c>
      <c r="F102" s="66" t="s">
        <v>8017</v>
      </c>
      <c r="G102" s="7" t="s">
        <v>1520</v>
      </c>
      <c r="H102" s="66" t="s">
        <v>1524</v>
      </c>
      <c r="I102" s="66">
        <v>206.55</v>
      </c>
      <c r="J102" s="66">
        <f t="shared" si="1"/>
        <v>1290.9375</v>
      </c>
    </row>
    <row r="103" spans="1:10" s="66" customFormat="1" x14ac:dyDescent="0.25">
      <c r="A103" s="66" t="s">
        <v>8257</v>
      </c>
      <c r="B103" s="56">
        <v>42998</v>
      </c>
      <c r="C103" s="66" t="s">
        <v>259</v>
      </c>
      <c r="D103" s="66">
        <v>1</v>
      </c>
      <c r="E103" s="66" t="s">
        <v>8258</v>
      </c>
      <c r="F103" s="66" t="s">
        <v>8017</v>
      </c>
      <c r="G103" s="7" t="s">
        <v>1529</v>
      </c>
      <c r="H103" s="66" t="s">
        <v>8989</v>
      </c>
      <c r="I103" s="66">
        <v>21.24</v>
      </c>
      <c r="J103" s="66">
        <f t="shared" si="1"/>
        <v>132.75</v>
      </c>
    </row>
    <row r="104" spans="1:10" s="66" customFormat="1" x14ac:dyDescent="0.25">
      <c r="A104" s="66" t="s">
        <v>8257</v>
      </c>
      <c r="B104" s="56">
        <v>42998</v>
      </c>
      <c r="C104" s="66" t="s">
        <v>259</v>
      </c>
      <c r="D104" s="66">
        <v>1</v>
      </c>
      <c r="E104" s="66" t="s">
        <v>8258</v>
      </c>
      <c r="F104" s="66" t="s">
        <v>8017</v>
      </c>
      <c r="G104" s="7" t="s">
        <v>444</v>
      </c>
      <c r="H104" s="66" t="s">
        <v>1528</v>
      </c>
      <c r="I104" s="66">
        <f>54.62*2</f>
        <v>109.24</v>
      </c>
      <c r="J104" s="66">
        <f t="shared" si="1"/>
        <v>682.75</v>
      </c>
    </row>
    <row r="105" spans="1:10" x14ac:dyDescent="0.25">
      <c r="A105" t="s">
        <v>5697</v>
      </c>
      <c r="B105" s="56">
        <v>42998</v>
      </c>
      <c r="C105" t="s">
        <v>8261</v>
      </c>
      <c r="D105">
        <v>1</v>
      </c>
      <c r="E105" t="s">
        <v>8262</v>
      </c>
      <c r="F105" t="s">
        <v>8021</v>
      </c>
      <c r="G105" s="7" t="s">
        <v>1495</v>
      </c>
      <c r="H105" s="7" t="s">
        <v>2886</v>
      </c>
      <c r="I105" s="61">
        <v>49913.54</v>
      </c>
      <c r="J105" s="66">
        <f t="shared" si="1"/>
        <v>311959.625</v>
      </c>
    </row>
    <row r="106" spans="1:10" x14ac:dyDescent="0.25">
      <c r="A106" t="s">
        <v>8263</v>
      </c>
      <c r="B106" s="56">
        <v>42998</v>
      </c>
      <c r="C106" t="s">
        <v>8264</v>
      </c>
      <c r="D106">
        <v>1</v>
      </c>
      <c r="E106" t="s">
        <v>8265</v>
      </c>
      <c r="F106" t="s">
        <v>8021</v>
      </c>
      <c r="G106" s="7" t="s">
        <v>1467</v>
      </c>
      <c r="H106" s="7" t="s">
        <v>1468</v>
      </c>
      <c r="I106" s="61">
        <v>48062.879999999997</v>
      </c>
      <c r="J106" s="66">
        <f t="shared" si="1"/>
        <v>300393</v>
      </c>
    </row>
    <row r="107" spans="1:10" x14ac:dyDescent="0.25">
      <c r="A107" t="s">
        <v>6414</v>
      </c>
      <c r="B107" s="56">
        <v>42999</v>
      </c>
      <c r="C107" t="s">
        <v>8266</v>
      </c>
      <c r="D107">
        <v>1</v>
      </c>
      <c r="E107" t="s">
        <v>8267</v>
      </c>
      <c r="F107" t="s">
        <v>8021</v>
      </c>
      <c r="G107" s="7" t="s">
        <v>1495</v>
      </c>
      <c r="H107" s="7" t="s">
        <v>2886</v>
      </c>
      <c r="I107" s="61">
        <v>35297.769999999997</v>
      </c>
      <c r="J107" s="66">
        <f t="shared" si="1"/>
        <v>220611.06249999997</v>
      </c>
    </row>
    <row r="108" spans="1:10" x14ac:dyDescent="0.25">
      <c r="A108" t="s">
        <v>269</v>
      </c>
      <c r="B108" s="56">
        <v>43000</v>
      </c>
      <c r="D108">
        <v>1</v>
      </c>
      <c r="E108" t="s">
        <v>8268</v>
      </c>
      <c r="F108" t="s">
        <v>8025</v>
      </c>
      <c r="G108" s="55" t="s">
        <v>7967</v>
      </c>
      <c r="H108" s="55" t="s">
        <v>8946</v>
      </c>
      <c r="I108">
        <v>279.24</v>
      </c>
      <c r="J108" s="66">
        <f t="shared" si="1"/>
        <v>1745.25</v>
      </c>
    </row>
    <row r="109" spans="1:10" x14ac:dyDescent="0.25">
      <c r="A109" t="s">
        <v>8269</v>
      </c>
      <c r="B109" s="56">
        <v>43000</v>
      </c>
      <c r="C109" t="s">
        <v>8270</v>
      </c>
      <c r="D109">
        <v>1</v>
      </c>
      <c r="E109" t="s">
        <v>8271</v>
      </c>
      <c r="F109" t="s">
        <v>8021</v>
      </c>
      <c r="G109" s="7" t="s">
        <v>3755</v>
      </c>
      <c r="H109" s="7" t="s">
        <v>3756</v>
      </c>
      <c r="I109" s="61">
        <v>29756.93</v>
      </c>
      <c r="J109" s="66">
        <f t="shared" si="1"/>
        <v>185980.8125</v>
      </c>
    </row>
    <row r="110" spans="1:10" x14ac:dyDescent="0.25">
      <c r="A110" t="s">
        <v>8272</v>
      </c>
      <c r="B110" s="56">
        <v>43000</v>
      </c>
      <c r="C110" t="s">
        <v>8273</v>
      </c>
      <c r="D110">
        <v>1</v>
      </c>
      <c r="E110" t="s">
        <v>8274</v>
      </c>
      <c r="F110" t="s">
        <v>8021</v>
      </c>
      <c r="G110" s="7" t="s">
        <v>1485</v>
      </c>
      <c r="H110" s="7" t="s">
        <v>207</v>
      </c>
      <c r="I110" s="61">
        <v>29756.77</v>
      </c>
      <c r="J110" s="66">
        <f t="shared" si="1"/>
        <v>185979.8125</v>
      </c>
    </row>
    <row r="111" spans="1:10" x14ac:dyDescent="0.25">
      <c r="A111" t="s">
        <v>5023</v>
      </c>
      <c r="B111" s="56">
        <v>43000</v>
      </c>
      <c r="C111" t="s">
        <v>8275</v>
      </c>
      <c r="D111">
        <v>1</v>
      </c>
      <c r="E111" t="s">
        <v>8276</v>
      </c>
      <c r="F111" t="s">
        <v>8021</v>
      </c>
      <c r="G111" s="7" t="s">
        <v>1467</v>
      </c>
      <c r="H111" s="7" t="s">
        <v>1468</v>
      </c>
      <c r="I111" s="61">
        <v>30768.959999999999</v>
      </c>
      <c r="J111" s="66">
        <f t="shared" si="1"/>
        <v>192306</v>
      </c>
    </row>
    <row r="112" spans="1:10" x14ac:dyDescent="0.25">
      <c r="A112" t="s">
        <v>8277</v>
      </c>
      <c r="B112" s="56">
        <v>43000</v>
      </c>
      <c r="C112" t="s">
        <v>8278</v>
      </c>
      <c r="D112">
        <v>1</v>
      </c>
      <c r="E112" t="s">
        <v>8279</v>
      </c>
      <c r="F112" t="s">
        <v>8021</v>
      </c>
      <c r="G112" s="7" t="s">
        <v>1490</v>
      </c>
      <c r="H112" s="7" t="s">
        <v>1491</v>
      </c>
      <c r="I112" s="61">
        <v>44593.62</v>
      </c>
      <c r="J112" s="66">
        <f t="shared" si="1"/>
        <v>278710.125</v>
      </c>
    </row>
    <row r="113" spans="1:11" x14ac:dyDescent="0.25">
      <c r="A113" t="s">
        <v>8280</v>
      </c>
      <c r="B113" s="56">
        <v>43001</v>
      </c>
      <c r="C113" t="s">
        <v>8281</v>
      </c>
      <c r="D113">
        <v>1</v>
      </c>
      <c r="E113" t="s">
        <v>8282</v>
      </c>
      <c r="F113" t="s">
        <v>8021</v>
      </c>
      <c r="G113" s="7" t="s">
        <v>3753</v>
      </c>
      <c r="H113" s="7" t="s">
        <v>8967</v>
      </c>
      <c r="I113" s="61">
        <v>75397.22</v>
      </c>
      <c r="J113" s="66">
        <f t="shared" si="1"/>
        <v>471232.625</v>
      </c>
    </row>
    <row r="114" spans="1:11" x14ac:dyDescent="0.25">
      <c r="A114" t="s">
        <v>353</v>
      </c>
      <c r="B114" s="56">
        <v>43003</v>
      </c>
      <c r="C114" t="s">
        <v>8283</v>
      </c>
      <c r="D114">
        <v>1</v>
      </c>
      <c r="E114" t="s">
        <v>8284</v>
      </c>
      <c r="F114" t="s">
        <v>8021</v>
      </c>
      <c r="G114" s="7" t="s">
        <v>8968</v>
      </c>
      <c r="H114" s="7" t="s">
        <v>8969</v>
      </c>
      <c r="I114" s="61">
        <v>55927.8</v>
      </c>
      <c r="J114" s="66">
        <f t="shared" si="1"/>
        <v>349548.75</v>
      </c>
    </row>
    <row r="115" spans="1:11" x14ac:dyDescent="0.25">
      <c r="A115" t="s">
        <v>434</v>
      </c>
      <c r="B115" s="56">
        <v>43003</v>
      </c>
      <c r="C115" t="s">
        <v>8285</v>
      </c>
      <c r="D115">
        <v>1</v>
      </c>
      <c r="E115" t="s">
        <v>8286</v>
      </c>
      <c r="F115" t="s">
        <v>8021</v>
      </c>
      <c r="G115" s="7" t="s">
        <v>1482</v>
      </c>
      <c r="H115" s="7" t="s">
        <v>1481</v>
      </c>
      <c r="I115" s="61">
        <v>75397.240000000005</v>
      </c>
      <c r="J115" s="66">
        <f t="shared" si="1"/>
        <v>471232.75</v>
      </c>
    </row>
    <row r="116" spans="1:11" x14ac:dyDescent="0.25">
      <c r="A116" t="s">
        <v>8287</v>
      </c>
      <c r="B116" s="56">
        <v>43003</v>
      </c>
      <c r="C116" t="s">
        <v>8288</v>
      </c>
      <c r="D116">
        <v>1</v>
      </c>
      <c r="E116" t="s">
        <v>8289</v>
      </c>
      <c r="F116" t="s">
        <v>8021</v>
      </c>
      <c r="G116" s="7" t="s">
        <v>1497</v>
      </c>
      <c r="H116" s="7" t="s">
        <v>5568</v>
      </c>
      <c r="I116" s="61">
        <v>75397.22</v>
      </c>
      <c r="J116" s="66">
        <f t="shared" si="1"/>
        <v>471232.625</v>
      </c>
    </row>
    <row r="117" spans="1:11" x14ac:dyDescent="0.25">
      <c r="A117" t="s">
        <v>4078</v>
      </c>
      <c r="B117" s="56">
        <v>43004</v>
      </c>
      <c r="C117" t="s">
        <v>8290</v>
      </c>
      <c r="D117">
        <v>1</v>
      </c>
      <c r="E117" t="s">
        <v>8291</v>
      </c>
      <c r="F117" s="7"/>
      <c r="G117" s="7" t="s">
        <v>2884</v>
      </c>
      <c r="H117" s="7" t="s">
        <v>2885</v>
      </c>
      <c r="I117" s="61">
        <v>62776.09</v>
      </c>
      <c r="J117" s="66">
        <f t="shared" si="1"/>
        <v>392350.56249999994</v>
      </c>
    </row>
    <row r="118" spans="1:11" x14ac:dyDescent="0.25">
      <c r="A118" t="s">
        <v>4092</v>
      </c>
      <c r="B118" s="56">
        <v>43004</v>
      </c>
      <c r="C118" t="s">
        <v>7692</v>
      </c>
      <c r="D118">
        <v>1</v>
      </c>
      <c r="E118" t="s">
        <v>8292</v>
      </c>
      <c r="F118" t="s">
        <v>8045</v>
      </c>
      <c r="G118" s="39" t="s">
        <v>1463</v>
      </c>
      <c r="H118" s="39" t="s">
        <v>1464</v>
      </c>
      <c r="I118" s="61">
        <v>-51461.17</v>
      </c>
      <c r="J118" s="66">
        <f t="shared" si="1"/>
        <v>-321632.3125</v>
      </c>
      <c r="K118" s="61"/>
    </row>
    <row r="119" spans="1:11" x14ac:dyDescent="0.25">
      <c r="A119" t="s">
        <v>1846</v>
      </c>
      <c r="B119" s="56">
        <v>43004</v>
      </c>
      <c r="C119" t="s">
        <v>8293</v>
      </c>
      <c r="D119">
        <v>1</v>
      </c>
      <c r="E119" t="s">
        <v>8294</v>
      </c>
      <c r="F119" t="s">
        <v>8021</v>
      </c>
      <c r="G119" s="39" t="s">
        <v>1463</v>
      </c>
      <c r="H119" s="39" t="s">
        <v>1464</v>
      </c>
      <c r="I119" s="61">
        <v>51461.17</v>
      </c>
      <c r="J119" s="66">
        <f t="shared" si="1"/>
        <v>321632.3125</v>
      </c>
    </row>
    <row r="120" spans="1:11" x14ac:dyDescent="0.25">
      <c r="A120" t="s">
        <v>8295</v>
      </c>
      <c r="B120" s="56">
        <v>43004</v>
      </c>
      <c r="C120" t="s">
        <v>8296</v>
      </c>
      <c r="D120">
        <v>1</v>
      </c>
      <c r="E120" t="s">
        <v>8297</v>
      </c>
      <c r="F120" t="s">
        <v>8021</v>
      </c>
      <c r="G120" s="7" t="s">
        <v>1483</v>
      </c>
      <c r="H120" s="7" t="s">
        <v>1484</v>
      </c>
      <c r="I120" s="61">
        <v>46748.93</v>
      </c>
      <c r="J120" s="66">
        <f t="shared" si="1"/>
        <v>292180.8125</v>
      </c>
    </row>
    <row r="121" spans="1:11" x14ac:dyDescent="0.25">
      <c r="A121" t="s">
        <v>8298</v>
      </c>
      <c r="B121" s="56">
        <v>43004</v>
      </c>
      <c r="C121" t="s">
        <v>8299</v>
      </c>
      <c r="D121">
        <v>1</v>
      </c>
      <c r="E121" t="s">
        <v>8300</v>
      </c>
      <c r="F121" t="s">
        <v>8021</v>
      </c>
      <c r="G121" s="39" t="s">
        <v>1463</v>
      </c>
      <c r="H121" s="39" t="s">
        <v>1464</v>
      </c>
      <c r="I121" s="61">
        <v>26898.28</v>
      </c>
      <c r="J121" s="66">
        <f t="shared" si="1"/>
        <v>168114.25</v>
      </c>
    </row>
    <row r="122" spans="1:11" x14ac:dyDescent="0.25">
      <c r="A122" t="s">
        <v>4132</v>
      </c>
      <c r="B122" s="56">
        <v>43004</v>
      </c>
      <c r="C122" t="s">
        <v>8301</v>
      </c>
      <c r="D122">
        <v>1</v>
      </c>
      <c r="E122" t="s">
        <v>8302</v>
      </c>
      <c r="F122" t="s">
        <v>8021</v>
      </c>
      <c r="G122" s="39" t="s">
        <v>1463</v>
      </c>
      <c r="H122" s="39" t="s">
        <v>1464</v>
      </c>
      <c r="I122" s="61">
        <v>51496.09</v>
      </c>
      <c r="J122" s="66">
        <f t="shared" si="1"/>
        <v>321850.5625</v>
      </c>
    </row>
    <row r="123" spans="1:11" x14ac:dyDescent="0.25">
      <c r="A123" t="s">
        <v>8303</v>
      </c>
      <c r="B123" s="56">
        <v>43004</v>
      </c>
      <c r="C123" t="s">
        <v>8304</v>
      </c>
      <c r="D123">
        <v>1</v>
      </c>
      <c r="E123" t="s">
        <v>8305</v>
      </c>
      <c r="F123" t="s">
        <v>8025</v>
      </c>
      <c r="G123" s="7" t="s">
        <v>1417</v>
      </c>
      <c r="H123" s="55" t="s">
        <v>8973</v>
      </c>
      <c r="I123" s="61">
        <v>1297.74</v>
      </c>
      <c r="J123" s="66">
        <f t="shared" si="1"/>
        <v>8110.875</v>
      </c>
    </row>
    <row r="124" spans="1:11" x14ac:dyDescent="0.25">
      <c r="A124" t="s">
        <v>8306</v>
      </c>
      <c r="B124" s="56">
        <v>43004</v>
      </c>
      <c r="C124">
        <v>7</v>
      </c>
      <c r="D124">
        <v>1</v>
      </c>
      <c r="E124" t="s">
        <v>8307</v>
      </c>
      <c r="F124" t="s">
        <v>8025</v>
      </c>
      <c r="G124" s="7" t="s">
        <v>1417</v>
      </c>
      <c r="H124" s="7" t="s">
        <v>2911</v>
      </c>
      <c r="I124" s="61">
        <v>2518.7199999999998</v>
      </c>
      <c r="J124" s="66">
        <f t="shared" si="1"/>
        <v>15741.999999999998</v>
      </c>
    </row>
    <row r="125" spans="1:11" x14ac:dyDescent="0.25">
      <c r="A125" t="s">
        <v>8308</v>
      </c>
      <c r="B125" s="56">
        <v>43004</v>
      </c>
      <c r="C125" t="s">
        <v>8309</v>
      </c>
      <c r="D125">
        <v>1</v>
      </c>
      <c r="E125" t="s">
        <v>8310</v>
      </c>
      <c r="F125" t="s">
        <v>8025</v>
      </c>
      <c r="G125" s="7" t="s">
        <v>1417</v>
      </c>
      <c r="H125" s="55" t="s">
        <v>8973</v>
      </c>
      <c r="I125" s="61">
        <v>2857.68</v>
      </c>
      <c r="J125" s="66">
        <f t="shared" si="1"/>
        <v>17860.5</v>
      </c>
    </row>
    <row r="126" spans="1:11" x14ac:dyDescent="0.25">
      <c r="A126" t="s">
        <v>8311</v>
      </c>
      <c r="B126" s="56">
        <v>43004</v>
      </c>
      <c r="C126" t="s">
        <v>8312</v>
      </c>
      <c r="D126">
        <v>1</v>
      </c>
      <c r="E126" t="s">
        <v>8313</v>
      </c>
      <c r="F126" t="s">
        <v>8021</v>
      </c>
      <c r="G126" s="7" t="s">
        <v>1490</v>
      </c>
      <c r="H126" s="7" t="s">
        <v>1491</v>
      </c>
      <c r="I126" s="61">
        <v>74750.740000000005</v>
      </c>
      <c r="J126" s="66">
        <f t="shared" si="1"/>
        <v>467192.125</v>
      </c>
    </row>
    <row r="127" spans="1:11" x14ac:dyDescent="0.25">
      <c r="A127" t="s">
        <v>8314</v>
      </c>
      <c r="B127" s="56">
        <v>43004</v>
      </c>
      <c r="C127" t="s">
        <v>8315</v>
      </c>
      <c r="D127">
        <v>1</v>
      </c>
      <c r="E127" t="s">
        <v>8316</v>
      </c>
      <c r="F127" t="s">
        <v>8021</v>
      </c>
      <c r="G127" s="39" t="s">
        <v>1463</v>
      </c>
      <c r="H127" s="39" t="s">
        <v>1464</v>
      </c>
      <c r="I127" s="61">
        <v>35719.53</v>
      </c>
      <c r="J127" s="66">
        <f t="shared" si="1"/>
        <v>223247.0625</v>
      </c>
    </row>
    <row r="128" spans="1:11" x14ac:dyDescent="0.25">
      <c r="A128" t="s">
        <v>8317</v>
      </c>
      <c r="B128" s="56">
        <v>43004</v>
      </c>
      <c r="C128" t="s">
        <v>8318</v>
      </c>
      <c r="D128">
        <v>1</v>
      </c>
      <c r="E128" t="s">
        <v>8319</v>
      </c>
      <c r="F128" t="s">
        <v>8021</v>
      </c>
      <c r="G128" s="39" t="s">
        <v>1463</v>
      </c>
      <c r="H128" s="39" t="s">
        <v>1464</v>
      </c>
      <c r="I128" s="61">
        <v>35719.53</v>
      </c>
      <c r="J128" s="66">
        <f t="shared" si="1"/>
        <v>223247.0625</v>
      </c>
    </row>
    <row r="129" spans="1:10" x14ac:dyDescent="0.25">
      <c r="A129" t="s">
        <v>8320</v>
      </c>
      <c r="B129" s="56">
        <v>43004</v>
      </c>
      <c r="C129" t="s">
        <v>8321</v>
      </c>
      <c r="D129">
        <v>1</v>
      </c>
      <c r="E129" t="s">
        <v>8322</v>
      </c>
      <c r="F129" t="s">
        <v>8021</v>
      </c>
      <c r="G129" s="39" t="s">
        <v>1463</v>
      </c>
      <c r="H129" s="39" t="s">
        <v>1464</v>
      </c>
      <c r="I129" s="61">
        <v>26898.28</v>
      </c>
      <c r="J129" s="66">
        <f t="shared" si="1"/>
        <v>168114.25</v>
      </c>
    </row>
    <row r="130" spans="1:10" x14ac:dyDescent="0.25">
      <c r="A130" t="s">
        <v>8323</v>
      </c>
      <c r="B130" s="56">
        <v>43004</v>
      </c>
      <c r="C130" t="s">
        <v>8324</v>
      </c>
      <c r="D130">
        <v>1</v>
      </c>
      <c r="E130" t="s">
        <v>8325</v>
      </c>
      <c r="F130" t="s">
        <v>8021</v>
      </c>
      <c r="G130" s="39" t="s">
        <v>1463</v>
      </c>
      <c r="H130" s="39" t="s">
        <v>1464</v>
      </c>
      <c r="I130" s="61">
        <v>26898.28</v>
      </c>
      <c r="J130" s="66">
        <f t="shared" si="1"/>
        <v>168114.25</v>
      </c>
    </row>
    <row r="131" spans="1:10" x14ac:dyDescent="0.25">
      <c r="A131" t="s">
        <v>1852</v>
      </c>
      <c r="B131" s="56">
        <v>43004</v>
      </c>
      <c r="C131" t="s">
        <v>8326</v>
      </c>
      <c r="D131">
        <v>1</v>
      </c>
      <c r="E131" t="s">
        <v>8327</v>
      </c>
      <c r="F131" t="s">
        <v>8021</v>
      </c>
      <c r="G131" s="39" t="s">
        <v>1463</v>
      </c>
      <c r="H131" s="39" t="s">
        <v>1464</v>
      </c>
      <c r="I131" s="61">
        <v>53780.31</v>
      </c>
      <c r="J131" s="66">
        <f t="shared" si="1"/>
        <v>336126.9375</v>
      </c>
    </row>
    <row r="132" spans="1:10" x14ac:dyDescent="0.25">
      <c r="A132" t="s">
        <v>1858</v>
      </c>
      <c r="B132" s="56">
        <v>43004</v>
      </c>
      <c r="C132" t="s">
        <v>8328</v>
      </c>
      <c r="D132">
        <v>1</v>
      </c>
      <c r="E132" t="s">
        <v>8329</v>
      </c>
      <c r="F132" t="s">
        <v>8021</v>
      </c>
      <c r="G132" s="39" t="s">
        <v>1463</v>
      </c>
      <c r="H132" s="39" t="s">
        <v>1464</v>
      </c>
      <c r="I132" s="61">
        <v>74694.02</v>
      </c>
      <c r="J132" s="66">
        <f t="shared" si="1"/>
        <v>466837.625</v>
      </c>
    </row>
    <row r="133" spans="1:10" x14ac:dyDescent="0.25">
      <c r="A133" t="s">
        <v>5748</v>
      </c>
      <c r="B133" s="56">
        <v>43004</v>
      </c>
      <c r="C133" t="s">
        <v>8330</v>
      </c>
      <c r="D133">
        <v>1</v>
      </c>
      <c r="E133" t="s">
        <v>8331</v>
      </c>
      <c r="F133" t="s">
        <v>8021</v>
      </c>
      <c r="G133" s="39" t="s">
        <v>1463</v>
      </c>
      <c r="H133" s="39" t="s">
        <v>1464</v>
      </c>
      <c r="I133" s="61">
        <v>74694.02</v>
      </c>
      <c r="J133" s="66">
        <f t="shared" si="1"/>
        <v>466837.625</v>
      </c>
    </row>
    <row r="134" spans="1:10" x14ac:dyDescent="0.25">
      <c r="A134" t="s">
        <v>5750</v>
      </c>
      <c r="B134" s="56">
        <v>43004</v>
      </c>
      <c r="C134" t="s">
        <v>8332</v>
      </c>
      <c r="D134">
        <v>1</v>
      </c>
      <c r="E134" t="s">
        <v>8333</v>
      </c>
      <c r="F134" t="s">
        <v>8021</v>
      </c>
      <c r="G134" s="39" t="s">
        <v>1463</v>
      </c>
      <c r="H134" s="39" t="s">
        <v>1464</v>
      </c>
      <c r="I134" s="61">
        <v>74694.02</v>
      </c>
      <c r="J134" s="66">
        <f t="shared" si="1"/>
        <v>466837.625</v>
      </c>
    </row>
    <row r="135" spans="1:10" x14ac:dyDescent="0.25">
      <c r="A135" t="s">
        <v>8334</v>
      </c>
      <c r="B135" s="56">
        <v>43004</v>
      </c>
      <c r="C135" t="s">
        <v>8335</v>
      </c>
      <c r="D135">
        <v>1</v>
      </c>
      <c r="E135" t="s">
        <v>8336</v>
      </c>
      <c r="F135" t="s">
        <v>8021</v>
      </c>
      <c r="G135" s="39" t="s">
        <v>1463</v>
      </c>
      <c r="H135" s="39" t="s">
        <v>1464</v>
      </c>
      <c r="I135" s="61">
        <v>73687.72</v>
      </c>
      <c r="J135" s="66">
        <f t="shared" si="1"/>
        <v>460548.25</v>
      </c>
    </row>
    <row r="136" spans="1:10" x14ac:dyDescent="0.25">
      <c r="A136" t="s">
        <v>1865</v>
      </c>
      <c r="B136" s="56">
        <v>43004</v>
      </c>
      <c r="C136" t="s">
        <v>8337</v>
      </c>
      <c r="D136">
        <v>1</v>
      </c>
      <c r="E136" t="s">
        <v>8338</v>
      </c>
      <c r="F136" t="s">
        <v>8021</v>
      </c>
      <c r="G136" s="39" t="s">
        <v>1463</v>
      </c>
      <c r="H136" s="39" t="s">
        <v>1464</v>
      </c>
      <c r="I136" s="61">
        <v>82630.36</v>
      </c>
      <c r="J136" s="66">
        <f t="shared" ref="J136:J199" si="2">+I136/0.16</f>
        <v>516439.75</v>
      </c>
    </row>
    <row r="137" spans="1:10" x14ac:dyDescent="0.25">
      <c r="A137" t="s">
        <v>8339</v>
      </c>
      <c r="B137" s="56">
        <v>43004</v>
      </c>
      <c r="C137" t="s">
        <v>8340</v>
      </c>
      <c r="D137">
        <v>1</v>
      </c>
      <c r="E137" t="s">
        <v>8341</v>
      </c>
      <c r="F137" t="s">
        <v>8021</v>
      </c>
      <c r="G137" s="39" t="s">
        <v>1463</v>
      </c>
      <c r="H137" s="39" t="s">
        <v>1464</v>
      </c>
      <c r="I137" s="61">
        <v>83050.84</v>
      </c>
      <c r="J137" s="66">
        <f t="shared" si="2"/>
        <v>519067.74999999994</v>
      </c>
    </row>
    <row r="138" spans="1:10" x14ac:dyDescent="0.25">
      <c r="A138" t="s">
        <v>5752</v>
      </c>
      <c r="B138" s="56">
        <v>43004</v>
      </c>
      <c r="C138" t="s">
        <v>8342</v>
      </c>
      <c r="D138">
        <v>1</v>
      </c>
      <c r="E138" t="s">
        <v>8343</v>
      </c>
      <c r="F138" t="s">
        <v>8021</v>
      </c>
      <c r="G138" s="39" t="s">
        <v>1463</v>
      </c>
      <c r="H138" s="39" t="s">
        <v>1464</v>
      </c>
      <c r="I138" s="61">
        <v>36649.769999999997</v>
      </c>
      <c r="J138" s="66">
        <f t="shared" si="2"/>
        <v>229061.06249999997</v>
      </c>
    </row>
    <row r="139" spans="1:10" x14ac:dyDescent="0.25">
      <c r="A139" t="s">
        <v>1888</v>
      </c>
      <c r="B139" s="56">
        <v>43004</v>
      </c>
      <c r="C139" t="s">
        <v>8344</v>
      </c>
      <c r="D139">
        <v>1</v>
      </c>
      <c r="E139" t="s">
        <v>8345</v>
      </c>
      <c r="F139" t="s">
        <v>8021</v>
      </c>
      <c r="G139" s="7" t="s">
        <v>8970</v>
      </c>
      <c r="H139" s="7" t="s">
        <v>8971</v>
      </c>
      <c r="I139" s="61">
        <v>74442.5</v>
      </c>
      <c r="J139" s="66">
        <f t="shared" si="2"/>
        <v>465265.625</v>
      </c>
    </row>
    <row r="140" spans="1:10" x14ac:dyDescent="0.25">
      <c r="A140" t="s">
        <v>1894</v>
      </c>
      <c r="B140" s="56">
        <v>43004</v>
      </c>
      <c r="C140" t="s">
        <v>8346</v>
      </c>
      <c r="D140">
        <v>1</v>
      </c>
      <c r="E140" t="s">
        <v>8347</v>
      </c>
      <c r="F140" t="s">
        <v>8021</v>
      </c>
      <c r="G140" s="7" t="s">
        <v>1495</v>
      </c>
      <c r="H140" s="7" t="s">
        <v>2886</v>
      </c>
      <c r="I140" s="61">
        <v>41150.15</v>
      </c>
      <c r="J140" s="66">
        <f t="shared" si="2"/>
        <v>257188.4375</v>
      </c>
    </row>
    <row r="141" spans="1:10" x14ac:dyDescent="0.25">
      <c r="A141" t="s">
        <v>1901</v>
      </c>
      <c r="B141" s="56">
        <v>43004</v>
      </c>
      <c r="C141" t="s">
        <v>8348</v>
      </c>
      <c r="D141">
        <v>1</v>
      </c>
      <c r="E141" t="s">
        <v>8349</v>
      </c>
      <c r="F141" t="s">
        <v>8021</v>
      </c>
      <c r="G141" s="7" t="s">
        <v>1486</v>
      </c>
      <c r="H141" s="7" t="s">
        <v>1487</v>
      </c>
      <c r="I141" s="61">
        <v>33705</v>
      </c>
      <c r="J141" s="66">
        <f t="shared" si="2"/>
        <v>210656.25</v>
      </c>
    </row>
    <row r="142" spans="1:10" x14ac:dyDescent="0.25">
      <c r="A142" t="s">
        <v>3133</v>
      </c>
      <c r="B142" s="56">
        <v>43004</v>
      </c>
      <c r="C142" t="s">
        <v>8350</v>
      </c>
      <c r="D142">
        <v>1</v>
      </c>
      <c r="E142" t="s">
        <v>8351</v>
      </c>
      <c r="F142" t="s">
        <v>8021</v>
      </c>
      <c r="G142" s="39" t="s">
        <v>1463</v>
      </c>
      <c r="H142" s="39" t="s">
        <v>1464</v>
      </c>
      <c r="I142" s="61">
        <v>41992.15</v>
      </c>
      <c r="J142" s="66">
        <f t="shared" si="2"/>
        <v>262450.9375</v>
      </c>
    </row>
    <row r="143" spans="1:10" x14ac:dyDescent="0.25">
      <c r="A143" t="s">
        <v>3135</v>
      </c>
      <c r="B143" s="56">
        <v>43004</v>
      </c>
      <c r="C143" t="s">
        <v>8352</v>
      </c>
      <c r="D143">
        <v>1</v>
      </c>
      <c r="E143" t="s">
        <v>8353</v>
      </c>
      <c r="F143" t="s">
        <v>8021</v>
      </c>
      <c r="G143" s="39" t="s">
        <v>1463</v>
      </c>
      <c r="H143" s="39" t="s">
        <v>1464</v>
      </c>
      <c r="I143" s="61">
        <v>41992.15</v>
      </c>
      <c r="J143" s="66">
        <f t="shared" si="2"/>
        <v>262450.9375</v>
      </c>
    </row>
    <row r="144" spans="1:10" x14ac:dyDescent="0.25">
      <c r="A144" t="s">
        <v>5174</v>
      </c>
      <c r="B144" s="56">
        <v>43004</v>
      </c>
      <c r="C144" t="s">
        <v>8354</v>
      </c>
      <c r="D144">
        <v>1</v>
      </c>
      <c r="E144" t="s">
        <v>8355</v>
      </c>
      <c r="F144" t="s">
        <v>8021</v>
      </c>
      <c r="G144" s="39" t="s">
        <v>1463</v>
      </c>
      <c r="H144" s="39" t="s">
        <v>1464</v>
      </c>
      <c r="I144" s="61">
        <v>41992.15</v>
      </c>
      <c r="J144" s="66">
        <f t="shared" si="2"/>
        <v>262450.9375</v>
      </c>
    </row>
    <row r="145" spans="1:10" x14ac:dyDescent="0.25">
      <c r="A145" t="s">
        <v>1910</v>
      </c>
      <c r="B145" s="56">
        <v>43004</v>
      </c>
      <c r="C145" t="s">
        <v>8356</v>
      </c>
      <c r="D145">
        <v>1</v>
      </c>
      <c r="E145" t="s">
        <v>8357</v>
      </c>
      <c r="F145" t="s">
        <v>8021</v>
      </c>
      <c r="G145" s="39" t="s">
        <v>1463</v>
      </c>
      <c r="H145" s="39" t="s">
        <v>1464</v>
      </c>
      <c r="I145" s="61">
        <v>41992.15</v>
      </c>
      <c r="J145" s="66">
        <f t="shared" si="2"/>
        <v>262450.9375</v>
      </c>
    </row>
    <row r="146" spans="1:10" x14ac:dyDescent="0.25">
      <c r="A146" t="s">
        <v>5763</v>
      </c>
      <c r="B146" s="56">
        <v>43004</v>
      </c>
      <c r="C146" t="s">
        <v>8358</v>
      </c>
      <c r="D146">
        <v>1</v>
      </c>
      <c r="E146" t="s">
        <v>8359</v>
      </c>
      <c r="F146" t="s">
        <v>8021</v>
      </c>
      <c r="G146" s="39" t="s">
        <v>1463</v>
      </c>
      <c r="H146" s="39" t="s">
        <v>1464</v>
      </c>
      <c r="I146" s="61">
        <v>41992.15</v>
      </c>
      <c r="J146" s="66">
        <f t="shared" si="2"/>
        <v>262450.9375</v>
      </c>
    </row>
    <row r="147" spans="1:10" x14ac:dyDescent="0.25">
      <c r="A147" t="s">
        <v>3140</v>
      </c>
      <c r="B147" s="56">
        <v>43004</v>
      </c>
      <c r="C147" t="s">
        <v>8360</v>
      </c>
      <c r="D147">
        <v>1</v>
      </c>
      <c r="E147" t="s">
        <v>8361</v>
      </c>
      <c r="F147" t="s">
        <v>8021</v>
      </c>
      <c r="G147" s="39" t="s">
        <v>1463</v>
      </c>
      <c r="H147" s="39" t="s">
        <v>1464</v>
      </c>
      <c r="I147" s="61">
        <v>73687.72</v>
      </c>
      <c r="J147" s="66">
        <f t="shared" si="2"/>
        <v>460548.25</v>
      </c>
    </row>
    <row r="148" spans="1:10" x14ac:dyDescent="0.25">
      <c r="A148" t="s">
        <v>480</v>
      </c>
      <c r="B148" s="56">
        <v>43004</v>
      </c>
      <c r="C148" t="s">
        <v>8362</v>
      </c>
      <c r="D148">
        <v>1</v>
      </c>
      <c r="E148" t="s">
        <v>8363</v>
      </c>
      <c r="F148" t="s">
        <v>8021</v>
      </c>
      <c r="G148" s="39" t="s">
        <v>1463</v>
      </c>
      <c r="H148" s="39" t="s">
        <v>1464</v>
      </c>
      <c r="I148" s="61">
        <v>82630.36</v>
      </c>
      <c r="J148" s="66">
        <f t="shared" si="2"/>
        <v>516439.75</v>
      </c>
    </row>
    <row r="149" spans="1:10" x14ac:dyDescent="0.25">
      <c r="A149" t="s">
        <v>484</v>
      </c>
      <c r="B149" s="56">
        <v>43004</v>
      </c>
      <c r="C149" t="s">
        <v>8364</v>
      </c>
      <c r="D149">
        <v>1</v>
      </c>
      <c r="E149" t="s">
        <v>8365</v>
      </c>
      <c r="F149" t="s">
        <v>8021</v>
      </c>
      <c r="G149" s="39" t="s">
        <v>1463</v>
      </c>
      <c r="H149" s="39" t="s">
        <v>1464</v>
      </c>
      <c r="I149" s="61">
        <v>104910.68</v>
      </c>
      <c r="J149" s="66">
        <f t="shared" si="2"/>
        <v>655691.75</v>
      </c>
    </row>
    <row r="150" spans="1:10" x14ac:dyDescent="0.25">
      <c r="A150" t="s">
        <v>8367</v>
      </c>
      <c r="B150" s="56">
        <v>43004</v>
      </c>
      <c r="C150" t="s">
        <v>8366</v>
      </c>
      <c r="D150">
        <v>1</v>
      </c>
      <c r="E150" t="s">
        <v>8368</v>
      </c>
      <c r="F150" t="s">
        <v>8021</v>
      </c>
      <c r="G150" s="7" t="s">
        <v>7972</v>
      </c>
      <c r="H150" s="7" t="s">
        <v>7973</v>
      </c>
      <c r="I150" s="61">
        <v>41150.15</v>
      </c>
      <c r="J150" s="66">
        <f t="shared" si="2"/>
        <v>257188.4375</v>
      </c>
    </row>
    <row r="151" spans="1:10" x14ac:dyDescent="0.25">
      <c r="A151" t="s">
        <v>1966</v>
      </c>
      <c r="B151" s="56">
        <v>43005</v>
      </c>
      <c r="C151" t="s">
        <v>8369</v>
      </c>
      <c r="D151">
        <v>1</v>
      </c>
      <c r="E151" t="s">
        <v>8370</v>
      </c>
      <c r="F151" t="s">
        <v>8021</v>
      </c>
      <c r="G151" s="7" t="s">
        <v>1469</v>
      </c>
      <c r="H151" s="7" t="s">
        <v>1470</v>
      </c>
      <c r="I151" s="61">
        <v>55927.66</v>
      </c>
      <c r="J151" s="66">
        <f t="shared" si="2"/>
        <v>349547.875</v>
      </c>
    </row>
    <row r="152" spans="1:10" x14ac:dyDescent="0.25">
      <c r="A152" t="s">
        <v>8372</v>
      </c>
      <c r="B152" s="56">
        <v>43005</v>
      </c>
      <c r="C152" t="s">
        <v>8371</v>
      </c>
      <c r="D152">
        <v>1</v>
      </c>
      <c r="E152" t="s">
        <v>8373</v>
      </c>
      <c r="F152" t="s">
        <v>8021</v>
      </c>
      <c r="G152" s="39" t="s">
        <v>1463</v>
      </c>
      <c r="H152" s="39" t="s">
        <v>1464</v>
      </c>
      <c r="I152" s="61">
        <v>55870.81</v>
      </c>
      <c r="J152" s="66">
        <f t="shared" si="2"/>
        <v>349192.5625</v>
      </c>
    </row>
    <row r="153" spans="1:10" x14ac:dyDescent="0.25">
      <c r="A153" t="s">
        <v>8374</v>
      </c>
      <c r="B153" s="56">
        <v>43005</v>
      </c>
      <c r="C153" t="s">
        <v>8375</v>
      </c>
      <c r="D153">
        <v>1</v>
      </c>
      <c r="E153" t="s">
        <v>8376</v>
      </c>
      <c r="F153" t="s">
        <v>8017</v>
      </c>
      <c r="G153" s="66" t="str">
        <f t="shared" ref="G153:G160" si="3">+H153</f>
        <v>CIS981002NK4</v>
      </c>
      <c r="H153" t="s">
        <v>2469</v>
      </c>
      <c r="I153">
        <v>18.62</v>
      </c>
      <c r="J153" s="66">
        <f t="shared" si="2"/>
        <v>116.375</v>
      </c>
    </row>
    <row r="154" spans="1:10" x14ac:dyDescent="0.25">
      <c r="A154" t="s">
        <v>8374</v>
      </c>
      <c r="B154" s="56">
        <v>43005</v>
      </c>
      <c r="C154" t="s">
        <v>8375</v>
      </c>
      <c r="D154">
        <v>1</v>
      </c>
      <c r="E154" t="s">
        <v>8376</v>
      </c>
      <c r="F154" t="s">
        <v>8017</v>
      </c>
      <c r="G154" s="66" t="str">
        <f t="shared" si="3"/>
        <v>DILF6205301E1</v>
      </c>
      <c r="H154" t="s">
        <v>2470</v>
      </c>
      <c r="I154">
        <v>18.34</v>
      </c>
      <c r="J154" s="66">
        <f t="shared" si="2"/>
        <v>114.625</v>
      </c>
    </row>
    <row r="155" spans="1:10" x14ac:dyDescent="0.25">
      <c r="A155" t="s">
        <v>8374</v>
      </c>
      <c r="B155" s="56">
        <v>43005</v>
      </c>
      <c r="C155" t="s">
        <v>8375</v>
      </c>
      <c r="D155">
        <v>1</v>
      </c>
      <c r="E155" t="s">
        <v>8376</v>
      </c>
      <c r="F155" t="s">
        <v>8017</v>
      </c>
      <c r="G155" s="66" t="str">
        <f t="shared" si="3"/>
        <v>FNI970829JR9</v>
      </c>
      <c r="H155" t="s">
        <v>794</v>
      </c>
      <c r="I155">
        <v>12.14</v>
      </c>
      <c r="J155" s="66">
        <f t="shared" si="2"/>
        <v>75.875</v>
      </c>
    </row>
    <row r="156" spans="1:10" x14ac:dyDescent="0.25">
      <c r="A156" t="s">
        <v>8374</v>
      </c>
      <c r="B156" s="56">
        <v>43005</v>
      </c>
      <c r="C156" t="s">
        <v>8375</v>
      </c>
      <c r="D156">
        <v>1</v>
      </c>
      <c r="E156" t="s">
        <v>8376</v>
      </c>
      <c r="F156" t="s">
        <v>8017</v>
      </c>
      <c r="G156" s="66" t="str">
        <f t="shared" si="3"/>
        <v>FNI970929JR9</v>
      </c>
      <c r="H156" t="s">
        <v>6005</v>
      </c>
      <c r="I156">
        <v>1.93</v>
      </c>
      <c r="J156" s="66">
        <f t="shared" si="2"/>
        <v>12.0625</v>
      </c>
    </row>
    <row r="157" spans="1:10" x14ac:dyDescent="0.25">
      <c r="A157" t="s">
        <v>8374</v>
      </c>
      <c r="B157" s="56">
        <v>43005</v>
      </c>
      <c r="C157" t="s">
        <v>8375</v>
      </c>
      <c r="D157">
        <v>1</v>
      </c>
      <c r="E157" t="s">
        <v>8376</v>
      </c>
      <c r="F157" t="s">
        <v>8017</v>
      </c>
      <c r="G157" s="66" t="str">
        <f t="shared" si="3"/>
        <v>GPA8010254LA</v>
      </c>
      <c r="H157" t="s">
        <v>5461</v>
      </c>
      <c r="I157">
        <v>84.72</v>
      </c>
      <c r="J157" s="66">
        <f t="shared" si="2"/>
        <v>529.5</v>
      </c>
    </row>
    <row r="158" spans="1:10" x14ac:dyDescent="0.25">
      <c r="A158" t="s">
        <v>8374</v>
      </c>
      <c r="B158" s="56">
        <v>43005</v>
      </c>
      <c r="C158" t="s">
        <v>8375</v>
      </c>
      <c r="D158">
        <v>1</v>
      </c>
      <c r="E158" t="s">
        <v>8376</v>
      </c>
      <c r="F158" t="s">
        <v>8017</v>
      </c>
      <c r="G158" s="66" t="str">
        <f t="shared" si="3"/>
        <v>ISL070720EK3</v>
      </c>
      <c r="H158" t="s">
        <v>2471</v>
      </c>
      <c r="I158">
        <v>22.62</v>
      </c>
      <c r="J158" s="66">
        <f t="shared" si="2"/>
        <v>141.375</v>
      </c>
    </row>
    <row r="159" spans="1:10" x14ac:dyDescent="0.25">
      <c r="A159" t="s">
        <v>8374</v>
      </c>
      <c r="B159" s="56">
        <v>43005</v>
      </c>
      <c r="C159" t="s">
        <v>8375</v>
      </c>
      <c r="D159">
        <v>1</v>
      </c>
      <c r="E159" t="s">
        <v>8376</v>
      </c>
      <c r="F159" t="s">
        <v>8017</v>
      </c>
      <c r="G159" s="66" t="str">
        <f t="shared" si="3"/>
        <v>OME561118AA8</v>
      </c>
      <c r="H159" t="s">
        <v>907</v>
      </c>
      <c r="I159">
        <v>126.62</v>
      </c>
      <c r="J159" s="66">
        <f t="shared" si="2"/>
        <v>791.375</v>
      </c>
    </row>
    <row r="160" spans="1:10" x14ac:dyDescent="0.25">
      <c r="A160" t="s">
        <v>8374</v>
      </c>
      <c r="B160" s="56">
        <v>43005</v>
      </c>
      <c r="C160" t="s">
        <v>8375</v>
      </c>
      <c r="D160">
        <v>1</v>
      </c>
      <c r="E160" t="s">
        <v>8376</v>
      </c>
      <c r="F160" t="s">
        <v>8017</v>
      </c>
      <c r="G160" s="66" t="str">
        <f t="shared" si="3"/>
        <v>SLE0008119V5</v>
      </c>
      <c r="H160" t="s">
        <v>920</v>
      </c>
      <c r="I160">
        <v>53.83</v>
      </c>
      <c r="J160" s="66">
        <f t="shared" si="2"/>
        <v>336.4375</v>
      </c>
    </row>
    <row r="161" spans="1:10" x14ac:dyDescent="0.25">
      <c r="A161" t="s">
        <v>5776</v>
      </c>
      <c r="B161" s="56">
        <v>43005</v>
      </c>
      <c r="C161" t="s">
        <v>8377</v>
      </c>
      <c r="D161">
        <v>1</v>
      </c>
      <c r="E161" t="s">
        <v>8378</v>
      </c>
      <c r="F161" t="s">
        <v>8017</v>
      </c>
      <c r="G161" t="str">
        <f>+H161</f>
        <v>OONG650317SF9</v>
      </c>
      <c r="H161" t="s">
        <v>1423</v>
      </c>
      <c r="I161">
        <v>80</v>
      </c>
      <c r="J161" s="66">
        <f t="shared" si="2"/>
        <v>500</v>
      </c>
    </row>
    <row r="162" spans="1:10" x14ac:dyDescent="0.25">
      <c r="A162" t="s">
        <v>8379</v>
      </c>
      <c r="B162" s="56">
        <v>43005</v>
      </c>
      <c r="C162" t="s">
        <v>8380</v>
      </c>
      <c r="D162">
        <v>1</v>
      </c>
      <c r="E162" t="s">
        <v>8381</v>
      </c>
      <c r="F162" t="s">
        <v>8017</v>
      </c>
      <c r="G162" s="66" t="str">
        <f t="shared" ref="G162:G165" si="4">+H162</f>
        <v>OONG650317SF9</v>
      </c>
      <c r="H162" t="s">
        <v>1423</v>
      </c>
      <c r="I162">
        <v>80</v>
      </c>
      <c r="J162" s="66">
        <f t="shared" si="2"/>
        <v>500</v>
      </c>
    </row>
    <row r="163" spans="1:10" x14ac:dyDescent="0.25">
      <c r="A163" t="s">
        <v>8382</v>
      </c>
      <c r="B163" s="56">
        <v>43005</v>
      </c>
      <c r="C163" t="s">
        <v>8383</v>
      </c>
      <c r="D163">
        <v>1</v>
      </c>
      <c r="E163" t="s">
        <v>8384</v>
      </c>
      <c r="F163" t="s">
        <v>8017</v>
      </c>
      <c r="G163" s="66" t="str">
        <f t="shared" si="4"/>
        <v>LVB141009VE5</v>
      </c>
      <c r="H163" t="s">
        <v>6699</v>
      </c>
      <c r="I163">
        <v>55.18</v>
      </c>
      <c r="J163" s="66">
        <f t="shared" si="2"/>
        <v>344.875</v>
      </c>
    </row>
    <row r="164" spans="1:10" x14ac:dyDescent="0.25">
      <c r="A164" t="s">
        <v>8385</v>
      </c>
      <c r="B164" s="56">
        <v>43005</v>
      </c>
      <c r="C164" t="s">
        <v>8386</v>
      </c>
      <c r="D164">
        <v>1</v>
      </c>
      <c r="E164" t="s">
        <v>8387</v>
      </c>
      <c r="F164" t="s">
        <v>8017</v>
      </c>
      <c r="G164" s="66" t="str">
        <f t="shared" si="4"/>
        <v>RERM8507088A8</v>
      </c>
      <c r="H164" t="s">
        <v>1426</v>
      </c>
      <c r="I164">
        <v>56</v>
      </c>
      <c r="J164" s="66">
        <f t="shared" si="2"/>
        <v>350</v>
      </c>
    </row>
    <row r="165" spans="1:10" x14ac:dyDescent="0.25">
      <c r="A165" t="s">
        <v>8388</v>
      </c>
      <c r="B165" s="56">
        <v>43005</v>
      </c>
      <c r="C165" t="s">
        <v>8389</v>
      </c>
      <c r="D165">
        <v>1</v>
      </c>
      <c r="E165" t="s">
        <v>8390</v>
      </c>
      <c r="F165" t="s">
        <v>8017</v>
      </c>
      <c r="G165" s="66" t="str">
        <f t="shared" si="4"/>
        <v>RERM8507088A8</v>
      </c>
      <c r="H165" t="s">
        <v>1426</v>
      </c>
      <c r="I165">
        <v>56</v>
      </c>
      <c r="J165" s="66">
        <f t="shared" si="2"/>
        <v>350</v>
      </c>
    </row>
    <row r="166" spans="1:10" x14ac:dyDescent="0.25">
      <c r="A166" t="s">
        <v>8391</v>
      </c>
      <c r="B166" s="56">
        <v>43005</v>
      </c>
      <c r="C166" t="s">
        <v>8392</v>
      </c>
      <c r="D166">
        <v>1</v>
      </c>
      <c r="E166" t="s">
        <v>8393</v>
      </c>
      <c r="F166" t="s">
        <v>8017</v>
      </c>
      <c r="G166" s="66" t="s">
        <v>305</v>
      </c>
      <c r="H166" t="s">
        <v>6688</v>
      </c>
      <c r="I166">
        <v>40</v>
      </c>
      <c r="J166" s="66">
        <f t="shared" si="2"/>
        <v>250</v>
      </c>
    </row>
    <row r="167" spans="1:10" x14ac:dyDescent="0.25">
      <c r="A167" t="s">
        <v>8394</v>
      </c>
      <c r="B167" s="56">
        <v>43005</v>
      </c>
      <c r="C167" t="s">
        <v>8395</v>
      </c>
      <c r="D167">
        <v>1</v>
      </c>
      <c r="E167" t="s">
        <v>8396</v>
      </c>
      <c r="F167" t="s">
        <v>8017</v>
      </c>
      <c r="G167" s="66" t="str">
        <f>+H167</f>
        <v>DUMA580801KN5</v>
      </c>
      <c r="H167" t="s">
        <v>305</v>
      </c>
      <c r="I167">
        <v>82.76</v>
      </c>
      <c r="J167" s="66">
        <f t="shared" si="2"/>
        <v>517.25</v>
      </c>
    </row>
    <row r="168" spans="1:10" x14ac:dyDescent="0.25">
      <c r="A168" t="s">
        <v>3148</v>
      </c>
      <c r="B168" s="56">
        <v>43005</v>
      </c>
      <c r="C168" t="s">
        <v>8397</v>
      </c>
      <c r="D168">
        <v>1</v>
      </c>
      <c r="E168" t="s">
        <v>8398</v>
      </c>
      <c r="F168" t="s">
        <v>8017</v>
      </c>
      <c r="G168" s="66" t="s">
        <v>305</v>
      </c>
      <c r="H168" s="66" t="s">
        <v>6688</v>
      </c>
      <c r="I168">
        <v>40</v>
      </c>
      <c r="J168" s="66">
        <f t="shared" si="2"/>
        <v>250</v>
      </c>
    </row>
    <row r="169" spans="1:10" x14ac:dyDescent="0.25">
      <c r="A169" t="s">
        <v>7602</v>
      </c>
      <c r="B169" s="56">
        <v>43005</v>
      </c>
      <c r="C169" t="s">
        <v>8399</v>
      </c>
      <c r="D169">
        <v>1</v>
      </c>
      <c r="E169" t="s">
        <v>8400</v>
      </c>
      <c r="F169" t="s">
        <v>8017</v>
      </c>
      <c r="G169" s="66" t="str">
        <f>+H169</f>
        <v>LVB141009VE5</v>
      </c>
      <c r="H169" t="s">
        <v>6699</v>
      </c>
      <c r="I169">
        <v>29.79</v>
      </c>
      <c r="J169" s="66">
        <f t="shared" si="2"/>
        <v>186.1875</v>
      </c>
    </row>
    <row r="170" spans="1:10" x14ac:dyDescent="0.25">
      <c r="A170" t="s">
        <v>8401</v>
      </c>
      <c r="B170" s="56">
        <v>43005</v>
      </c>
      <c r="C170" t="s">
        <v>8402</v>
      </c>
      <c r="D170">
        <v>1</v>
      </c>
      <c r="E170" t="s">
        <v>8403</v>
      </c>
      <c r="F170" t="s">
        <v>8404</v>
      </c>
      <c r="G170" s="7" t="s">
        <v>4786</v>
      </c>
      <c r="H170" s="7" t="s">
        <v>4787</v>
      </c>
      <c r="I170" s="61">
        <v>5638.73</v>
      </c>
      <c r="J170" s="66">
        <f t="shared" si="2"/>
        <v>35242.0625</v>
      </c>
    </row>
    <row r="171" spans="1:10" x14ac:dyDescent="0.25">
      <c r="A171" t="s">
        <v>8405</v>
      </c>
      <c r="B171" s="56">
        <v>43006</v>
      </c>
      <c r="C171" t="s">
        <v>8406</v>
      </c>
      <c r="D171">
        <v>1</v>
      </c>
      <c r="E171" t="s">
        <v>8407</v>
      </c>
      <c r="F171" t="s">
        <v>8404</v>
      </c>
      <c r="G171" s="7" t="s">
        <v>1499</v>
      </c>
      <c r="H171" s="7" t="s">
        <v>1500</v>
      </c>
      <c r="I171">
        <v>53.66</v>
      </c>
      <c r="J171" s="66">
        <f t="shared" si="2"/>
        <v>335.375</v>
      </c>
    </row>
    <row r="172" spans="1:10" x14ac:dyDescent="0.25">
      <c r="A172" t="s">
        <v>8408</v>
      </c>
      <c r="B172" s="56">
        <v>43006</v>
      </c>
      <c r="C172" t="s">
        <v>8409</v>
      </c>
      <c r="D172">
        <v>1</v>
      </c>
      <c r="E172" t="s">
        <v>8410</v>
      </c>
      <c r="F172" t="s">
        <v>8404</v>
      </c>
      <c r="G172" s="7" t="s">
        <v>1499</v>
      </c>
      <c r="H172" s="7" t="s">
        <v>1500</v>
      </c>
      <c r="I172">
        <v>110.27</v>
      </c>
      <c r="J172" s="66">
        <f t="shared" si="2"/>
        <v>689.1875</v>
      </c>
    </row>
    <row r="173" spans="1:10" x14ac:dyDescent="0.25">
      <c r="A173" t="s">
        <v>8411</v>
      </c>
      <c r="B173" s="56">
        <v>43006</v>
      </c>
      <c r="C173" t="s">
        <v>8412</v>
      </c>
      <c r="D173">
        <v>1</v>
      </c>
      <c r="E173" t="s">
        <v>8413</v>
      </c>
      <c r="F173" t="s">
        <v>8404</v>
      </c>
      <c r="G173" s="7" t="s">
        <v>1499</v>
      </c>
      <c r="H173" s="7" t="s">
        <v>1500</v>
      </c>
      <c r="I173">
        <v>75.52</v>
      </c>
      <c r="J173" s="66">
        <f t="shared" si="2"/>
        <v>471.99999999999994</v>
      </c>
    </row>
    <row r="174" spans="1:10" x14ac:dyDescent="0.25">
      <c r="A174" t="s">
        <v>8414</v>
      </c>
      <c r="B174" s="56">
        <v>43006</v>
      </c>
      <c r="C174" t="s">
        <v>8415</v>
      </c>
      <c r="D174">
        <v>1</v>
      </c>
      <c r="E174" t="s">
        <v>8416</v>
      </c>
      <c r="F174" t="s">
        <v>8404</v>
      </c>
      <c r="G174" s="7" t="s">
        <v>1499</v>
      </c>
      <c r="H174" s="7" t="s">
        <v>1500</v>
      </c>
      <c r="I174">
        <v>254.02</v>
      </c>
      <c r="J174" s="66">
        <f t="shared" si="2"/>
        <v>1587.625</v>
      </c>
    </row>
    <row r="175" spans="1:10" x14ac:dyDescent="0.25">
      <c r="A175" t="s">
        <v>8417</v>
      </c>
      <c r="B175" s="56">
        <v>43006</v>
      </c>
      <c r="C175" t="s">
        <v>8418</v>
      </c>
      <c r="D175">
        <v>1</v>
      </c>
      <c r="E175" t="s">
        <v>8419</v>
      </c>
      <c r="F175" t="s">
        <v>8404</v>
      </c>
      <c r="G175" s="7" t="s">
        <v>1499</v>
      </c>
      <c r="H175" s="7" t="s">
        <v>1500</v>
      </c>
      <c r="I175">
        <v>571.38</v>
      </c>
      <c r="J175" s="66">
        <f t="shared" si="2"/>
        <v>3571.125</v>
      </c>
    </row>
    <row r="176" spans="1:10" x14ac:dyDescent="0.25">
      <c r="A176" t="s">
        <v>2071</v>
      </c>
      <c r="B176" s="56">
        <v>43007</v>
      </c>
      <c r="C176" t="s">
        <v>8420</v>
      </c>
      <c r="D176">
        <v>1</v>
      </c>
      <c r="E176" t="s">
        <v>8421</v>
      </c>
      <c r="F176" t="s">
        <v>8021</v>
      </c>
      <c r="G176" s="7" t="s">
        <v>7972</v>
      </c>
      <c r="H176" s="7" t="s">
        <v>7973</v>
      </c>
      <c r="I176" s="61">
        <v>41150.15</v>
      </c>
      <c r="J176" s="66">
        <f t="shared" si="2"/>
        <v>257188.4375</v>
      </c>
    </row>
    <row r="177" spans="1:10" s="66" customFormat="1" x14ac:dyDescent="0.25">
      <c r="A177" s="66" t="s">
        <v>8259</v>
      </c>
      <c r="B177" s="56">
        <v>42998</v>
      </c>
      <c r="C177" s="66" t="s">
        <v>259</v>
      </c>
      <c r="D177" s="66">
        <v>1</v>
      </c>
      <c r="E177" s="66" t="s">
        <v>8260</v>
      </c>
      <c r="F177" s="66" t="s">
        <v>8017</v>
      </c>
      <c r="G177" s="7" t="s">
        <v>8990</v>
      </c>
      <c r="H177" s="7" t="s">
        <v>8991</v>
      </c>
      <c r="I177" s="61">
        <f>336+27.58</f>
        <v>363.58</v>
      </c>
      <c r="J177" s="66">
        <f t="shared" si="2"/>
        <v>2272.375</v>
      </c>
    </row>
    <row r="178" spans="1:10" s="66" customFormat="1" x14ac:dyDescent="0.25">
      <c r="A178" s="66" t="s">
        <v>8259</v>
      </c>
      <c r="B178" s="56">
        <v>42998</v>
      </c>
      <c r="C178" s="66" t="s">
        <v>259</v>
      </c>
      <c r="D178" s="66">
        <v>1</v>
      </c>
      <c r="E178" s="66" t="s">
        <v>8260</v>
      </c>
      <c r="F178" s="66" t="s">
        <v>8017</v>
      </c>
      <c r="G178" s="7" t="s">
        <v>8568</v>
      </c>
      <c r="H178" s="7" t="s">
        <v>8992</v>
      </c>
      <c r="I178" s="61">
        <v>9.1</v>
      </c>
      <c r="J178" s="66">
        <f t="shared" si="2"/>
        <v>56.875</v>
      </c>
    </row>
    <row r="179" spans="1:10" s="66" customFormat="1" x14ac:dyDescent="0.25">
      <c r="A179" s="66" t="s">
        <v>8259</v>
      </c>
      <c r="B179" s="56">
        <v>42998</v>
      </c>
      <c r="C179" s="66" t="s">
        <v>259</v>
      </c>
      <c r="D179" s="66">
        <v>1</v>
      </c>
      <c r="E179" s="66" t="s">
        <v>8260</v>
      </c>
      <c r="F179" s="66" t="s">
        <v>8017</v>
      </c>
      <c r="G179" s="7" t="s">
        <v>444</v>
      </c>
      <c r="H179" s="66" t="s">
        <v>1528</v>
      </c>
      <c r="I179" s="61">
        <f>42.07+10.07+42.07</f>
        <v>94.210000000000008</v>
      </c>
      <c r="J179" s="66">
        <f t="shared" si="2"/>
        <v>588.8125</v>
      </c>
    </row>
    <row r="180" spans="1:10" x14ac:dyDescent="0.25">
      <c r="A180" t="s">
        <v>3208</v>
      </c>
      <c r="B180" s="56">
        <v>43007</v>
      </c>
      <c r="C180" t="s">
        <v>8423</v>
      </c>
      <c r="D180">
        <v>1</v>
      </c>
      <c r="E180" t="s">
        <v>8424</v>
      </c>
      <c r="F180" t="s">
        <v>8017</v>
      </c>
      <c r="G180" s="66" t="str">
        <f>+H180</f>
        <v>LONA700127T42</v>
      </c>
      <c r="H180" t="s">
        <v>352</v>
      </c>
      <c r="I180">
        <v>70.819999999999993</v>
      </c>
      <c r="J180" s="66">
        <f t="shared" si="2"/>
        <v>442.62499999999994</v>
      </c>
    </row>
    <row r="181" spans="1:10" x14ac:dyDescent="0.25">
      <c r="A181" t="s">
        <v>2077</v>
      </c>
      <c r="B181" s="56">
        <v>43007</v>
      </c>
      <c r="C181" t="s">
        <v>8425</v>
      </c>
      <c r="D181">
        <v>1</v>
      </c>
      <c r="E181" t="s">
        <v>8426</v>
      </c>
      <c r="F181" t="s">
        <v>8017</v>
      </c>
      <c r="G181" s="66" t="str">
        <f t="shared" ref="G181:G187" si="5">+H181</f>
        <v>RERM8507088A8</v>
      </c>
      <c r="H181" t="s">
        <v>1426</v>
      </c>
      <c r="I181">
        <v>56</v>
      </c>
      <c r="J181" s="66">
        <f t="shared" si="2"/>
        <v>350</v>
      </c>
    </row>
    <row r="182" spans="1:10" x14ac:dyDescent="0.25">
      <c r="A182" t="s">
        <v>3211</v>
      </c>
      <c r="B182" s="56">
        <v>43007</v>
      </c>
      <c r="C182" t="s">
        <v>8427</v>
      </c>
      <c r="D182">
        <v>1</v>
      </c>
      <c r="E182" t="s">
        <v>8428</v>
      </c>
      <c r="F182" t="s">
        <v>8017</v>
      </c>
      <c r="G182" s="66" t="str">
        <f t="shared" si="5"/>
        <v>RERM8507088A8</v>
      </c>
      <c r="H182" t="s">
        <v>1426</v>
      </c>
      <c r="I182">
        <v>56</v>
      </c>
      <c r="J182" s="66">
        <f t="shared" si="2"/>
        <v>350</v>
      </c>
    </row>
    <row r="183" spans="1:10" x14ac:dyDescent="0.25">
      <c r="A183" t="s">
        <v>3213</v>
      </c>
      <c r="B183" s="56">
        <v>43007</v>
      </c>
      <c r="C183" t="s">
        <v>8429</v>
      </c>
      <c r="D183">
        <v>1</v>
      </c>
      <c r="E183" t="s">
        <v>8430</v>
      </c>
      <c r="F183" t="s">
        <v>8017</v>
      </c>
      <c r="G183" s="66" t="str">
        <f t="shared" si="5"/>
        <v>RERM8507088A8</v>
      </c>
      <c r="H183" t="s">
        <v>1426</v>
      </c>
      <c r="I183">
        <v>56</v>
      </c>
      <c r="J183" s="66">
        <f t="shared" si="2"/>
        <v>350</v>
      </c>
    </row>
    <row r="184" spans="1:10" x14ac:dyDescent="0.25">
      <c r="A184" t="s">
        <v>5898</v>
      </c>
      <c r="B184" s="56">
        <v>43007</v>
      </c>
      <c r="C184" t="s">
        <v>8431</v>
      </c>
      <c r="D184">
        <v>1</v>
      </c>
      <c r="E184" t="s">
        <v>8432</v>
      </c>
      <c r="F184" t="s">
        <v>8017</v>
      </c>
      <c r="G184" s="66" t="str">
        <f t="shared" si="5"/>
        <v>RERM8507088A8</v>
      </c>
      <c r="H184" t="s">
        <v>1426</v>
      </c>
      <c r="I184">
        <v>56</v>
      </c>
      <c r="J184" s="66">
        <f t="shared" si="2"/>
        <v>350</v>
      </c>
    </row>
    <row r="185" spans="1:10" x14ac:dyDescent="0.25">
      <c r="A185" t="s">
        <v>8433</v>
      </c>
      <c r="B185" s="56">
        <v>43007</v>
      </c>
      <c r="C185" t="s">
        <v>8434</v>
      </c>
      <c r="D185">
        <v>1</v>
      </c>
      <c r="E185" t="s">
        <v>8435</v>
      </c>
      <c r="F185" t="s">
        <v>8017</v>
      </c>
      <c r="G185" s="66" t="str">
        <f t="shared" si="5"/>
        <v>RERM8507088A8</v>
      </c>
      <c r="H185" t="s">
        <v>1426</v>
      </c>
      <c r="I185">
        <v>56</v>
      </c>
      <c r="J185" s="66">
        <f t="shared" si="2"/>
        <v>350</v>
      </c>
    </row>
    <row r="186" spans="1:10" x14ac:dyDescent="0.25">
      <c r="A186" t="s">
        <v>3217</v>
      </c>
      <c r="B186" s="56">
        <v>43007</v>
      </c>
      <c r="C186" t="s">
        <v>8436</v>
      </c>
      <c r="D186">
        <v>1</v>
      </c>
      <c r="E186" t="s">
        <v>8437</v>
      </c>
      <c r="F186" t="s">
        <v>8017</v>
      </c>
      <c r="G186" s="66" t="str">
        <f t="shared" si="5"/>
        <v>RERM8507088A8</v>
      </c>
      <c r="H186" t="s">
        <v>1426</v>
      </c>
      <c r="I186">
        <v>56</v>
      </c>
      <c r="J186" s="66">
        <f t="shared" si="2"/>
        <v>350</v>
      </c>
    </row>
    <row r="187" spans="1:10" x14ac:dyDescent="0.25">
      <c r="A187" t="s">
        <v>7664</v>
      </c>
      <c r="B187" s="56">
        <v>43007</v>
      </c>
      <c r="C187" t="s">
        <v>8438</v>
      </c>
      <c r="D187">
        <v>1</v>
      </c>
      <c r="E187" t="s">
        <v>8439</v>
      </c>
      <c r="F187" t="s">
        <v>8017</v>
      </c>
      <c r="G187" s="66" t="str">
        <f t="shared" si="5"/>
        <v>JUA600816GX0</v>
      </c>
      <c r="H187" t="s">
        <v>8440</v>
      </c>
      <c r="I187">
        <v>48</v>
      </c>
      <c r="J187" s="66">
        <f t="shared" si="2"/>
        <v>300</v>
      </c>
    </row>
    <row r="188" spans="1:10" x14ac:dyDescent="0.25">
      <c r="A188" t="s">
        <v>3219</v>
      </c>
      <c r="B188" s="56">
        <v>43007</v>
      </c>
      <c r="C188" t="s">
        <v>8441</v>
      </c>
      <c r="D188">
        <v>1</v>
      </c>
      <c r="E188" t="s">
        <v>8442</v>
      </c>
      <c r="F188" t="s">
        <v>8017</v>
      </c>
      <c r="G188" s="66" t="str">
        <f t="shared" ref="G188:G190" si="6">+H188</f>
        <v>TTI961202IM1</v>
      </c>
      <c r="H188" t="s">
        <v>426</v>
      </c>
      <c r="I188">
        <v>6.21</v>
      </c>
      <c r="J188" s="66">
        <f t="shared" si="2"/>
        <v>38.8125</v>
      </c>
    </row>
    <row r="189" spans="1:10" x14ac:dyDescent="0.25">
      <c r="A189" t="s">
        <v>3221</v>
      </c>
      <c r="B189" s="56">
        <v>43007</v>
      </c>
      <c r="C189" t="s">
        <v>8443</v>
      </c>
      <c r="D189">
        <v>1</v>
      </c>
      <c r="E189" t="s">
        <v>8444</v>
      </c>
      <c r="F189" t="s">
        <v>8017</v>
      </c>
      <c r="G189" s="66" t="str">
        <f t="shared" si="6"/>
        <v>RIR810420H38</v>
      </c>
      <c r="H189" t="s">
        <v>3736</v>
      </c>
      <c r="I189">
        <v>355.59</v>
      </c>
      <c r="J189" s="66">
        <f t="shared" si="2"/>
        <v>2222.4375</v>
      </c>
    </row>
    <row r="190" spans="1:10" x14ac:dyDescent="0.25">
      <c r="A190" t="s">
        <v>2080</v>
      </c>
      <c r="B190" s="56">
        <v>43007</v>
      </c>
      <c r="C190" t="s">
        <v>8445</v>
      </c>
      <c r="D190">
        <v>1</v>
      </c>
      <c r="E190" t="s">
        <v>8446</v>
      </c>
      <c r="F190" t="s">
        <v>8017</v>
      </c>
      <c r="G190" s="66" t="str">
        <f t="shared" si="6"/>
        <v>GUPR7308269G1</v>
      </c>
      <c r="H190" t="s">
        <v>6976</v>
      </c>
      <c r="I190">
        <v>10.18</v>
      </c>
      <c r="J190" s="66">
        <f t="shared" si="2"/>
        <v>63.625</v>
      </c>
    </row>
    <row r="191" spans="1:10" x14ac:dyDescent="0.25">
      <c r="A191" t="s">
        <v>2083</v>
      </c>
      <c r="B191" s="56">
        <v>43007</v>
      </c>
      <c r="C191" t="s">
        <v>8447</v>
      </c>
      <c r="D191">
        <v>1</v>
      </c>
      <c r="E191" t="s">
        <v>8448</v>
      </c>
      <c r="F191" t="s">
        <v>8017</v>
      </c>
      <c r="G191" s="66" t="s">
        <v>313</v>
      </c>
      <c r="H191" t="s">
        <v>313</v>
      </c>
      <c r="I191">
        <v>112.83</v>
      </c>
      <c r="J191" s="66">
        <f t="shared" si="2"/>
        <v>705.1875</v>
      </c>
    </row>
    <row r="192" spans="1:10" x14ac:dyDescent="0.25">
      <c r="A192" t="s">
        <v>3225</v>
      </c>
      <c r="B192" s="56">
        <v>43007</v>
      </c>
      <c r="C192" t="s">
        <v>8449</v>
      </c>
      <c r="D192">
        <v>1</v>
      </c>
      <c r="E192" t="s">
        <v>8450</v>
      </c>
      <c r="F192" t="s">
        <v>8017</v>
      </c>
      <c r="G192" s="66" t="s">
        <v>313</v>
      </c>
      <c r="H192" t="s">
        <v>313</v>
      </c>
      <c r="I192">
        <v>22.34</v>
      </c>
      <c r="J192" s="66">
        <f t="shared" si="2"/>
        <v>139.625</v>
      </c>
    </row>
    <row r="193" spans="1:10" x14ac:dyDescent="0.25">
      <c r="A193" t="s">
        <v>2086</v>
      </c>
      <c r="B193" s="56">
        <v>43007</v>
      </c>
      <c r="C193" t="s">
        <v>8451</v>
      </c>
      <c r="D193">
        <v>1</v>
      </c>
      <c r="E193" t="s">
        <v>8452</v>
      </c>
      <c r="F193" t="s">
        <v>8017</v>
      </c>
      <c r="G193" s="66" t="s">
        <v>313</v>
      </c>
      <c r="H193" t="s">
        <v>313</v>
      </c>
      <c r="I193">
        <v>112.83</v>
      </c>
      <c r="J193" s="66">
        <f t="shared" si="2"/>
        <v>705.1875</v>
      </c>
    </row>
    <row r="194" spans="1:10" x14ac:dyDescent="0.25">
      <c r="A194" t="s">
        <v>2089</v>
      </c>
      <c r="B194" s="56">
        <v>43007</v>
      </c>
      <c r="C194" t="s">
        <v>8453</v>
      </c>
      <c r="D194">
        <v>1</v>
      </c>
      <c r="E194" t="s">
        <v>8454</v>
      </c>
      <c r="F194" t="s">
        <v>8017</v>
      </c>
      <c r="G194" s="66" t="str">
        <f>+H194</f>
        <v>FMB871228QF7</v>
      </c>
      <c r="H194" t="s">
        <v>430</v>
      </c>
      <c r="I194">
        <v>12.8</v>
      </c>
      <c r="J194" s="66">
        <f t="shared" si="2"/>
        <v>80</v>
      </c>
    </row>
    <row r="195" spans="1:10" x14ac:dyDescent="0.25">
      <c r="A195" t="s">
        <v>3228</v>
      </c>
      <c r="B195" s="56">
        <v>43007</v>
      </c>
      <c r="C195" t="s">
        <v>8455</v>
      </c>
      <c r="D195">
        <v>1</v>
      </c>
      <c r="E195" t="s">
        <v>8456</v>
      </c>
      <c r="F195" t="s">
        <v>8017</v>
      </c>
      <c r="G195" s="66" t="str">
        <f>+H195</f>
        <v>RERM8507088A8</v>
      </c>
      <c r="H195" t="s">
        <v>1426</v>
      </c>
      <c r="I195">
        <v>56</v>
      </c>
      <c r="J195" s="66">
        <f t="shared" si="2"/>
        <v>350</v>
      </c>
    </row>
    <row r="196" spans="1:10" x14ac:dyDescent="0.25">
      <c r="A196" t="s">
        <v>2092</v>
      </c>
      <c r="B196" s="56">
        <v>43007</v>
      </c>
      <c r="C196" t="s">
        <v>8457</v>
      </c>
      <c r="D196">
        <v>1</v>
      </c>
      <c r="E196" t="s">
        <v>8458</v>
      </c>
      <c r="F196" t="s">
        <v>8017</v>
      </c>
      <c r="G196" s="66" t="str">
        <f t="shared" ref="G196:G206" si="7">+H196</f>
        <v>DUMA580801KN5</v>
      </c>
      <c r="H196" t="s">
        <v>305</v>
      </c>
      <c r="I196">
        <v>40</v>
      </c>
      <c r="J196" s="66">
        <f t="shared" si="2"/>
        <v>250</v>
      </c>
    </row>
    <row r="197" spans="1:10" x14ac:dyDescent="0.25">
      <c r="A197" t="s">
        <v>3231</v>
      </c>
      <c r="B197" s="56">
        <v>43007</v>
      </c>
      <c r="C197" t="s">
        <v>8459</v>
      </c>
      <c r="D197">
        <v>1</v>
      </c>
      <c r="E197" t="s">
        <v>8460</v>
      </c>
      <c r="F197" t="s">
        <v>8017</v>
      </c>
      <c r="G197" s="66" t="str">
        <f t="shared" si="7"/>
        <v>CAOF491027BV6</v>
      </c>
      <c r="H197" t="s">
        <v>2942</v>
      </c>
      <c r="I197">
        <v>77.52</v>
      </c>
      <c r="J197" s="66">
        <f t="shared" si="2"/>
        <v>484.49999999999994</v>
      </c>
    </row>
    <row r="198" spans="1:10" x14ac:dyDescent="0.25">
      <c r="A198" t="s">
        <v>3233</v>
      </c>
      <c r="B198" s="56">
        <v>43007</v>
      </c>
      <c r="C198" t="s">
        <v>8461</v>
      </c>
      <c r="D198">
        <v>1</v>
      </c>
      <c r="E198" t="s">
        <v>8462</v>
      </c>
      <c r="F198" t="s">
        <v>8017</v>
      </c>
      <c r="G198" s="66" t="str">
        <f t="shared" si="7"/>
        <v>AME970109GW0</v>
      </c>
      <c r="H198" t="s">
        <v>309</v>
      </c>
      <c r="I198">
        <v>104.05</v>
      </c>
      <c r="J198" s="66">
        <f t="shared" si="2"/>
        <v>650.3125</v>
      </c>
    </row>
    <row r="199" spans="1:10" x14ac:dyDescent="0.25">
      <c r="A199" t="s">
        <v>6557</v>
      </c>
      <c r="B199" s="56">
        <v>43007</v>
      </c>
      <c r="C199" t="s">
        <v>8463</v>
      </c>
      <c r="D199">
        <v>1</v>
      </c>
      <c r="E199" t="s">
        <v>8464</v>
      </c>
      <c r="F199" t="s">
        <v>8017</v>
      </c>
      <c r="G199" s="7" t="s">
        <v>407</v>
      </c>
      <c r="H199" t="s">
        <v>8465</v>
      </c>
      <c r="I199">
        <v>114.11</v>
      </c>
      <c r="J199" s="66">
        <f t="shared" si="2"/>
        <v>713.1875</v>
      </c>
    </row>
    <row r="200" spans="1:10" x14ac:dyDescent="0.25">
      <c r="A200" t="s">
        <v>5234</v>
      </c>
      <c r="B200" s="56">
        <v>43007</v>
      </c>
      <c r="C200" t="s">
        <v>8466</v>
      </c>
      <c r="D200">
        <v>1</v>
      </c>
      <c r="E200" t="s">
        <v>8467</v>
      </c>
      <c r="F200" t="s">
        <v>8017</v>
      </c>
      <c r="G200" s="66" t="str">
        <f t="shared" si="7"/>
        <v>FNM000504R36</v>
      </c>
      <c r="H200" t="s">
        <v>356</v>
      </c>
      <c r="I200">
        <v>31.03</v>
      </c>
      <c r="J200" s="66">
        <f t="shared" ref="J200:J263" si="8">+I200/0.16</f>
        <v>193.9375</v>
      </c>
    </row>
    <row r="201" spans="1:10" x14ac:dyDescent="0.25">
      <c r="A201" t="s">
        <v>3235</v>
      </c>
      <c r="B201" s="56">
        <v>43007</v>
      </c>
      <c r="C201" t="s">
        <v>8468</v>
      </c>
      <c r="D201">
        <v>1</v>
      </c>
      <c r="E201" t="s">
        <v>8469</v>
      </c>
      <c r="F201" t="s">
        <v>8017</v>
      </c>
      <c r="G201" s="66" t="str">
        <f t="shared" si="7"/>
        <v>FNM000504R36</v>
      </c>
      <c r="H201" t="s">
        <v>356</v>
      </c>
      <c r="I201">
        <v>17.66</v>
      </c>
      <c r="J201" s="66">
        <f t="shared" si="8"/>
        <v>110.375</v>
      </c>
    </row>
    <row r="202" spans="1:10" x14ac:dyDescent="0.25">
      <c r="A202" t="s">
        <v>523</v>
      </c>
      <c r="B202" s="56">
        <v>43007</v>
      </c>
      <c r="C202" t="s">
        <v>8470</v>
      </c>
      <c r="D202">
        <v>1</v>
      </c>
      <c r="E202" t="s">
        <v>8471</v>
      </c>
      <c r="F202" t="s">
        <v>8017</v>
      </c>
      <c r="G202" s="66" t="str">
        <f t="shared" si="7"/>
        <v>TSO991022PB6</v>
      </c>
      <c r="H202" t="s">
        <v>5394</v>
      </c>
      <c r="I202">
        <v>6.9</v>
      </c>
      <c r="J202" s="66">
        <f t="shared" si="8"/>
        <v>43.125</v>
      </c>
    </row>
    <row r="203" spans="1:10" x14ac:dyDescent="0.25">
      <c r="A203" t="s">
        <v>5905</v>
      </c>
      <c r="B203" s="56">
        <v>43007</v>
      </c>
      <c r="C203" t="s">
        <v>8472</v>
      </c>
      <c r="D203">
        <v>1</v>
      </c>
      <c r="E203" t="s">
        <v>8473</v>
      </c>
      <c r="F203" t="s">
        <v>8017</v>
      </c>
      <c r="G203" s="66" t="str">
        <f t="shared" si="7"/>
        <v>AME970109GW0</v>
      </c>
      <c r="H203" t="s">
        <v>309</v>
      </c>
      <c r="I203">
        <v>220.58</v>
      </c>
      <c r="J203" s="66">
        <f t="shared" si="8"/>
        <v>1378.625</v>
      </c>
    </row>
    <row r="204" spans="1:10" x14ac:dyDescent="0.25">
      <c r="A204" t="s">
        <v>8474</v>
      </c>
      <c r="B204" s="56">
        <v>43007</v>
      </c>
      <c r="C204" t="s">
        <v>8475</v>
      </c>
      <c r="D204">
        <v>1</v>
      </c>
      <c r="E204" t="s">
        <v>8476</v>
      </c>
      <c r="F204" t="s">
        <v>8017</v>
      </c>
      <c r="G204" s="66" t="str">
        <f t="shared" si="7"/>
        <v>PCQ1506025P9</v>
      </c>
      <c r="H204" t="s">
        <v>953</v>
      </c>
      <c r="I204">
        <v>26.21</v>
      </c>
      <c r="J204" s="66">
        <f t="shared" si="8"/>
        <v>163.8125</v>
      </c>
    </row>
    <row r="205" spans="1:10" x14ac:dyDescent="0.25">
      <c r="A205" t="s">
        <v>8477</v>
      </c>
      <c r="B205" s="56">
        <v>43007</v>
      </c>
      <c r="C205" t="s">
        <v>8478</v>
      </c>
      <c r="D205">
        <v>1</v>
      </c>
      <c r="E205" t="s">
        <v>8479</v>
      </c>
      <c r="F205" t="s">
        <v>8017</v>
      </c>
      <c r="G205" s="66" t="str">
        <f t="shared" si="7"/>
        <v>TTI961202IM1</v>
      </c>
      <c r="H205" t="s">
        <v>426</v>
      </c>
      <c r="I205">
        <v>168.16</v>
      </c>
      <c r="J205" s="66">
        <f t="shared" si="8"/>
        <v>1051</v>
      </c>
    </row>
    <row r="206" spans="1:10" x14ac:dyDescent="0.25">
      <c r="A206" t="s">
        <v>5907</v>
      </c>
      <c r="B206" s="56">
        <v>43007</v>
      </c>
      <c r="C206" t="s">
        <v>8480</v>
      </c>
      <c r="D206">
        <v>1</v>
      </c>
      <c r="E206" t="s">
        <v>8481</v>
      </c>
      <c r="F206" t="s">
        <v>8017</v>
      </c>
      <c r="G206" s="66" t="str">
        <f t="shared" si="7"/>
        <v>NWM9709244W4</v>
      </c>
      <c r="H206" t="s">
        <v>333</v>
      </c>
      <c r="I206">
        <v>31.17</v>
      </c>
      <c r="J206" s="66">
        <f t="shared" si="8"/>
        <v>194.8125</v>
      </c>
    </row>
    <row r="207" spans="1:10" x14ac:dyDescent="0.25">
      <c r="A207" t="s">
        <v>4442</v>
      </c>
      <c r="B207" s="56">
        <v>43007</v>
      </c>
      <c r="C207" t="s">
        <v>8482</v>
      </c>
      <c r="D207">
        <v>1</v>
      </c>
      <c r="E207" t="s">
        <v>8483</v>
      </c>
      <c r="F207" t="s">
        <v>8021</v>
      </c>
      <c r="G207" s="39" t="s">
        <v>1463</v>
      </c>
      <c r="H207" s="39" t="s">
        <v>1464</v>
      </c>
      <c r="I207" s="61">
        <v>44536.9</v>
      </c>
      <c r="J207" s="66">
        <f t="shared" si="8"/>
        <v>278355.625</v>
      </c>
    </row>
    <row r="208" spans="1:10" x14ac:dyDescent="0.25">
      <c r="A208" t="s">
        <v>4448</v>
      </c>
      <c r="B208" s="56">
        <v>43007</v>
      </c>
      <c r="C208" t="s">
        <v>8484</v>
      </c>
      <c r="D208">
        <v>1</v>
      </c>
      <c r="E208" t="s">
        <v>8485</v>
      </c>
      <c r="F208" t="s">
        <v>8021</v>
      </c>
      <c r="G208" s="39" t="s">
        <v>1463</v>
      </c>
      <c r="H208" s="39" t="s">
        <v>1464</v>
      </c>
      <c r="I208" s="61">
        <v>38898.67</v>
      </c>
      <c r="J208" s="66">
        <f t="shared" si="8"/>
        <v>243116.68749999997</v>
      </c>
    </row>
    <row r="209" spans="1:10" x14ac:dyDescent="0.25">
      <c r="A209" t="s">
        <v>5257</v>
      </c>
      <c r="B209" s="56">
        <v>43007</v>
      </c>
      <c r="C209" t="s">
        <v>8486</v>
      </c>
      <c r="D209">
        <v>1</v>
      </c>
      <c r="E209" t="s">
        <v>8487</v>
      </c>
      <c r="F209" t="s">
        <v>8021</v>
      </c>
      <c r="G209" s="39" t="s">
        <v>1463</v>
      </c>
      <c r="H209" s="39" t="s">
        <v>1464</v>
      </c>
      <c r="I209" s="61">
        <v>38898.67</v>
      </c>
      <c r="J209" s="66">
        <f t="shared" si="8"/>
        <v>243116.68749999997</v>
      </c>
    </row>
    <row r="210" spans="1:10" x14ac:dyDescent="0.25">
      <c r="A210" t="s">
        <v>2452</v>
      </c>
      <c r="B210" s="56">
        <v>43007</v>
      </c>
      <c r="C210" t="s">
        <v>8488</v>
      </c>
      <c r="D210">
        <v>1</v>
      </c>
      <c r="E210" t="s">
        <v>8489</v>
      </c>
      <c r="F210" t="s">
        <v>8021</v>
      </c>
      <c r="G210" s="39" t="s">
        <v>1463</v>
      </c>
      <c r="H210" s="39" t="s">
        <v>1464</v>
      </c>
      <c r="I210" s="61">
        <v>38898.67</v>
      </c>
      <c r="J210" s="66">
        <f t="shared" si="8"/>
        <v>243116.68749999997</v>
      </c>
    </row>
    <row r="211" spans="1:10" x14ac:dyDescent="0.25">
      <c r="A211" t="s">
        <v>3283</v>
      </c>
      <c r="B211" s="56">
        <v>43007</v>
      </c>
      <c r="C211" t="s">
        <v>8490</v>
      </c>
      <c r="D211">
        <v>1</v>
      </c>
      <c r="E211" t="s">
        <v>8491</v>
      </c>
      <c r="F211" t="s">
        <v>8021</v>
      </c>
      <c r="G211" s="7" t="s">
        <v>1465</v>
      </c>
      <c r="H211" s="7" t="s">
        <v>1466</v>
      </c>
      <c r="I211" s="61">
        <v>29756.93</v>
      </c>
      <c r="J211" s="66">
        <f t="shared" si="8"/>
        <v>185980.8125</v>
      </c>
    </row>
    <row r="212" spans="1:10" x14ac:dyDescent="0.25">
      <c r="A212" t="s">
        <v>8494</v>
      </c>
      <c r="B212" s="56">
        <v>43008</v>
      </c>
      <c r="C212" t="s">
        <v>8495</v>
      </c>
      <c r="D212">
        <v>1</v>
      </c>
      <c r="E212" t="s">
        <v>8496</v>
      </c>
      <c r="F212" t="s">
        <v>8021</v>
      </c>
      <c r="G212" s="7" t="s">
        <v>8970</v>
      </c>
      <c r="H212" s="7" t="s">
        <v>8971</v>
      </c>
      <c r="I212" s="61">
        <v>74442.5</v>
      </c>
      <c r="J212" s="66">
        <f t="shared" si="8"/>
        <v>465265.625</v>
      </c>
    </row>
    <row r="213" spans="1:10" s="66" customFormat="1" x14ac:dyDescent="0.25">
      <c r="A213" s="66" t="s">
        <v>2074</v>
      </c>
      <c r="B213" s="56">
        <v>43007</v>
      </c>
      <c r="C213" s="66" t="s">
        <v>259</v>
      </c>
      <c r="D213" s="66">
        <v>1</v>
      </c>
      <c r="E213" s="66" t="s">
        <v>8422</v>
      </c>
      <c r="F213" s="66" t="s">
        <v>8017</v>
      </c>
      <c r="G213" s="7" t="s">
        <v>444</v>
      </c>
      <c r="H213" s="66" t="s">
        <v>1528</v>
      </c>
      <c r="I213" s="61">
        <v>94.21</v>
      </c>
      <c r="J213" s="66">
        <f t="shared" si="8"/>
        <v>588.8125</v>
      </c>
    </row>
    <row r="214" spans="1:10" s="66" customFormat="1" x14ac:dyDescent="0.25">
      <c r="A214" s="66" t="s">
        <v>2074</v>
      </c>
      <c r="B214" s="56">
        <v>43007</v>
      </c>
      <c r="C214" s="66" t="s">
        <v>259</v>
      </c>
      <c r="D214" s="66">
        <v>1</v>
      </c>
      <c r="E214" s="66" t="s">
        <v>8422</v>
      </c>
      <c r="F214" s="66" t="s">
        <v>8017</v>
      </c>
      <c r="G214" s="7" t="s">
        <v>8990</v>
      </c>
      <c r="H214" s="7" t="s">
        <v>8991</v>
      </c>
      <c r="I214" s="61">
        <v>27.58</v>
      </c>
      <c r="J214" s="66">
        <f t="shared" si="8"/>
        <v>172.37499999999997</v>
      </c>
    </row>
    <row r="215" spans="1:10" s="66" customFormat="1" x14ac:dyDescent="0.25">
      <c r="A215" s="66" t="s">
        <v>2074</v>
      </c>
      <c r="B215" s="56">
        <v>43007</v>
      </c>
      <c r="C215" s="66" t="s">
        <v>259</v>
      </c>
      <c r="D215" s="66">
        <v>1</v>
      </c>
      <c r="E215" s="66" t="s">
        <v>8422</v>
      </c>
      <c r="F215" s="66" t="s">
        <v>8017</v>
      </c>
      <c r="G215" s="7" t="s">
        <v>6212</v>
      </c>
      <c r="H215" s="7" t="s">
        <v>6213</v>
      </c>
      <c r="I215" s="61">
        <v>23.31</v>
      </c>
      <c r="J215" s="66">
        <f t="shared" si="8"/>
        <v>145.6875</v>
      </c>
    </row>
    <row r="216" spans="1:10" x14ac:dyDescent="0.25">
      <c r="A216" t="s">
        <v>8497</v>
      </c>
      <c r="B216" s="56">
        <v>43008</v>
      </c>
      <c r="C216" t="s">
        <v>723</v>
      </c>
      <c r="D216">
        <v>1</v>
      </c>
      <c r="E216" t="s">
        <v>8498</v>
      </c>
      <c r="F216" t="s">
        <v>8017</v>
      </c>
      <c r="G216" s="7" t="s">
        <v>2926</v>
      </c>
      <c r="H216" s="7" t="s">
        <v>2927</v>
      </c>
      <c r="I216" s="61">
        <v>6292.92</v>
      </c>
      <c r="J216" s="66">
        <f t="shared" si="8"/>
        <v>39330.75</v>
      </c>
    </row>
    <row r="217" spans="1:10" x14ac:dyDescent="0.25">
      <c r="A217" t="s">
        <v>5283</v>
      </c>
      <c r="B217" s="56">
        <v>43008</v>
      </c>
      <c r="C217" t="s">
        <v>723</v>
      </c>
      <c r="D217">
        <v>1</v>
      </c>
      <c r="E217" t="s">
        <v>8499</v>
      </c>
      <c r="F217" t="s">
        <v>8017</v>
      </c>
      <c r="G217" s="7" t="s">
        <v>9001</v>
      </c>
      <c r="H217" s="7" t="s">
        <v>7977</v>
      </c>
      <c r="I217" s="61">
        <v>1090.3599999999999</v>
      </c>
      <c r="J217" s="66">
        <f t="shared" si="8"/>
        <v>6814.7499999999991</v>
      </c>
    </row>
    <row r="218" spans="1:10" x14ac:dyDescent="0.25">
      <c r="A218" t="s">
        <v>5307</v>
      </c>
      <c r="B218" s="56">
        <v>43008</v>
      </c>
      <c r="C218" t="s">
        <v>8500</v>
      </c>
      <c r="D218">
        <v>1</v>
      </c>
      <c r="E218" t="s">
        <v>8501</v>
      </c>
      <c r="F218" t="s">
        <v>8025</v>
      </c>
      <c r="G218" s="7" t="s">
        <v>329</v>
      </c>
      <c r="H218" s="55" t="s">
        <v>8947</v>
      </c>
      <c r="I218">
        <v>32.590000000000003</v>
      </c>
      <c r="J218" s="66">
        <f t="shared" si="8"/>
        <v>203.68750000000003</v>
      </c>
    </row>
    <row r="219" spans="1:10" x14ac:dyDescent="0.25">
      <c r="A219" t="s">
        <v>5307</v>
      </c>
      <c r="B219" s="56">
        <v>43008</v>
      </c>
      <c r="C219" t="s">
        <v>8500</v>
      </c>
      <c r="D219">
        <v>1</v>
      </c>
      <c r="E219" t="s">
        <v>8501</v>
      </c>
      <c r="F219" t="s">
        <v>8025</v>
      </c>
      <c r="G219" s="39" t="s">
        <v>794</v>
      </c>
      <c r="H219" s="55" t="s">
        <v>2891</v>
      </c>
      <c r="I219">
        <v>36.96</v>
      </c>
      <c r="J219" s="66">
        <f t="shared" si="8"/>
        <v>231</v>
      </c>
    </row>
    <row r="220" spans="1:10" x14ac:dyDescent="0.25">
      <c r="A220" t="s">
        <v>5307</v>
      </c>
      <c r="B220" s="56">
        <v>43008</v>
      </c>
      <c r="C220" t="s">
        <v>8500</v>
      </c>
      <c r="D220">
        <v>1</v>
      </c>
      <c r="E220" t="s">
        <v>8501</v>
      </c>
      <c r="F220" t="s">
        <v>8025</v>
      </c>
      <c r="G220" s="7" t="s">
        <v>8948</v>
      </c>
      <c r="H220" s="55" t="s">
        <v>8949</v>
      </c>
      <c r="I220">
        <v>13.79</v>
      </c>
      <c r="J220" s="66">
        <f t="shared" si="8"/>
        <v>86.187499999999986</v>
      </c>
    </row>
    <row r="221" spans="1:10" x14ac:dyDescent="0.25">
      <c r="A221" t="s">
        <v>5307</v>
      </c>
      <c r="B221" s="56">
        <v>43008</v>
      </c>
      <c r="C221" t="s">
        <v>8500</v>
      </c>
      <c r="D221">
        <v>1</v>
      </c>
      <c r="E221" t="s">
        <v>8501</v>
      </c>
      <c r="F221" t="s">
        <v>8025</v>
      </c>
      <c r="G221" s="7" t="s">
        <v>8950</v>
      </c>
      <c r="H221" s="55" t="s">
        <v>8951</v>
      </c>
      <c r="I221">
        <v>192.83</v>
      </c>
      <c r="J221" s="66">
        <f t="shared" si="8"/>
        <v>1205.1875</v>
      </c>
    </row>
    <row r="222" spans="1:10" x14ac:dyDescent="0.25">
      <c r="A222" t="s">
        <v>6579</v>
      </c>
      <c r="B222" s="56">
        <v>43008</v>
      </c>
      <c r="C222" t="s">
        <v>8502</v>
      </c>
      <c r="D222">
        <v>1</v>
      </c>
      <c r="E222" t="s">
        <v>8503</v>
      </c>
      <c r="F222" t="s">
        <v>8021</v>
      </c>
      <c r="G222" s="39" t="s">
        <v>1463</v>
      </c>
      <c r="H222" s="39" t="s">
        <v>1464</v>
      </c>
      <c r="I222" s="61">
        <v>44536.9</v>
      </c>
      <c r="J222" s="66">
        <f t="shared" si="8"/>
        <v>278355.625</v>
      </c>
    </row>
    <row r="223" spans="1:10" x14ac:dyDescent="0.25">
      <c r="A223" t="s">
        <v>8504</v>
      </c>
      <c r="B223" s="56">
        <v>43008</v>
      </c>
      <c r="C223" t="s">
        <v>8505</v>
      </c>
      <c r="D223">
        <v>1</v>
      </c>
      <c r="E223" t="s">
        <v>8506</v>
      </c>
      <c r="F223" t="s">
        <v>8021</v>
      </c>
      <c r="G223" s="39" t="s">
        <v>1463</v>
      </c>
      <c r="H223" s="39" t="s">
        <v>1464</v>
      </c>
      <c r="I223" s="61">
        <v>38898.67</v>
      </c>
      <c r="J223" s="66">
        <f t="shared" si="8"/>
        <v>243116.68749999997</v>
      </c>
    </row>
    <row r="224" spans="1:10" x14ac:dyDescent="0.25">
      <c r="A224" t="s">
        <v>5316</v>
      </c>
      <c r="B224" s="56">
        <v>43008</v>
      </c>
      <c r="C224" t="s">
        <v>8507</v>
      </c>
      <c r="D224">
        <v>1</v>
      </c>
      <c r="E224" t="s">
        <v>8508</v>
      </c>
      <c r="F224" t="s">
        <v>8021</v>
      </c>
      <c r="G224" s="39" t="s">
        <v>1463</v>
      </c>
      <c r="H224" s="39" t="s">
        <v>1464</v>
      </c>
      <c r="I224" s="61">
        <v>38898.67</v>
      </c>
      <c r="J224" s="66">
        <f t="shared" si="8"/>
        <v>243116.68749999997</v>
      </c>
    </row>
    <row r="225" spans="1:10" x14ac:dyDescent="0.25">
      <c r="A225" t="s">
        <v>5319</v>
      </c>
      <c r="B225" s="56">
        <v>43008</v>
      </c>
      <c r="C225" t="s">
        <v>8509</v>
      </c>
      <c r="D225">
        <v>1</v>
      </c>
      <c r="E225" t="s">
        <v>8510</v>
      </c>
      <c r="F225" t="s">
        <v>8021</v>
      </c>
      <c r="G225" s="39" t="s">
        <v>1463</v>
      </c>
      <c r="H225" s="39" t="s">
        <v>1464</v>
      </c>
      <c r="I225" s="61">
        <v>38898.67</v>
      </c>
      <c r="J225" s="66">
        <f t="shared" si="8"/>
        <v>243116.68749999997</v>
      </c>
    </row>
    <row r="226" spans="1:10" x14ac:dyDescent="0.25">
      <c r="A226" t="s">
        <v>5321</v>
      </c>
      <c r="B226" s="56">
        <v>43008</v>
      </c>
      <c r="C226" t="s">
        <v>8511</v>
      </c>
      <c r="D226">
        <v>1</v>
      </c>
      <c r="E226" t="s">
        <v>8512</v>
      </c>
      <c r="F226" t="s">
        <v>8021</v>
      </c>
      <c r="G226" s="39" t="s">
        <v>1463</v>
      </c>
      <c r="H226" s="39" t="s">
        <v>1464</v>
      </c>
      <c r="I226" s="61">
        <v>38898.67</v>
      </c>
      <c r="J226" s="66">
        <f t="shared" si="8"/>
        <v>243116.68749999997</v>
      </c>
    </row>
    <row r="227" spans="1:10" x14ac:dyDescent="0.25">
      <c r="A227" t="s">
        <v>5323</v>
      </c>
      <c r="B227" s="56">
        <v>43008</v>
      </c>
      <c r="C227" t="s">
        <v>8513</v>
      </c>
      <c r="D227">
        <v>1</v>
      </c>
      <c r="E227" t="s">
        <v>8514</v>
      </c>
      <c r="F227" t="s">
        <v>8021</v>
      </c>
      <c r="G227" s="39" t="s">
        <v>1463</v>
      </c>
      <c r="H227" s="39" t="s">
        <v>1464</v>
      </c>
      <c r="I227" s="61">
        <v>35719.53</v>
      </c>
      <c r="J227" s="66">
        <f t="shared" si="8"/>
        <v>223247.0625</v>
      </c>
    </row>
    <row r="228" spans="1:10" x14ac:dyDescent="0.25">
      <c r="A228" t="s">
        <v>5326</v>
      </c>
      <c r="B228" s="56">
        <v>43008</v>
      </c>
      <c r="C228" t="s">
        <v>8515</v>
      </c>
      <c r="D228">
        <v>1</v>
      </c>
      <c r="E228" t="s">
        <v>8516</v>
      </c>
      <c r="F228" t="s">
        <v>8021</v>
      </c>
      <c r="G228" s="39" t="s">
        <v>1463</v>
      </c>
      <c r="H228" s="39" t="s">
        <v>1464</v>
      </c>
      <c r="I228" s="61">
        <v>46287.45</v>
      </c>
      <c r="J228" s="66">
        <f t="shared" si="8"/>
        <v>289296.5625</v>
      </c>
    </row>
    <row r="229" spans="1:10" x14ac:dyDescent="0.25">
      <c r="A229" t="s">
        <v>8517</v>
      </c>
      <c r="B229" s="56">
        <v>43008</v>
      </c>
      <c r="C229" t="s">
        <v>8518</v>
      </c>
      <c r="D229">
        <v>1</v>
      </c>
      <c r="E229" t="s">
        <v>8519</v>
      </c>
      <c r="F229" t="s">
        <v>8021</v>
      </c>
      <c r="G229" s="39" t="s">
        <v>1463</v>
      </c>
      <c r="H229" s="39" t="s">
        <v>1464</v>
      </c>
      <c r="I229" s="61">
        <v>40052.58</v>
      </c>
      <c r="J229" s="66">
        <f t="shared" si="8"/>
        <v>250328.625</v>
      </c>
    </row>
    <row r="230" spans="1:10" x14ac:dyDescent="0.25">
      <c r="A230" t="s">
        <v>5329</v>
      </c>
      <c r="B230" s="56">
        <v>43008</v>
      </c>
      <c r="C230" t="s">
        <v>8520</v>
      </c>
      <c r="D230">
        <v>1</v>
      </c>
      <c r="E230" t="s">
        <v>8521</v>
      </c>
      <c r="F230" t="s">
        <v>8021</v>
      </c>
      <c r="G230" s="39" t="s">
        <v>1463</v>
      </c>
      <c r="H230" s="39" t="s">
        <v>1464</v>
      </c>
      <c r="I230" s="61">
        <v>40052.58</v>
      </c>
      <c r="J230" s="66">
        <f t="shared" si="8"/>
        <v>250328.625</v>
      </c>
    </row>
    <row r="231" spans="1:10" x14ac:dyDescent="0.25">
      <c r="A231" t="s">
        <v>5331</v>
      </c>
      <c r="B231" s="56">
        <v>43008</v>
      </c>
      <c r="C231" t="s">
        <v>8522</v>
      </c>
      <c r="D231">
        <v>1</v>
      </c>
      <c r="E231" t="s">
        <v>8523</v>
      </c>
      <c r="F231" t="s">
        <v>8021</v>
      </c>
      <c r="G231" s="39" t="s">
        <v>1463</v>
      </c>
      <c r="H231" s="39" t="s">
        <v>1464</v>
      </c>
      <c r="I231" s="61">
        <v>40052.58</v>
      </c>
      <c r="J231" s="66">
        <f t="shared" si="8"/>
        <v>250328.625</v>
      </c>
    </row>
    <row r="232" spans="1:10" x14ac:dyDescent="0.25">
      <c r="A232" t="s">
        <v>8524</v>
      </c>
      <c r="B232" s="56">
        <v>43008</v>
      </c>
      <c r="C232" t="s">
        <v>8525</v>
      </c>
      <c r="D232">
        <v>1</v>
      </c>
      <c r="E232" t="s">
        <v>8526</v>
      </c>
      <c r="F232" t="s">
        <v>8021</v>
      </c>
      <c r="G232" s="39" t="s">
        <v>1463</v>
      </c>
      <c r="H232" s="39" t="s">
        <v>1464</v>
      </c>
      <c r="I232" s="61">
        <v>38898.67</v>
      </c>
      <c r="J232" s="66">
        <f t="shared" si="8"/>
        <v>243116.68749999997</v>
      </c>
    </row>
    <row r="233" spans="1:10" x14ac:dyDescent="0.25">
      <c r="A233" t="s">
        <v>5334</v>
      </c>
      <c r="B233" s="56">
        <v>43008</v>
      </c>
      <c r="C233" t="s">
        <v>8527</v>
      </c>
      <c r="D233">
        <v>1</v>
      </c>
      <c r="E233" t="s">
        <v>8528</v>
      </c>
      <c r="F233" t="s">
        <v>8021</v>
      </c>
      <c r="G233" s="39" t="s">
        <v>1463</v>
      </c>
      <c r="H233" s="39" t="s">
        <v>1464</v>
      </c>
      <c r="I233" s="61">
        <v>38898.67</v>
      </c>
      <c r="J233" s="66">
        <f t="shared" si="8"/>
        <v>243116.68749999997</v>
      </c>
    </row>
    <row r="234" spans="1:10" x14ac:dyDescent="0.25">
      <c r="A234" t="s">
        <v>5336</v>
      </c>
      <c r="B234" s="56">
        <v>43008</v>
      </c>
      <c r="C234" t="s">
        <v>8529</v>
      </c>
      <c r="D234">
        <v>1</v>
      </c>
      <c r="E234" t="s">
        <v>8530</v>
      </c>
      <c r="F234" t="s">
        <v>8021</v>
      </c>
      <c r="G234" s="39" t="s">
        <v>1463</v>
      </c>
      <c r="H234" s="39" t="s">
        <v>1464</v>
      </c>
      <c r="I234" s="61">
        <v>38898.67</v>
      </c>
      <c r="J234" s="66">
        <f t="shared" si="8"/>
        <v>243116.68749999997</v>
      </c>
    </row>
    <row r="235" spans="1:10" x14ac:dyDescent="0.25">
      <c r="A235" t="s">
        <v>5338</v>
      </c>
      <c r="B235" s="56">
        <v>43008</v>
      </c>
      <c r="C235" t="s">
        <v>8531</v>
      </c>
      <c r="D235">
        <v>1</v>
      </c>
      <c r="E235" t="s">
        <v>8532</v>
      </c>
      <c r="F235" t="s">
        <v>8021</v>
      </c>
      <c r="G235" s="39" t="s">
        <v>1463</v>
      </c>
      <c r="H235" s="39" t="s">
        <v>1464</v>
      </c>
      <c r="I235" s="61">
        <v>38898.67</v>
      </c>
      <c r="J235" s="66">
        <f t="shared" si="8"/>
        <v>243116.68749999997</v>
      </c>
    </row>
    <row r="236" spans="1:10" x14ac:dyDescent="0.25">
      <c r="A236" t="s">
        <v>8533</v>
      </c>
      <c r="B236" s="56">
        <v>43008</v>
      </c>
      <c r="C236" t="s">
        <v>8534</v>
      </c>
      <c r="D236">
        <v>1</v>
      </c>
      <c r="E236" t="s">
        <v>8535</v>
      </c>
      <c r="F236" t="s">
        <v>8021</v>
      </c>
      <c r="G236" s="39" t="s">
        <v>1463</v>
      </c>
      <c r="H236" s="39" t="s">
        <v>1464</v>
      </c>
      <c r="I236" s="61">
        <v>35719.53</v>
      </c>
      <c r="J236" s="66">
        <f t="shared" si="8"/>
        <v>223247.0625</v>
      </c>
    </row>
    <row r="237" spans="1:10" x14ac:dyDescent="0.25">
      <c r="A237" t="s">
        <v>8536</v>
      </c>
      <c r="B237" s="56">
        <v>43008</v>
      </c>
      <c r="C237" t="s">
        <v>8537</v>
      </c>
      <c r="D237">
        <v>1</v>
      </c>
      <c r="E237" t="s">
        <v>8538</v>
      </c>
      <c r="F237" t="s">
        <v>8021</v>
      </c>
      <c r="G237" s="39" t="s">
        <v>1463</v>
      </c>
      <c r="H237" s="39" t="s">
        <v>1464</v>
      </c>
      <c r="I237" s="61">
        <v>48015.25</v>
      </c>
      <c r="J237" s="66">
        <f t="shared" si="8"/>
        <v>300095.3125</v>
      </c>
    </row>
    <row r="238" spans="1:10" x14ac:dyDescent="0.25">
      <c r="A238" t="s">
        <v>8539</v>
      </c>
      <c r="B238" s="56">
        <v>43008</v>
      </c>
      <c r="C238" t="s">
        <v>8540</v>
      </c>
      <c r="D238">
        <v>1</v>
      </c>
      <c r="E238" t="s">
        <v>8541</v>
      </c>
      <c r="F238" t="s">
        <v>8021</v>
      </c>
      <c r="G238" s="39" t="s">
        <v>1463</v>
      </c>
      <c r="H238" s="39" t="s">
        <v>1464</v>
      </c>
      <c r="I238" s="61">
        <v>48015.25</v>
      </c>
      <c r="J238" s="66">
        <f t="shared" si="8"/>
        <v>300095.3125</v>
      </c>
    </row>
    <row r="239" spans="1:10" x14ac:dyDescent="0.25">
      <c r="A239" t="s">
        <v>3299</v>
      </c>
      <c r="B239" s="56">
        <v>43008</v>
      </c>
      <c r="C239" t="s">
        <v>8542</v>
      </c>
      <c r="D239">
        <v>1</v>
      </c>
      <c r="E239" t="s">
        <v>8543</v>
      </c>
      <c r="F239" t="s">
        <v>8017</v>
      </c>
      <c r="G239" s="66" t="s">
        <v>305</v>
      </c>
      <c r="H239" s="66" t="s">
        <v>6688</v>
      </c>
      <c r="I239">
        <v>40</v>
      </c>
      <c r="J239" s="66">
        <f t="shared" si="8"/>
        <v>250</v>
      </c>
    </row>
    <row r="240" spans="1:10" x14ac:dyDescent="0.25">
      <c r="A240" t="s">
        <v>3302</v>
      </c>
      <c r="B240" s="56">
        <v>43008</v>
      </c>
      <c r="C240" t="s">
        <v>8544</v>
      </c>
      <c r="D240">
        <v>1</v>
      </c>
      <c r="E240" t="s">
        <v>8545</v>
      </c>
      <c r="F240" t="s">
        <v>8017</v>
      </c>
      <c r="G240" s="66" t="str">
        <f t="shared" ref="G240:G258" si="9">+H240</f>
        <v>RUHI480910GY6</v>
      </c>
      <c r="H240" t="s">
        <v>8546</v>
      </c>
      <c r="I240">
        <v>13.79</v>
      </c>
      <c r="J240" s="66">
        <f t="shared" si="8"/>
        <v>86.187499999999986</v>
      </c>
    </row>
    <row r="241" spans="1:10" x14ac:dyDescent="0.25">
      <c r="A241" t="s">
        <v>3305</v>
      </c>
      <c r="B241" s="56">
        <v>43008</v>
      </c>
      <c r="C241" t="s">
        <v>8547</v>
      </c>
      <c r="D241">
        <v>1</v>
      </c>
      <c r="E241" t="s">
        <v>8548</v>
      </c>
      <c r="F241" t="s">
        <v>8017</v>
      </c>
      <c r="G241" s="66" t="str">
        <f t="shared" si="9"/>
        <v>SRE1309034W9</v>
      </c>
      <c r="H241" t="s">
        <v>6925</v>
      </c>
      <c r="I241">
        <v>132.36000000000001</v>
      </c>
      <c r="J241" s="66">
        <f t="shared" si="8"/>
        <v>827.25000000000011</v>
      </c>
    </row>
    <row r="242" spans="1:10" x14ac:dyDescent="0.25">
      <c r="A242" t="s">
        <v>8549</v>
      </c>
      <c r="B242" s="56">
        <v>43008</v>
      </c>
      <c r="C242" t="s">
        <v>8550</v>
      </c>
      <c r="D242">
        <v>1</v>
      </c>
      <c r="E242" t="s">
        <v>8551</v>
      </c>
      <c r="F242" t="s">
        <v>8017</v>
      </c>
      <c r="G242" s="66" t="str">
        <f t="shared" si="9"/>
        <v>APB080609QB7</v>
      </c>
      <c r="H242" t="s">
        <v>8552</v>
      </c>
      <c r="I242">
        <v>88.55</v>
      </c>
      <c r="J242" s="66">
        <f t="shared" si="8"/>
        <v>553.4375</v>
      </c>
    </row>
    <row r="243" spans="1:10" x14ac:dyDescent="0.25">
      <c r="A243" t="s">
        <v>3307</v>
      </c>
      <c r="B243" s="56">
        <v>43008</v>
      </c>
      <c r="C243" t="s">
        <v>8553</v>
      </c>
      <c r="D243">
        <v>1</v>
      </c>
      <c r="E243" t="s">
        <v>8554</v>
      </c>
      <c r="F243" t="s">
        <v>8017</v>
      </c>
      <c r="G243" s="66" t="str">
        <f t="shared" si="9"/>
        <v>GUPR730826PG1</v>
      </c>
      <c r="H243" t="s">
        <v>8555</v>
      </c>
      <c r="I243">
        <v>19.14</v>
      </c>
      <c r="J243" s="66">
        <f t="shared" si="8"/>
        <v>119.625</v>
      </c>
    </row>
    <row r="244" spans="1:10" x14ac:dyDescent="0.25">
      <c r="A244" t="s">
        <v>3309</v>
      </c>
      <c r="B244" s="56">
        <v>43008</v>
      </c>
      <c r="C244" t="s">
        <v>8556</v>
      </c>
      <c r="D244">
        <v>1</v>
      </c>
      <c r="E244" t="s">
        <v>8557</v>
      </c>
      <c r="F244" t="s">
        <v>8017</v>
      </c>
      <c r="G244" s="66" t="str">
        <f t="shared" si="9"/>
        <v>MNE0409226K9</v>
      </c>
      <c r="H244" t="s">
        <v>403</v>
      </c>
      <c r="I244">
        <v>51.47</v>
      </c>
      <c r="J244" s="66">
        <f t="shared" si="8"/>
        <v>321.6875</v>
      </c>
    </row>
    <row r="245" spans="1:10" x14ac:dyDescent="0.25">
      <c r="A245" t="s">
        <v>7680</v>
      </c>
      <c r="B245" s="56">
        <v>43008</v>
      </c>
      <c r="C245" t="s">
        <v>8558</v>
      </c>
      <c r="D245">
        <v>1</v>
      </c>
      <c r="E245" t="s">
        <v>8559</v>
      </c>
      <c r="F245" t="s">
        <v>8017</v>
      </c>
      <c r="G245" s="66" t="str">
        <f t="shared" si="9"/>
        <v>AME970109GW0</v>
      </c>
      <c r="H245" t="s">
        <v>309</v>
      </c>
      <c r="I245">
        <v>55.12</v>
      </c>
      <c r="J245" s="66">
        <f t="shared" si="8"/>
        <v>344.5</v>
      </c>
    </row>
    <row r="246" spans="1:10" x14ac:dyDescent="0.25">
      <c r="A246" t="s">
        <v>3316</v>
      </c>
      <c r="B246" s="56">
        <v>43008</v>
      </c>
      <c r="C246" t="s">
        <v>8560</v>
      </c>
      <c r="D246">
        <v>1</v>
      </c>
      <c r="E246" t="s">
        <v>8561</v>
      </c>
      <c r="F246" t="s">
        <v>8017</v>
      </c>
      <c r="G246" s="66" t="str">
        <f t="shared" si="9"/>
        <v>FOPJ630103CU1</v>
      </c>
      <c r="H246" t="s">
        <v>739</v>
      </c>
      <c r="I246">
        <v>17.93</v>
      </c>
      <c r="J246" s="66">
        <f t="shared" si="8"/>
        <v>112.0625</v>
      </c>
    </row>
    <row r="247" spans="1:10" x14ac:dyDescent="0.25">
      <c r="A247" t="s">
        <v>3318</v>
      </c>
      <c r="B247" s="56">
        <v>43008</v>
      </c>
      <c r="C247" t="s">
        <v>8562</v>
      </c>
      <c r="D247">
        <v>1</v>
      </c>
      <c r="E247" t="s">
        <v>8563</v>
      </c>
      <c r="F247" t="s">
        <v>8017</v>
      </c>
      <c r="G247" s="66" t="str">
        <f t="shared" si="9"/>
        <v>TRA060703EB4</v>
      </c>
      <c r="H247" t="s">
        <v>743</v>
      </c>
      <c r="I247">
        <v>54</v>
      </c>
      <c r="J247" s="66">
        <f t="shared" si="8"/>
        <v>337.5</v>
      </c>
    </row>
    <row r="248" spans="1:10" x14ac:dyDescent="0.25">
      <c r="A248" t="s">
        <v>3320</v>
      </c>
      <c r="B248" s="56">
        <v>43008</v>
      </c>
      <c r="C248" t="s">
        <v>8564</v>
      </c>
      <c r="D248">
        <v>1</v>
      </c>
      <c r="E248" t="s">
        <v>8565</v>
      </c>
      <c r="F248" t="s">
        <v>8017</v>
      </c>
      <c r="G248" s="66" t="str">
        <f t="shared" si="9"/>
        <v>SRE1309034W9</v>
      </c>
      <c r="H248" t="s">
        <v>6925</v>
      </c>
      <c r="I248">
        <v>204.87</v>
      </c>
      <c r="J248" s="66">
        <f t="shared" si="8"/>
        <v>1280.4375</v>
      </c>
    </row>
    <row r="249" spans="1:10" x14ac:dyDescent="0.25">
      <c r="A249" t="s">
        <v>3322</v>
      </c>
      <c r="B249" s="56">
        <v>43008</v>
      </c>
      <c r="C249" t="s">
        <v>8566</v>
      </c>
      <c r="D249">
        <v>1</v>
      </c>
      <c r="E249" t="s">
        <v>8567</v>
      </c>
      <c r="F249" t="s">
        <v>8017</v>
      </c>
      <c r="G249" s="66" t="str">
        <f t="shared" si="9"/>
        <v>CSI020226MV4</v>
      </c>
      <c r="H249" t="s">
        <v>8568</v>
      </c>
      <c r="I249">
        <v>4.55</v>
      </c>
      <c r="J249" s="66">
        <f t="shared" si="8"/>
        <v>28.4375</v>
      </c>
    </row>
    <row r="250" spans="1:10" x14ac:dyDescent="0.25">
      <c r="A250" t="s">
        <v>3324</v>
      </c>
      <c r="B250" s="56">
        <v>43008</v>
      </c>
      <c r="C250" t="s">
        <v>8569</v>
      </c>
      <c r="D250">
        <v>1</v>
      </c>
      <c r="E250" t="s">
        <v>8570</v>
      </c>
      <c r="F250" t="s">
        <v>8017</v>
      </c>
      <c r="G250" s="66" t="str">
        <f t="shared" si="9"/>
        <v>CPR140218PL7</v>
      </c>
      <c r="H250" t="s">
        <v>7301</v>
      </c>
      <c r="I250">
        <v>165.68</v>
      </c>
      <c r="J250" s="66">
        <f t="shared" si="8"/>
        <v>1035.5</v>
      </c>
    </row>
    <row r="251" spans="1:10" x14ac:dyDescent="0.25">
      <c r="A251" t="s">
        <v>3327</v>
      </c>
      <c r="B251" s="56">
        <v>43008</v>
      </c>
      <c r="C251" t="s">
        <v>8571</v>
      </c>
      <c r="D251">
        <v>1</v>
      </c>
      <c r="E251" t="s">
        <v>8572</v>
      </c>
      <c r="F251" t="s">
        <v>8017</v>
      </c>
      <c r="G251" s="59" t="s">
        <v>352</v>
      </c>
      <c r="H251" t="s">
        <v>8573</v>
      </c>
      <c r="I251">
        <v>43.53</v>
      </c>
      <c r="J251" s="66">
        <f t="shared" si="8"/>
        <v>272.0625</v>
      </c>
    </row>
    <row r="252" spans="1:10" x14ac:dyDescent="0.25">
      <c r="A252" t="s">
        <v>3329</v>
      </c>
      <c r="B252" s="56">
        <v>43008</v>
      </c>
      <c r="C252" t="s">
        <v>8574</v>
      </c>
      <c r="D252">
        <v>1</v>
      </c>
      <c r="E252" t="s">
        <v>8575</v>
      </c>
      <c r="F252" t="s">
        <v>8017</v>
      </c>
      <c r="G252" s="66" t="str">
        <f t="shared" si="9"/>
        <v>GUPR7308269G1</v>
      </c>
      <c r="H252" t="s">
        <v>6976</v>
      </c>
      <c r="I252">
        <v>17.41</v>
      </c>
      <c r="J252" s="66">
        <f t="shared" si="8"/>
        <v>108.8125</v>
      </c>
    </row>
    <row r="253" spans="1:10" x14ac:dyDescent="0.25">
      <c r="A253" t="s">
        <v>3332</v>
      </c>
      <c r="B253" s="56">
        <v>43008</v>
      </c>
      <c r="C253" t="s">
        <v>8576</v>
      </c>
      <c r="D253">
        <v>1</v>
      </c>
      <c r="E253" t="s">
        <v>8577</v>
      </c>
      <c r="F253" t="s">
        <v>8017</v>
      </c>
      <c r="G253" s="66" t="str">
        <f t="shared" si="9"/>
        <v>CAMM880825PU8</v>
      </c>
      <c r="H253" t="s">
        <v>321</v>
      </c>
      <c r="I253">
        <v>20.69</v>
      </c>
      <c r="J253" s="66">
        <f t="shared" si="8"/>
        <v>129.3125</v>
      </c>
    </row>
    <row r="254" spans="1:10" x14ac:dyDescent="0.25">
      <c r="A254" t="s">
        <v>3334</v>
      </c>
      <c r="B254" s="56">
        <v>43008</v>
      </c>
      <c r="C254" t="s">
        <v>8578</v>
      </c>
      <c r="D254">
        <v>1</v>
      </c>
      <c r="E254" t="s">
        <v>8579</v>
      </c>
      <c r="F254" t="s">
        <v>8017</v>
      </c>
      <c r="G254" s="7" t="s">
        <v>8980</v>
      </c>
      <c r="H254" s="7" t="s">
        <v>8981</v>
      </c>
      <c r="I254">
        <v>25.33</v>
      </c>
      <c r="J254" s="66">
        <f t="shared" si="8"/>
        <v>158.3125</v>
      </c>
    </row>
    <row r="255" spans="1:10" x14ac:dyDescent="0.25">
      <c r="A255" t="s">
        <v>3337</v>
      </c>
      <c r="B255" s="56">
        <v>43008</v>
      </c>
      <c r="C255" t="s">
        <v>8580</v>
      </c>
      <c r="D255">
        <v>1</v>
      </c>
      <c r="E255" t="s">
        <v>8581</v>
      </c>
      <c r="F255" t="s">
        <v>8017</v>
      </c>
      <c r="G255" s="66" t="str">
        <f t="shared" si="9"/>
        <v>NWM9709244W4</v>
      </c>
      <c r="H255" t="s">
        <v>333</v>
      </c>
      <c r="I255">
        <v>113.86</v>
      </c>
      <c r="J255" s="66">
        <f t="shared" si="8"/>
        <v>711.625</v>
      </c>
    </row>
    <row r="256" spans="1:10" x14ac:dyDescent="0.25">
      <c r="A256" t="s">
        <v>3339</v>
      </c>
      <c r="B256" s="56">
        <v>43008</v>
      </c>
      <c r="C256" t="s">
        <v>8582</v>
      </c>
      <c r="D256">
        <v>1</v>
      </c>
      <c r="E256" t="s">
        <v>8583</v>
      </c>
      <c r="F256" t="s">
        <v>8017</v>
      </c>
      <c r="G256" s="66" t="str">
        <f t="shared" si="9"/>
        <v>DIC000309KC7</v>
      </c>
      <c r="H256" t="s">
        <v>7714</v>
      </c>
      <c r="I256">
        <v>13.1</v>
      </c>
      <c r="J256" s="66">
        <f t="shared" si="8"/>
        <v>81.875</v>
      </c>
    </row>
    <row r="257" spans="1:10" x14ac:dyDescent="0.25">
      <c r="A257" t="s">
        <v>8584</v>
      </c>
      <c r="B257" s="56">
        <v>43008</v>
      </c>
      <c r="C257" t="s">
        <v>8585</v>
      </c>
      <c r="D257">
        <v>1</v>
      </c>
      <c r="E257" t="s">
        <v>8586</v>
      </c>
      <c r="F257" t="s">
        <v>8017</v>
      </c>
      <c r="G257" s="7" t="s">
        <v>743</v>
      </c>
      <c r="H257" t="s">
        <v>8587</v>
      </c>
      <c r="I257">
        <v>54</v>
      </c>
      <c r="J257" s="66">
        <f t="shared" si="8"/>
        <v>337.5</v>
      </c>
    </row>
    <row r="258" spans="1:10" x14ac:dyDescent="0.25">
      <c r="A258" t="s">
        <v>3341</v>
      </c>
      <c r="B258" s="56">
        <v>43008</v>
      </c>
      <c r="C258" t="s">
        <v>8588</v>
      </c>
      <c r="D258">
        <v>1</v>
      </c>
      <c r="E258" t="s">
        <v>8589</v>
      </c>
      <c r="F258" t="s">
        <v>8017</v>
      </c>
      <c r="G258" s="66" t="str">
        <f t="shared" si="9"/>
        <v>MNE0409226K9</v>
      </c>
      <c r="H258" t="s">
        <v>403</v>
      </c>
      <c r="I258">
        <v>62.44</v>
      </c>
      <c r="J258" s="66">
        <f t="shared" si="8"/>
        <v>390.25</v>
      </c>
    </row>
    <row r="259" spans="1:10" s="66" customFormat="1" x14ac:dyDescent="0.25">
      <c r="A259" s="66" t="s">
        <v>3343</v>
      </c>
      <c r="B259" s="56">
        <v>43008</v>
      </c>
      <c r="C259" s="66" t="s">
        <v>259</v>
      </c>
      <c r="D259" s="66">
        <v>1</v>
      </c>
      <c r="E259" s="66" t="s">
        <v>8590</v>
      </c>
      <c r="F259" s="66" t="s">
        <v>8017</v>
      </c>
      <c r="G259" s="66" t="s">
        <v>8993</v>
      </c>
      <c r="H259" s="66" t="s">
        <v>8994</v>
      </c>
      <c r="I259" s="61">
        <v>26.94</v>
      </c>
      <c r="J259" s="66">
        <f t="shared" si="8"/>
        <v>168.375</v>
      </c>
    </row>
    <row r="260" spans="1:10" s="66" customFormat="1" x14ac:dyDescent="0.25">
      <c r="A260" s="66" t="s">
        <v>3343</v>
      </c>
      <c r="B260" s="56">
        <v>43008</v>
      </c>
      <c r="C260" s="66" t="s">
        <v>259</v>
      </c>
      <c r="D260" s="66">
        <v>1</v>
      </c>
      <c r="E260" s="66" t="s">
        <v>8590</v>
      </c>
      <c r="F260" s="66" t="s">
        <v>8017</v>
      </c>
      <c r="G260" s="66" t="s">
        <v>8995</v>
      </c>
      <c r="H260" s="66" t="s">
        <v>8996</v>
      </c>
      <c r="I260" s="61">
        <v>60.57</v>
      </c>
      <c r="J260" s="66">
        <f t="shared" si="8"/>
        <v>378.5625</v>
      </c>
    </row>
    <row r="261" spans="1:10" s="66" customFormat="1" x14ac:dyDescent="0.25">
      <c r="A261" s="66" t="s">
        <v>3343</v>
      </c>
      <c r="B261" s="56">
        <v>43008</v>
      </c>
      <c r="C261" s="66" t="s">
        <v>259</v>
      </c>
      <c r="D261" s="66">
        <v>1</v>
      </c>
      <c r="E261" s="66" t="s">
        <v>8590</v>
      </c>
      <c r="F261" s="66" t="s">
        <v>8017</v>
      </c>
      <c r="G261" s="7" t="s">
        <v>444</v>
      </c>
      <c r="H261" s="66" t="s">
        <v>1528</v>
      </c>
      <c r="I261" s="61">
        <v>68.28</v>
      </c>
      <c r="J261" s="66">
        <f t="shared" si="8"/>
        <v>426.75</v>
      </c>
    </row>
    <row r="262" spans="1:10" x14ac:dyDescent="0.25">
      <c r="A262" t="s">
        <v>3368</v>
      </c>
      <c r="B262" s="56">
        <v>43008</v>
      </c>
      <c r="C262" t="s">
        <v>8492</v>
      </c>
      <c r="D262">
        <v>1</v>
      </c>
      <c r="E262" t="s">
        <v>8592</v>
      </c>
      <c r="F262" t="s">
        <v>8021</v>
      </c>
      <c r="G262" s="39" t="s">
        <v>1463</v>
      </c>
      <c r="H262" s="39" t="s">
        <v>1464</v>
      </c>
      <c r="I262" s="61">
        <v>104910.68</v>
      </c>
      <c r="J262" s="66">
        <f t="shared" si="8"/>
        <v>655691.75</v>
      </c>
    </row>
    <row r="263" spans="1:10" x14ac:dyDescent="0.25">
      <c r="A263" t="s">
        <v>3370</v>
      </c>
      <c r="B263" s="56">
        <v>43008</v>
      </c>
      <c r="C263" t="s">
        <v>8493</v>
      </c>
      <c r="D263">
        <v>1</v>
      </c>
      <c r="E263" t="s">
        <v>8593</v>
      </c>
      <c r="F263" t="s">
        <v>8021</v>
      </c>
      <c r="G263" s="39" t="s">
        <v>1463</v>
      </c>
      <c r="H263" s="39" t="s">
        <v>1464</v>
      </c>
      <c r="I263" s="61">
        <v>104910.68</v>
      </c>
      <c r="J263" s="66">
        <f t="shared" si="8"/>
        <v>655691.75</v>
      </c>
    </row>
    <row r="264" spans="1:10" x14ac:dyDescent="0.25">
      <c r="A264" t="s">
        <v>3377</v>
      </c>
      <c r="B264" s="56">
        <v>43008</v>
      </c>
      <c r="C264" t="s">
        <v>8594</v>
      </c>
      <c r="D264">
        <v>1</v>
      </c>
      <c r="E264" t="s">
        <v>8595</v>
      </c>
      <c r="F264" t="s">
        <v>8017</v>
      </c>
      <c r="G264" s="66" t="str">
        <f t="shared" ref="G264:G271" si="10">+H264</f>
        <v>API6609273E0</v>
      </c>
      <c r="H264" t="s">
        <v>444</v>
      </c>
      <c r="I264">
        <v>8.5500000000000007</v>
      </c>
      <c r="J264" s="66">
        <f t="shared" ref="J264:J327" si="11">+I264/0.16</f>
        <v>53.4375</v>
      </c>
    </row>
    <row r="265" spans="1:10" x14ac:dyDescent="0.25">
      <c r="A265" t="s">
        <v>8596</v>
      </c>
      <c r="B265" s="56">
        <v>43008</v>
      </c>
      <c r="C265" t="s">
        <v>8597</v>
      </c>
      <c r="D265">
        <v>1</v>
      </c>
      <c r="E265" t="s">
        <v>8598</v>
      </c>
      <c r="F265" t="s">
        <v>8017</v>
      </c>
      <c r="G265" s="66" t="str">
        <f t="shared" si="10"/>
        <v>FNI970829JR9</v>
      </c>
      <c r="H265" t="s">
        <v>794</v>
      </c>
      <c r="I265">
        <v>9.7899999999999991</v>
      </c>
      <c r="J265" s="66">
        <f t="shared" si="11"/>
        <v>61.187499999999993</v>
      </c>
    </row>
    <row r="266" spans="1:10" x14ac:dyDescent="0.25">
      <c r="A266" t="s">
        <v>3380</v>
      </c>
      <c r="B266" s="56">
        <v>43008</v>
      </c>
      <c r="C266" t="s">
        <v>8599</v>
      </c>
      <c r="D266">
        <v>1</v>
      </c>
      <c r="E266" t="s">
        <v>8600</v>
      </c>
      <c r="F266" t="s">
        <v>8017</v>
      </c>
      <c r="G266" s="66" t="str">
        <f t="shared" si="10"/>
        <v>FNI970829JR9</v>
      </c>
      <c r="H266" t="s">
        <v>794</v>
      </c>
      <c r="I266">
        <v>9.7899999999999991</v>
      </c>
      <c r="J266" s="66">
        <f t="shared" si="11"/>
        <v>61.187499999999993</v>
      </c>
    </row>
    <row r="267" spans="1:10" x14ac:dyDescent="0.25">
      <c r="A267" t="s">
        <v>3382</v>
      </c>
      <c r="B267" s="56">
        <v>43008</v>
      </c>
      <c r="C267" t="s">
        <v>8601</v>
      </c>
      <c r="D267">
        <v>1</v>
      </c>
      <c r="E267" t="s">
        <v>8602</v>
      </c>
      <c r="F267" t="s">
        <v>8017</v>
      </c>
      <c r="G267" s="66" t="str">
        <f t="shared" si="10"/>
        <v>DIC000309KC7</v>
      </c>
      <c r="H267" t="s">
        <v>7714</v>
      </c>
      <c r="I267">
        <v>29.79</v>
      </c>
      <c r="J267" s="66">
        <f t="shared" si="11"/>
        <v>186.1875</v>
      </c>
    </row>
    <row r="268" spans="1:10" x14ac:dyDescent="0.25">
      <c r="A268" t="s">
        <v>3384</v>
      </c>
      <c r="B268" s="56">
        <v>43008</v>
      </c>
      <c r="C268" t="s">
        <v>8603</v>
      </c>
      <c r="D268">
        <v>1</v>
      </c>
      <c r="E268" t="s">
        <v>8604</v>
      </c>
      <c r="F268" t="s">
        <v>8017</v>
      </c>
      <c r="G268" s="66" t="str">
        <f t="shared" si="10"/>
        <v>GSM971204P28</v>
      </c>
      <c r="H268" t="s">
        <v>8605</v>
      </c>
      <c r="I268">
        <v>21.67</v>
      </c>
      <c r="J268" s="66">
        <f t="shared" si="11"/>
        <v>135.4375</v>
      </c>
    </row>
    <row r="269" spans="1:10" x14ac:dyDescent="0.25">
      <c r="A269" t="s">
        <v>8606</v>
      </c>
      <c r="B269" s="56">
        <v>43008</v>
      </c>
      <c r="C269" t="s">
        <v>8607</v>
      </c>
      <c r="D269">
        <v>1</v>
      </c>
      <c r="E269" t="s">
        <v>8608</v>
      </c>
      <c r="F269" t="s">
        <v>8017</v>
      </c>
      <c r="G269" s="66" t="str">
        <f t="shared" si="10"/>
        <v>CAQ940420CX9</v>
      </c>
      <c r="H269" t="s">
        <v>8609</v>
      </c>
      <c r="I269">
        <v>73.790000000000006</v>
      </c>
      <c r="J269" s="66">
        <f t="shared" si="11"/>
        <v>461.18750000000006</v>
      </c>
    </row>
    <row r="270" spans="1:10" x14ac:dyDescent="0.25">
      <c r="A270" t="s">
        <v>3389</v>
      </c>
      <c r="B270" s="56">
        <v>43008</v>
      </c>
      <c r="C270" t="s">
        <v>8610</v>
      </c>
      <c r="D270">
        <v>1</v>
      </c>
      <c r="E270" t="s">
        <v>8611</v>
      </c>
      <c r="F270" t="s">
        <v>8017</v>
      </c>
      <c r="G270" s="66" t="str">
        <f t="shared" si="10"/>
        <v>RED940114JX9</v>
      </c>
      <c r="H270" t="s">
        <v>2854</v>
      </c>
      <c r="I270">
        <v>16.11</v>
      </c>
      <c r="J270" s="66">
        <f t="shared" si="11"/>
        <v>100.6875</v>
      </c>
    </row>
    <row r="271" spans="1:10" x14ac:dyDescent="0.25">
      <c r="A271" t="s">
        <v>5360</v>
      </c>
      <c r="B271" s="56">
        <v>43008</v>
      </c>
      <c r="C271" t="s">
        <v>8612</v>
      </c>
      <c r="D271">
        <v>1</v>
      </c>
      <c r="E271" t="s">
        <v>8613</v>
      </c>
      <c r="F271" t="s">
        <v>8017</v>
      </c>
      <c r="G271" s="66" t="str">
        <f t="shared" si="10"/>
        <v>MNE0409226K9</v>
      </c>
      <c r="H271" t="s">
        <v>403</v>
      </c>
      <c r="I271">
        <v>62.44</v>
      </c>
      <c r="J271" s="66">
        <f t="shared" si="11"/>
        <v>390.25</v>
      </c>
    </row>
    <row r="272" spans="1:10" x14ac:dyDescent="0.25">
      <c r="A272" t="s">
        <v>3394</v>
      </c>
      <c r="B272" s="56">
        <v>43008</v>
      </c>
      <c r="C272" t="s">
        <v>8614</v>
      </c>
      <c r="D272">
        <v>1</v>
      </c>
      <c r="E272" t="s">
        <v>8615</v>
      </c>
      <c r="F272" t="s">
        <v>8017</v>
      </c>
      <c r="G272" s="66" t="s">
        <v>305</v>
      </c>
      <c r="H272" s="66" t="s">
        <v>6688</v>
      </c>
      <c r="I272">
        <v>40</v>
      </c>
      <c r="J272" s="66">
        <f t="shared" si="11"/>
        <v>250</v>
      </c>
    </row>
    <row r="273" spans="1:10" x14ac:dyDescent="0.25">
      <c r="A273" t="s">
        <v>3397</v>
      </c>
      <c r="B273" s="56">
        <v>43008</v>
      </c>
      <c r="C273" t="s">
        <v>8616</v>
      </c>
      <c r="D273">
        <v>1</v>
      </c>
      <c r="E273" t="s">
        <v>8617</v>
      </c>
      <c r="F273" t="s">
        <v>8017</v>
      </c>
      <c r="G273" s="66" t="s">
        <v>309</v>
      </c>
      <c r="H273" t="s">
        <v>309</v>
      </c>
      <c r="I273">
        <v>285.89</v>
      </c>
      <c r="J273" s="66">
        <f t="shared" si="11"/>
        <v>1786.8124999999998</v>
      </c>
    </row>
    <row r="274" spans="1:10" x14ac:dyDescent="0.25">
      <c r="A274" t="s">
        <v>8618</v>
      </c>
      <c r="B274" s="56">
        <v>43008</v>
      </c>
      <c r="C274" t="s">
        <v>8619</v>
      </c>
      <c r="D274">
        <v>1</v>
      </c>
      <c r="E274" t="s">
        <v>8620</v>
      </c>
      <c r="F274" t="s">
        <v>8017</v>
      </c>
      <c r="G274" s="66" t="s">
        <v>313</v>
      </c>
      <c r="H274" t="s">
        <v>313</v>
      </c>
      <c r="I274">
        <v>96.69</v>
      </c>
      <c r="J274" s="66">
        <f t="shared" si="11"/>
        <v>604.3125</v>
      </c>
    </row>
    <row r="275" spans="1:10" x14ac:dyDescent="0.25">
      <c r="A275" t="s">
        <v>3400</v>
      </c>
      <c r="B275" s="56">
        <v>43008</v>
      </c>
      <c r="C275" t="s">
        <v>8621</v>
      </c>
      <c r="D275">
        <v>1</v>
      </c>
      <c r="E275" t="s">
        <v>8622</v>
      </c>
      <c r="F275" t="s">
        <v>8017</v>
      </c>
      <c r="G275" s="66" t="s">
        <v>313</v>
      </c>
      <c r="H275" t="s">
        <v>313</v>
      </c>
      <c r="I275">
        <v>96.69</v>
      </c>
      <c r="J275" s="66">
        <f t="shared" si="11"/>
        <v>604.3125</v>
      </c>
    </row>
    <row r="276" spans="1:10" s="66" customFormat="1" x14ac:dyDescent="0.25">
      <c r="A276" s="66" t="s">
        <v>3345</v>
      </c>
      <c r="B276" s="56">
        <v>43008</v>
      </c>
      <c r="C276" s="66" t="s">
        <v>259</v>
      </c>
      <c r="D276" s="66">
        <v>1</v>
      </c>
      <c r="E276" s="66" t="s">
        <v>8591</v>
      </c>
      <c r="F276" s="66" t="s">
        <v>8017</v>
      </c>
      <c r="G276" s="7" t="s">
        <v>444</v>
      </c>
      <c r="H276" s="66" t="s">
        <v>1528</v>
      </c>
      <c r="I276" s="61">
        <f>56.97+56.97</f>
        <v>113.94</v>
      </c>
      <c r="J276" s="66">
        <f t="shared" si="11"/>
        <v>712.125</v>
      </c>
    </row>
    <row r="277" spans="1:10" s="66" customFormat="1" x14ac:dyDescent="0.25">
      <c r="A277" s="66" t="s">
        <v>3345</v>
      </c>
      <c r="B277" s="56">
        <v>43008</v>
      </c>
      <c r="C277" s="66" t="s">
        <v>259</v>
      </c>
      <c r="D277" s="66">
        <v>1</v>
      </c>
      <c r="E277" s="66" t="s">
        <v>8591</v>
      </c>
      <c r="F277" s="66" t="s">
        <v>8017</v>
      </c>
      <c r="G277" s="7" t="s">
        <v>8990</v>
      </c>
      <c r="H277" s="7" t="s">
        <v>8991</v>
      </c>
      <c r="I277" s="61">
        <v>168</v>
      </c>
      <c r="J277" s="66">
        <f t="shared" si="11"/>
        <v>1050</v>
      </c>
    </row>
    <row r="278" spans="1:10" s="66" customFormat="1" x14ac:dyDescent="0.25">
      <c r="A278" s="66" t="s">
        <v>569</v>
      </c>
      <c r="B278" s="56">
        <v>43008</v>
      </c>
      <c r="C278" s="66" t="s">
        <v>259</v>
      </c>
      <c r="D278" s="66">
        <v>1</v>
      </c>
      <c r="E278" s="66" t="s">
        <v>8623</v>
      </c>
      <c r="F278" s="66" t="s">
        <v>8017</v>
      </c>
      <c r="G278" s="39" t="s">
        <v>1529</v>
      </c>
      <c r="H278" s="39" t="s">
        <v>8997</v>
      </c>
      <c r="I278" s="42">
        <v>10.62</v>
      </c>
      <c r="J278" s="66">
        <f t="shared" si="11"/>
        <v>66.375</v>
      </c>
    </row>
    <row r="279" spans="1:10" s="66" customFormat="1" x14ac:dyDescent="0.25">
      <c r="A279" s="66" t="s">
        <v>569</v>
      </c>
      <c r="B279" s="56">
        <v>43008</v>
      </c>
      <c r="C279" s="66" t="s">
        <v>259</v>
      </c>
      <c r="D279" s="66">
        <v>1</v>
      </c>
      <c r="E279" s="66" t="s">
        <v>8623</v>
      </c>
      <c r="F279" s="66" t="s">
        <v>8017</v>
      </c>
      <c r="G279" s="39" t="s">
        <v>1529</v>
      </c>
      <c r="H279" s="39" t="s">
        <v>8997</v>
      </c>
      <c r="I279" s="42">
        <v>14.35</v>
      </c>
      <c r="J279" s="66">
        <f t="shared" si="11"/>
        <v>89.6875</v>
      </c>
    </row>
    <row r="280" spans="1:10" s="66" customFormat="1" x14ac:dyDescent="0.25">
      <c r="A280" s="66" t="s">
        <v>569</v>
      </c>
      <c r="B280" s="56">
        <v>43008</v>
      </c>
      <c r="C280" s="66" t="s">
        <v>259</v>
      </c>
      <c r="D280" s="66">
        <v>1</v>
      </c>
      <c r="E280" s="66" t="s">
        <v>8623</v>
      </c>
      <c r="F280" s="66" t="s">
        <v>8017</v>
      </c>
      <c r="G280" s="39" t="s">
        <v>1529</v>
      </c>
      <c r="H280" s="39" t="s">
        <v>8997</v>
      </c>
      <c r="I280" s="42">
        <v>12.96</v>
      </c>
      <c r="J280" s="66">
        <f t="shared" si="11"/>
        <v>81</v>
      </c>
    </row>
    <row r="281" spans="1:10" s="66" customFormat="1" x14ac:dyDescent="0.25">
      <c r="A281" s="66" t="s">
        <v>569</v>
      </c>
      <c r="B281" s="56">
        <v>43008</v>
      </c>
      <c r="C281" s="66" t="s">
        <v>259</v>
      </c>
      <c r="D281" s="66">
        <v>1</v>
      </c>
      <c r="E281" s="66" t="s">
        <v>8623</v>
      </c>
      <c r="F281" s="66" t="s">
        <v>8017</v>
      </c>
      <c r="G281" s="39" t="s">
        <v>1529</v>
      </c>
      <c r="H281" s="39" t="s">
        <v>8997</v>
      </c>
      <c r="I281" s="42">
        <v>18.21</v>
      </c>
      <c r="J281" s="66">
        <f t="shared" si="11"/>
        <v>113.8125</v>
      </c>
    </row>
    <row r="282" spans="1:10" s="66" customFormat="1" x14ac:dyDescent="0.25">
      <c r="A282" s="66" t="s">
        <v>569</v>
      </c>
      <c r="B282" s="56">
        <v>43008</v>
      </c>
      <c r="C282" s="66" t="s">
        <v>259</v>
      </c>
      <c r="D282" s="66">
        <v>1</v>
      </c>
      <c r="E282" s="66" t="s">
        <v>8623</v>
      </c>
      <c r="F282" s="66" t="s">
        <v>8017</v>
      </c>
      <c r="G282" s="39" t="s">
        <v>1520</v>
      </c>
      <c r="H282" s="39" t="s">
        <v>8998</v>
      </c>
      <c r="I282" s="42">
        <v>394.27</v>
      </c>
      <c r="J282" s="66">
        <f t="shared" si="11"/>
        <v>2464.1875</v>
      </c>
    </row>
    <row r="283" spans="1:10" s="66" customFormat="1" x14ac:dyDescent="0.25">
      <c r="A283" s="66" t="s">
        <v>569</v>
      </c>
      <c r="B283" s="56">
        <v>43008</v>
      </c>
      <c r="C283" s="66" t="s">
        <v>259</v>
      </c>
      <c r="D283" s="66">
        <v>1</v>
      </c>
      <c r="E283" s="66" t="s">
        <v>8623</v>
      </c>
      <c r="F283" s="66" t="s">
        <v>8017</v>
      </c>
      <c r="G283" s="31" t="s">
        <v>444</v>
      </c>
      <c r="H283" s="31" t="s">
        <v>2889</v>
      </c>
      <c r="I283" s="65">
        <v>36.97</v>
      </c>
      <c r="J283" s="66">
        <f t="shared" si="11"/>
        <v>231.0625</v>
      </c>
    </row>
    <row r="284" spans="1:10" s="66" customFormat="1" x14ac:dyDescent="0.25">
      <c r="A284" s="66" t="s">
        <v>569</v>
      </c>
      <c r="B284" s="56">
        <v>43008</v>
      </c>
      <c r="C284" s="66" t="s">
        <v>259</v>
      </c>
      <c r="D284" s="66">
        <v>1</v>
      </c>
      <c r="E284" s="66" t="s">
        <v>8623</v>
      </c>
      <c r="F284" s="66" t="s">
        <v>8017</v>
      </c>
      <c r="G284" s="31" t="s">
        <v>4790</v>
      </c>
      <c r="H284" s="31" t="s">
        <v>4791</v>
      </c>
      <c r="I284" s="65">
        <v>25.93</v>
      </c>
      <c r="J284" s="66">
        <f t="shared" si="11"/>
        <v>162.0625</v>
      </c>
    </row>
    <row r="285" spans="1:10" s="66" customFormat="1" x14ac:dyDescent="0.25">
      <c r="A285" s="66" t="s">
        <v>569</v>
      </c>
      <c r="B285" s="56">
        <v>43008</v>
      </c>
      <c r="C285" s="66" t="s">
        <v>259</v>
      </c>
      <c r="D285" s="66">
        <v>1</v>
      </c>
      <c r="E285" s="66" t="s">
        <v>8623</v>
      </c>
      <c r="F285" s="66" t="s">
        <v>8017</v>
      </c>
      <c r="G285" s="31" t="s">
        <v>444</v>
      </c>
      <c r="H285" s="31" t="s">
        <v>2889</v>
      </c>
      <c r="I285" s="65">
        <v>38.619999999999997</v>
      </c>
      <c r="J285" s="66">
        <f t="shared" si="11"/>
        <v>241.37499999999997</v>
      </c>
    </row>
    <row r="286" spans="1:10" s="66" customFormat="1" x14ac:dyDescent="0.25">
      <c r="A286" s="66" t="s">
        <v>569</v>
      </c>
      <c r="B286" s="56">
        <v>43008</v>
      </c>
      <c r="C286" s="66" t="s">
        <v>259</v>
      </c>
      <c r="D286" s="66">
        <v>1</v>
      </c>
      <c r="E286" s="66" t="s">
        <v>8623</v>
      </c>
      <c r="F286" s="66" t="s">
        <v>8017</v>
      </c>
      <c r="G286" s="31" t="s">
        <v>444</v>
      </c>
      <c r="H286" s="31" t="s">
        <v>2889</v>
      </c>
      <c r="I286" s="65">
        <v>8.2799999999999994</v>
      </c>
      <c r="J286" s="66">
        <f t="shared" si="11"/>
        <v>51.749999999999993</v>
      </c>
    </row>
    <row r="287" spans="1:10" s="66" customFormat="1" x14ac:dyDescent="0.25">
      <c r="A287" s="66" t="s">
        <v>3408</v>
      </c>
      <c r="B287" s="56">
        <v>43008</v>
      </c>
      <c r="C287" s="66" t="s">
        <v>259</v>
      </c>
      <c r="D287" s="66">
        <v>1</v>
      </c>
      <c r="E287" s="66" t="s">
        <v>8624</v>
      </c>
      <c r="F287" s="66" t="s">
        <v>8017</v>
      </c>
      <c r="G287" s="7" t="s">
        <v>8999</v>
      </c>
      <c r="H287" s="7" t="s">
        <v>9000</v>
      </c>
      <c r="I287" s="64">
        <v>34.479999999999997</v>
      </c>
      <c r="J287" s="66">
        <f t="shared" si="11"/>
        <v>215.49999999999997</v>
      </c>
    </row>
    <row r="288" spans="1:10" s="66" customFormat="1" x14ac:dyDescent="0.25">
      <c r="A288" s="66" t="s">
        <v>3408</v>
      </c>
      <c r="B288" s="56">
        <v>43008</v>
      </c>
      <c r="C288" s="66" t="s">
        <v>259</v>
      </c>
      <c r="D288" s="66">
        <v>1</v>
      </c>
      <c r="E288" s="66" t="s">
        <v>8624</v>
      </c>
      <c r="F288" s="66" t="s">
        <v>8017</v>
      </c>
      <c r="G288" s="7" t="s">
        <v>1420</v>
      </c>
      <c r="H288" s="7" t="s">
        <v>6180</v>
      </c>
      <c r="I288" s="64">
        <v>520</v>
      </c>
      <c r="J288" s="66">
        <f t="shared" si="11"/>
        <v>3250</v>
      </c>
    </row>
    <row r="289" spans="1:10" s="66" customFormat="1" x14ac:dyDescent="0.25">
      <c r="A289" s="66" t="s">
        <v>3408</v>
      </c>
      <c r="B289" s="56">
        <v>43008</v>
      </c>
      <c r="C289" s="66" t="s">
        <v>259</v>
      </c>
      <c r="D289" s="66">
        <v>1</v>
      </c>
      <c r="E289" s="66" t="s">
        <v>8624</v>
      </c>
      <c r="F289" s="66" t="s">
        <v>8017</v>
      </c>
      <c r="G289" s="7" t="s">
        <v>1420</v>
      </c>
      <c r="H289" s="7" t="s">
        <v>6180</v>
      </c>
      <c r="I289" s="64">
        <v>25</v>
      </c>
      <c r="J289" s="66">
        <f t="shared" si="11"/>
        <v>156.25</v>
      </c>
    </row>
    <row r="290" spans="1:10" s="66" customFormat="1" x14ac:dyDescent="0.25">
      <c r="A290" s="66" t="s">
        <v>3408</v>
      </c>
      <c r="B290" s="56">
        <v>43008</v>
      </c>
      <c r="C290" s="66" t="s">
        <v>259</v>
      </c>
      <c r="D290" s="66">
        <v>1</v>
      </c>
      <c r="E290" s="66" t="s">
        <v>8624</v>
      </c>
      <c r="F290" s="66" t="s">
        <v>8017</v>
      </c>
      <c r="G290" s="7" t="s">
        <v>1420</v>
      </c>
      <c r="H290" s="7" t="s">
        <v>6180</v>
      </c>
      <c r="I290" s="64">
        <v>16</v>
      </c>
      <c r="J290" s="66">
        <f t="shared" si="11"/>
        <v>100</v>
      </c>
    </row>
    <row r="291" spans="1:10" s="66" customFormat="1" x14ac:dyDescent="0.25">
      <c r="A291" s="66" t="s">
        <v>3408</v>
      </c>
      <c r="B291" s="56">
        <v>43008</v>
      </c>
      <c r="C291" s="66" t="s">
        <v>259</v>
      </c>
      <c r="D291" s="66">
        <v>1</v>
      </c>
      <c r="E291" s="66" t="s">
        <v>8624</v>
      </c>
      <c r="F291" s="66" t="s">
        <v>8017</v>
      </c>
      <c r="G291" s="7" t="s">
        <v>1420</v>
      </c>
      <c r="H291" s="7" t="s">
        <v>6180</v>
      </c>
      <c r="I291" s="64">
        <v>15</v>
      </c>
      <c r="J291" s="66">
        <f t="shared" si="11"/>
        <v>93.75</v>
      </c>
    </row>
    <row r="292" spans="1:10" x14ac:dyDescent="0.25">
      <c r="A292" t="s">
        <v>5415</v>
      </c>
      <c r="B292" s="56">
        <v>42982</v>
      </c>
      <c r="C292" t="s">
        <v>8625</v>
      </c>
      <c r="D292">
        <v>1</v>
      </c>
      <c r="E292" t="s">
        <v>8626</v>
      </c>
      <c r="F292" t="s">
        <v>8017</v>
      </c>
      <c r="G292" s="7" t="s">
        <v>1499</v>
      </c>
      <c r="H292" s="7" t="s">
        <v>1500</v>
      </c>
      <c r="I292">
        <v>76.53</v>
      </c>
      <c r="J292" s="66">
        <f t="shared" si="11"/>
        <v>478.3125</v>
      </c>
    </row>
    <row r="293" spans="1:10" x14ac:dyDescent="0.25">
      <c r="A293" t="s">
        <v>5417</v>
      </c>
      <c r="B293" s="56">
        <v>43008</v>
      </c>
      <c r="C293" t="s">
        <v>8627</v>
      </c>
      <c r="D293">
        <v>1</v>
      </c>
      <c r="E293" t="s">
        <v>8628</v>
      </c>
      <c r="F293" t="s">
        <v>8017</v>
      </c>
      <c r="G293" s="7" t="s">
        <v>1499</v>
      </c>
      <c r="H293" s="7" t="s">
        <v>1500</v>
      </c>
      <c r="I293" s="61">
        <v>12715.12</v>
      </c>
      <c r="J293" s="66">
        <f t="shared" si="11"/>
        <v>79469.5</v>
      </c>
    </row>
    <row r="294" spans="1:10" x14ac:dyDescent="0.25">
      <c r="A294" t="s">
        <v>5420</v>
      </c>
      <c r="B294" s="56">
        <v>43008</v>
      </c>
      <c r="C294" t="s">
        <v>8629</v>
      </c>
      <c r="D294">
        <v>1</v>
      </c>
      <c r="E294" t="s">
        <v>8630</v>
      </c>
      <c r="F294" t="s">
        <v>8017</v>
      </c>
      <c r="G294" s="66" t="str">
        <f t="shared" ref="G294:G300" si="12">+H294</f>
        <v>AGA0006136F1</v>
      </c>
      <c r="H294" s="55" t="s">
        <v>824</v>
      </c>
      <c r="I294">
        <v>53.89</v>
      </c>
      <c r="J294" s="66">
        <f t="shared" si="11"/>
        <v>336.8125</v>
      </c>
    </row>
    <row r="295" spans="1:10" x14ac:dyDescent="0.25">
      <c r="A295" t="s">
        <v>5420</v>
      </c>
      <c r="B295" s="56">
        <v>43008</v>
      </c>
      <c r="C295" t="s">
        <v>8629</v>
      </c>
      <c r="D295">
        <v>1</v>
      </c>
      <c r="E295" t="s">
        <v>8630</v>
      </c>
      <c r="F295" t="s">
        <v>8017</v>
      </c>
      <c r="G295" s="66" t="str">
        <f t="shared" si="12"/>
        <v>API6609273E0</v>
      </c>
      <c r="H295" s="55" t="s">
        <v>444</v>
      </c>
      <c r="I295">
        <v>31.72</v>
      </c>
      <c r="J295" s="66">
        <f t="shared" si="11"/>
        <v>198.25</v>
      </c>
    </row>
    <row r="296" spans="1:10" x14ac:dyDescent="0.25">
      <c r="A296" t="s">
        <v>5420</v>
      </c>
      <c r="B296" s="56">
        <v>43008</v>
      </c>
      <c r="C296" t="s">
        <v>8629</v>
      </c>
      <c r="D296">
        <v>1</v>
      </c>
      <c r="E296" t="s">
        <v>8630</v>
      </c>
      <c r="F296" t="s">
        <v>8017</v>
      </c>
      <c r="G296" s="66" t="str">
        <f t="shared" si="12"/>
        <v>API6609273E0</v>
      </c>
      <c r="H296" s="55" t="s">
        <v>444</v>
      </c>
      <c r="I296">
        <v>68.28</v>
      </c>
      <c r="J296" s="66">
        <f t="shared" si="11"/>
        <v>426.75</v>
      </c>
    </row>
    <row r="297" spans="1:10" x14ac:dyDescent="0.25">
      <c r="A297" t="s">
        <v>5420</v>
      </c>
      <c r="B297" s="56">
        <v>43008</v>
      </c>
      <c r="C297" t="s">
        <v>8629</v>
      </c>
      <c r="D297">
        <v>1</v>
      </c>
      <c r="E297" t="s">
        <v>8630</v>
      </c>
      <c r="F297" t="s">
        <v>8017</v>
      </c>
      <c r="G297" s="66" t="str">
        <f t="shared" si="12"/>
        <v>RCO0708136F7</v>
      </c>
      <c r="H297" s="55" t="s">
        <v>815</v>
      </c>
      <c r="I297">
        <v>65.930000000000007</v>
      </c>
      <c r="J297" s="66">
        <f t="shared" si="11"/>
        <v>412.06250000000006</v>
      </c>
    </row>
    <row r="298" spans="1:10" x14ac:dyDescent="0.25">
      <c r="A298" t="s">
        <v>5420</v>
      </c>
      <c r="B298" s="56">
        <v>43008</v>
      </c>
      <c r="C298" t="s">
        <v>8629</v>
      </c>
      <c r="D298">
        <v>1</v>
      </c>
      <c r="E298" t="s">
        <v>8630</v>
      </c>
      <c r="F298" t="s">
        <v>8017</v>
      </c>
      <c r="G298" s="66" t="str">
        <f t="shared" si="12"/>
        <v>ROCM620808M6A</v>
      </c>
      <c r="H298" s="55" t="s">
        <v>816</v>
      </c>
      <c r="I298">
        <v>11.72</v>
      </c>
      <c r="J298" s="66">
        <f t="shared" si="11"/>
        <v>73.25</v>
      </c>
    </row>
    <row r="299" spans="1:10" x14ac:dyDescent="0.25">
      <c r="A299" t="s">
        <v>5420</v>
      </c>
      <c r="B299" s="56">
        <v>43008</v>
      </c>
      <c r="C299" t="s">
        <v>8629</v>
      </c>
      <c r="D299">
        <v>1</v>
      </c>
      <c r="E299" t="s">
        <v>8630</v>
      </c>
      <c r="F299" t="s">
        <v>8017</v>
      </c>
      <c r="G299" s="66" t="str">
        <f t="shared" si="12"/>
        <v>SXA041111GR2</v>
      </c>
      <c r="H299" s="55" t="s">
        <v>3165</v>
      </c>
      <c r="I299">
        <v>173.79</v>
      </c>
      <c r="J299" s="66">
        <f t="shared" si="11"/>
        <v>1086.1875</v>
      </c>
    </row>
    <row r="300" spans="1:10" x14ac:dyDescent="0.25">
      <c r="A300" t="s">
        <v>5420</v>
      </c>
      <c r="B300" s="56">
        <v>43008</v>
      </c>
      <c r="C300" t="s">
        <v>8629</v>
      </c>
      <c r="D300">
        <v>1</v>
      </c>
      <c r="E300" t="s">
        <v>8630</v>
      </c>
      <c r="F300" t="s">
        <v>8017</v>
      </c>
      <c r="G300" s="66" t="str">
        <f t="shared" si="12"/>
        <v>TCG870817Q74</v>
      </c>
      <c r="H300" s="55" t="s">
        <v>2343</v>
      </c>
      <c r="I300">
        <v>38.61</v>
      </c>
      <c r="J300" s="66">
        <f t="shared" si="11"/>
        <v>241.3125</v>
      </c>
    </row>
    <row r="301" spans="1:10" x14ac:dyDescent="0.25">
      <c r="A301" t="s">
        <v>5422</v>
      </c>
      <c r="B301" s="56">
        <v>43008</v>
      </c>
      <c r="C301" t="s">
        <v>259</v>
      </c>
      <c r="D301">
        <v>1</v>
      </c>
      <c r="E301" t="s">
        <v>8631</v>
      </c>
      <c r="F301" t="s">
        <v>8017</v>
      </c>
      <c r="G301" s="66" t="s">
        <v>804</v>
      </c>
      <c r="H301" s="66" t="s">
        <v>804</v>
      </c>
      <c r="I301">
        <v>45.52</v>
      </c>
      <c r="J301" s="66">
        <f t="shared" si="11"/>
        <v>284.5</v>
      </c>
    </row>
    <row r="302" spans="1:10" x14ac:dyDescent="0.25">
      <c r="A302" t="s">
        <v>5422</v>
      </c>
      <c r="B302" s="56">
        <v>43008</v>
      </c>
      <c r="C302" t="s">
        <v>259</v>
      </c>
      <c r="D302">
        <v>1</v>
      </c>
      <c r="E302" t="s">
        <v>8631</v>
      </c>
      <c r="F302" t="s">
        <v>8017</v>
      </c>
      <c r="G302" s="66" t="s">
        <v>444</v>
      </c>
      <c r="H302" s="66" t="s">
        <v>444</v>
      </c>
      <c r="I302">
        <v>43.45</v>
      </c>
      <c r="J302" s="66">
        <f t="shared" si="11"/>
        <v>271.5625</v>
      </c>
    </row>
    <row r="303" spans="1:10" x14ac:dyDescent="0.25">
      <c r="A303" t="s">
        <v>5422</v>
      </c>
      <c r="B303" s="56">
        <v>43008</v>
      </c>
      <c r="C303" t="s">
        <v>259</v>
      </c>
      <c r="D303">
        <v>1</v>
      </c>
      <c r="E303" t="s">
        <v>8631</v>
      </c>
      <c r="F303" t="s">
        <v>8017</v>
      </c>
      <c r="G303" s="66" t="s">
        <v>924</v>
      </c>
      <c r="H303" s="66" t="s">
        <v>924</v>
      </c>
      <c r="I303">
        <v>62.07</v>
      </c>
      <c r="J303" s="66">
        <f t="shared" si="11"/>
        <v>387.9375</v>
      </c>
    </row>
    <row r="304" spans="1:10" x14ac:dyDescent="0.25">
      <c r="A304" t="s">
        <v>5422</v>
      </c>
      <c r="B304" s="56">
        <v>43008</v>
      </c>
      <c r="C304" t="s">
        <v>259</v>
      </c>
      <c r="D304">
        <v>1</v>
      </c>
      <c r="E304" t="s">
        <v>8631</v>
      </c>
      <c r="F304" t="s">
        <v>8017</v>
      </c>
      <c r="G304" s="66" t="s">
        <v>5880</v>
      </c>
      <c r="H304" s="66" t="s">
        <v>5880</v>
      </c>
      <c r="I304">
        <v>17.100000000000001</v>
      </c>
      <c r="J304" s="66">
        <f t="shared" si="11"/>
        <v>106.875</v>
      </c>
    </row>
    <row r="305" spans="1:10" x14ac:dyDescent="0.25">
      <c r="A305" t="s">
        <v>5422</v>
      </c>
      <c r="B305" s="56">
        <v>43008</v>
      </c>
      <c r="C305" t="s">
        <v>259</v>
      </c>
      <c r="D305">
        <v>1</v>
      </c>
      <c r="E305" t="s">
        <v>8631</v>
      </c>
      <c r="F305" t="s">
        <v>8017</v>
      </c>
      <c r="G305" s="66" t="s">
        <v>841</v>
      </c>
      <c r="H305" s="66" t="s">
        <v>841</v>
      </c>
      <c r="I305">
        <v>5.65</v>
      </c>
      <c r="J305" s="66">
        <f t="shared" si="11"/>
        <v>35.3125</v>
      </c>
    </row>
    <row r="306" spans="1:10" x14ac:dyDescent="0.25">
      <c r="A306" t="s">
        <v>5422</v>
      </c>
      <c r="B306" s="56">
        <v>43008</v>
      </c>
      <c r="C306" t="s">
        <v>259</v>
      </c>
      <c r="D306">
        <v>1</v>
      </c>
      <c r="E306" t="s">
        <v>8631</v>
      </c>
      <c r="F306" t="s">
        <v>8017</v>
      </c>
      <c r="G306" s="66" t="s">
        <v>794</v>
      </c>
      <c r="H306" s="66" t="s">
        <v>794</v>
      </c>
      <c r="I306">
        <v>4.6900000000000004</v>
      </c>
      <c r="J306" s="66">
        <f t="shared" si="11"/>
        <v>29.312500000000004</v>
      </c>
    </row>
    <row r="307" spans="1:10" x14ac:dyDescent="0.25">
      <c r="A307" t="s">
        <v>5422</v>
      </c>
      <c r="B307" s="56">
        <v>43008</v>
      </c>
      <c r="C307" t="s">
        <v>259</v>
      </c>
      <c r="D307">
        <v>1</v>
      </c>
      <c r="E307" t="s">
        <v>8631</v>
      </c>
      <c r="F307" t="s">
        <v>8017</v>
      </c>
      <c r="G307" s="66" t="s">
        <v>794</v>
      </c>
      <c r="H307" s="66" t="s">
        <v>794</v>
      </c>
      <c r="I307">
        <v>9.7899999999999991</v>
      </c>
      <c r="J307" s="66">
        <f t="shared" si="11"/>
        <v>61.187499999999993</v>
      </c>
    </row>
    <row r="308" spans="1:10" x14ac:dyDescent="0.25">
      <c r="A308" t="s">
        <v>5422</v>
      </c>
      <c r="B308" s="56">
        <v>43008</v>
      </c>
      <c r="C308" t="s">
        <v>259</v>
      </c>
      <c r="D308">
        <v>1</v>
      </c>
      <c r="E308" t="s">
        <v>8631</v>
      </c>
      <c r="F308" t="s">
        <v>8017</v>
      </c>
      <c r="G308" s="66" t="s">
        <v>794</v>
      </c>
      <c r="H308" s="66" t="s">
        <v>794</v>
      </c>
      <c r="I308">
        <v>57.38</v>
      </c>
      <c r="J308" s="66">
        <f t="shared" si="11"/>
        <v>358.625</v>
      </c>
    </row>
    <row r="309" spans="1:10" x14ac:dyDescent="0.25">
      <c r="A309" t="s">
        <v>5422</v>
      </c>
      <c r="B309" s="56">
        <v>43008</v>
      </c>
      <c r="C309" t="s">
        <v>259</v>
      </c>
      <c r="D309">
        <v>1</v>
      </c>
      <c r="E309" t="s">
        <v>8631</v>
      </c>
      <c r="F309" t="s">
        <v>8017</v>
      </c>
      <c r="G309" s="66" t="s">
        <v>8982</v>
      </c>
      <c r="H309" s="66" t="s">
        <v>8982</v>
      </c>
      <c r="I309">
        <v>163.21</v>
      </c>
      <c r="J309" s="66">
        <f t="shared" si="11"/>
        <v>1020.0625</v>
      </c>
    </row>
    <row r="310" spans="1:10" x14ac:dyDescent="0.25">
      <c r="A310" t="s">
        <v>5422</v>
      </c>
      <c r="B310" s="56">
        <v>43008</v>
      </c>
      <c r="C310" t="s">
        <v>259</v>
      </c>
      <c r="D310">
        <v>1</v>
      </c>
      <c r="E310" t="s">
        <v>8631</v>
      </c>
      <c r="F310" t="s">
        <v>8017</v>
      </c>
      <c r="G310" s="66" t="s">
        <v>6809</v>
      </c>
      <c r="H310" s="66" t="s">
        <v>6809</v>
      </c>
      <c r="I310">
        <v>67.66</v>
      </c>
      <c r="J310" s="66">
        <f t="shared" si="11"/>
        <v>422.87499999999994</v>
      </c>
    </row>
    <row r="311" spans="1:10" x14ac:dyDescent="0.25">
      <c r="A311" t="s">
        <v>5422</v>
      </c>
      <c r="B311" s="56">
        <v>43008</v>
      </c>
      <c r="C311" t="s">
        <v>259</v>
      </c>
      <c r="D311">
        <v>1</v>
      </c>
      <c r="E311" t="s">
        <v>8631</v>
      </c>
      <c r="F311" t="s">
        <v>8017</v>
      </c>
      <c r="G311" s="66" t="s">
        <v>8983</v>
      </c>
      <c r="H311" s="66" t="s">
        <v>8983</v>
      </c>
      <c r="I311">
        <v>166.8</v>
      </c>
      <c r="J311" s="66">
        <f t="shared" si="11"/>
        <v>1042.5</v>
      </c>
    </row>
    <row r="312" spans="1:10" x14ac:dyDescent="0.25">
      <c r="A312" t="s">
        <v>582</v>
      </c>
      <c r="B312" s="56">
        <v>43008</v>
      </c>
      <c r="C312" t="s">
        <v>8632</v>
      </c>
      <c r="D312">
        <v>1</v>
      </c>
      <c r="E312" t="s">
        <v>8633</v>
      </c>
      <c r="F312" t="s">
        <v>8017</v>
      </c>
      <c r="G312" s="66" t="str">
        <f t="shared" ref="G312:G346" si="13">+H312</f>
        <v>FNI970829JR9</v>
      </c>
      <c r="H312" s="55" t="s">
        <v>794</v>
      </c>
      <c r="I312">
        <v>21.79</v>
      </c>
      <c r="J312" s="66">
        <f t="shared" si="11"/>
        <v>136.1875</v>
      </c>
    </row>
    <row r="313" spans="1:10" x14ac:dyDescent="0.25">
      <c r="A313" t="s">
        <v>582</v>
      </c>
      <c r="B313" s="56">
        <v>43008</v>
      </c>
      <c r="C313" t="s">
        <v>8632</v>
      </c>
      <c r="D313">
        <v>1</v>
      </c>
      <c r="E313" t="s">
        <v>8633</v>
      </c>
      <c r="F313" t="s">
        <v>8017</v>
      </c>
      <c r="G313" s="66" t="str">
        <f t="shared" si="13"/>
        <v>GNM020729FI0</v>
      </c>
      <c r="H313" s="55" t="s">
        <v>8974</v>
      </c>
      <c r="I313">
        <v>114.38</v>
      </c>
      <c r="J313" s="66">
        <f t="shared" si="11"/>
        <v>714.875</v>
      </c>
    </row>
    <row r="314" spans="1:10" x14ac:dyDescent="0.25">
      <c r="A314" t="s">
        <v>582</v>
      </c>
      <c r="B314" s="56">
        <v>43008</v>
      </c>
      <c r="C314" t="s">
        <v>8632</v>
      </c>
      <c r="D314">
        <v>1</v>
      </c>
      <c r="E314" t="s">
        <v>8633</v>
      </c>
      <c r="F314" t="s">
        <v>8017</v>
      </c>
      <c r="G314" s="66" t="str">
        <f t="shared" si="13"/>
        <v>OME561118AA8</v>
      </c>
      <c r="H314" s="55" t="s">
        <v>907</v>
      </c>
      <c r="I314">
        <v>139.31</v>
      </c>
      <c r="J314" s="66">
        <f t="shared" si="11"/>
        <v>870.6875</v>
      </c>
    </row>
    <row r="315" spans="1:10" x14ac:dyDescent="0.25">
      <c r="A315" t="s">
        <v>582</v>
      </c>
      <c r="B315" s="56">
        <v>43008</v>
      </c>
      <c r="C315" t="s">
        <v>8632</v>
      </c>
      <c r="D315">
        <v>1</v>
      </c>
      <c r="E315" t="s">
        <v>8633</v>
      </c>
      <c r="F315" t="s">
        <v>8017</v>
      </c>
      <c r="G315" s="66" t="str">
        <f t="shared" si="13"/>
        <v>SME930607863</v>
      </c>
      <c r="H315" s="55" t="s">
        <v>1504</v>
      </c>
      <c r="I315">
        <v>67.319999999999993</v>
      </c>
      <c r="J315" s="66">
        <f t="shared" si="11"/>
        <v>420.74999999999994</v>
      </c>
    </row>
    <row r="316" spans="1:10" x14ac:dyDescent="0.25">
      <c r="A316" t="s">
        <v>582</v>
      </c>
      <c r="B316" s="56">
        <v>43008</v>
      </c>
      <c r="C316" t="s">
        <v>8632</v>
      </c>
      <c r="D316">
        <v>1</v>
      </c>
      <c r="E316" t="s">
        <v>8633</v>
      </c>
      <c r="F316" t="s">
        <v>8017</v>
      </c>
      <c r="G316" s="66" t="str">
        <f t="shared" si="13"/>
        <v>WUWE6605275U0</v>
      </c>
      <c r="H316" s="55" t="s">
        <v>8975</v>
      </c>
      <c r="I316">
        <v>11.72</v>
      </c>
      <c r="J316" s="66">
        <f t="shared" si="11"/>
        <v>73.25</v>
      </c>
    </row>
    <row r="317" spans="1:10" x14ac:dyDescent="0.25">
      <c r="A317" t="s">
        <v>8634</v>
      </c>
      <c r="B317" s="56">
        <v>43008</v>
      </c>
      <c r="C317" t="s">
        <v>8635</v>
      </c>
      <c r="D317">
        <v>1</v>
      </c>
      <c r="E317" t="s">
        <v>8636</v>
      </c>
      <c r="F317" t="s">
        <v>8017</v>
      </c>
      <c r="G317" s="66" t="str">
        <f t="shared" si="13"/>
        <v>ACU900122EF1</v>
      </c>
      <c r="H317" s="55" t="s">
        <v>7646</v>
      </c>
      <c r="I317">
        <v>29.1</v>
      </c>
      <c r="J317" s="66">
        <f t="shared" si="11"/>
        <v>181.875</v>
      </c>
    </row>
    <row r="318" spans="1:10" x14ac:dyDescent="0.25">
      <c r="A318" t="s">
        <v>8634</v>
      </c>
      <c r="B318" s="56">
        <v>43008</v>
      </c>
      <c r="C318" t="s">
        <v>8635</v>
      </c>
      <c r="D318">
        <v>1</v>
      </c>
      <c r="E318" t="s">
        <v>8636</v>
      </c>
      <c r="F318" t="s">
        <v>8017</v>
      </c>
      <c r="G318" s="66" t="str">
        <f t="shared" si="13"/>
        <v>CPF6307036N8</v>
      </c>
      <c r="H318" s="55" t="s">
        <v>841</v>
      </c>
      <c r="I318">
        <v>5.24</v>
      </c>
      <c r="J318" s="66">
        <f t="shared" si="11"/>
        <v>32.75</v>
      </c>
    </row>
    <row r="319" spans="1:10" x14ac:dyDescent="0.25">
      <c r="A319" t="s">
        <v>8634</v>
      </c>
      <c r="B319" s="56">
        <v>43008</v>
      </c>
      <c r="C319" t="s">
        <v>8635</v>
      </c>
      <c r="D319">
        <v>1</v>
      </c>
      <c r="E319" t="s">
        <v>8636</v>
      </c>
      <c r="F319" t="s">
        <v>8017</v>
      </c>
      <c r="G319" s="66" t="str">
        <f t="shared" si="13"/>
        <v>ESC1412031E5</v>
      </c>
      <c r="H319" s="55" t="s">
        <v>8976</v>
      </c>
      <c r="I319">
        <v>127.96</v>
      </c>
      <c r="J319" s="66">
        <f t="shared" si="11"/>
        <v>799.75</v>
      </c>
    </row>
    <row r="320" spans="1:10" x14ac:dyDescent="0.25">
      <c r="A320" t="s">
        <v>8634</v>
      </c>
      <c r="B320" s="56">
        <v>43008</v>
      </c>
      <c r="C320" t="s">
        <v>8635</v>
      </c>
      <c r="D320">
        <v>1</v>
      </c>
      <c r="E320" t="s">
        <v>8636</v>
      </c>
      <c r="F320" t="s">
        <v>8017</v>
      </c>
      <c r="G320" s="66" t="str">
        <f t="shared" si="13"/>
        <v>FNI970829JR9</v>
      </c>
      <c r="H320" s="55" t="s">
        <v>794</v>
      </c>
      <c r="I320">
        <v>10.210000000000001</v>
      </c>
      <c r="J320" s="66">
        <f t="shared" si="11"/>
        <v>63.812500000000007</v>
      </c>
    </row>
    <row r="321" spans="1:10" x14ac:dyDescent="0.25">
      <c r="A321" t="s">
        <v>8634</v>
      </c>
      <c r="B321" s="56">
        <v>43008</v>
      </c>
      <c r="C321" t="s">
        <v>8635</v>
      </c>
      <c r="D321">
        <v>1</v>
      </c>
      <c r="E321" t="s">
        <v>8636</v>
      </c>
      <c r="F321" t="s">
        <v>8017</v>
      </c>
      <c r="G321" s="66" t="str">
        <f t="shared" si="13"/>
        <v>GPR911122D69</v>
      </c>
      <c r="H321" s="55" t="s">
        <v>2462</v>
      </c>
      <c r="I321">
        <v>4.83</v>
      </c>
      <c r="J321" s="66">
        <f t="shared" si="11"/>
        <v>30.1875</v>
      </c>
    </row>
    <row r="322" spans="1:10" x14ac:dyDescent="0.25">
      <c r="A322" t="s">
        <v>8634</v>
      </c>
      <c r="B322" s="56">
        <v>43008</v>
      </c>
      <c r="C322" t="s">
        <v>8635</v>
      </c>
      <c r="D322">
        <v>1</v>
      </c>
      <c r="E322" t="s">
        <v>8636</v>
      </c>
      <c r="F322" t="s">
        <v>8017</v>
      </c>
      <c r="G322" s="66" t="str">
        <f t="shared" si="13"/>
        <v>GPR911122D69</v>
      </c>
      <c r="H322" s="55" t="s">
        <v>2462</v>
      </c>
      <c r="I322">
        <v>5.93</v>
      </c>
      <c r="J322" s="66">
        <f t="shared" si="11"/>
        <v>37.0625</v>
      </c>
    </row>
    <row r="323" spans="1:10" x14ac:dyDescent="0.25">
      <c r="A323" t="s">
        <v>8634</v>
      </c>
      <c r="B323" s="56">
        <v>43008</v>
      </c>
      <c r="C323" t="s">
        <v>8635</v>
      </c>
      <c r="D323">
        <v>1</v>
      </c>
      <c r="E323" t="s">
        <v>8636</v>
      </c>
      <c r="F323" t="s">
        <v>8017</v>
      </c>
      <c r="G323" s="66" t="str">
        <f t="shared" si="13"/>
        <v>OME561118AA8</v>
      </c>
      <c r="H323" s="55" t="s">
        <v>907</v>
      </c>
      <c r="I323">
        <v>160</v>
      </c>
      <c r="J323" s="66">
        <f t="shared" si="11"/>
        <v>1000</v>
      </c>
    </row>
    <row r="324" spans="1:10" x14ac:dyDescent="0.25">
      <c r="A324" t="s">
        <v>8634</v>
      </c>
      <c r="B324" s="56">
        <v>43008</v>
      </c>
      <c r="C324" t="s">
        <v>8635</v>
      </c>
      <c r="D324">
        <v>1</v>
      </c>
      <c r="E324" t="s">
        <v>8636</v>
      </c>
      <c r="F324" t="s">
        <v>8017</v>
      </c>
      <c r="G324" s="66" t="str">
        <f t="shared" si="13"/>
        <v>RCO0708136F7</v>
      </c>
      <c r="H324" s="55" t="s">
        <v>815</v>
      </c>
      <c r="I324">
        <v>36.82</v>
      </c>
      <c r="J324" s="66">
        <f t="shared" si="11"/>
        <v>230.125</v>
      </c>
    </row>
    <row r="325" spans="1:10" x14ac:dyDescent="0.25">
      <c r="A325" t="s">
        <v>8634</v>
      </c>
      <c r="B325" s="56">
        <v>43008</v>
      </c>
      <c r="C325" t="s">
        <v>8635</v>
      </c>
      <c r="D325">
        <v>1</v>
      </c>
      <c r="E325" t="s">
        <v>8636</v>
      </c>
      <c r="F325" t="s">
        <v>8017</v>
      </c>
      <c r="G325" s="66" t="str">
        <f t="shared" si="13"/>
        <v>TGG070821IU8</v>
      </c>
      <c r="H325" s="55" t="s">
        <v>6018</v>
      </c>
      <c r="I325">
        <v>94.32</v>
      </c>
      <c r="J325" s="66">
        <f t="shared" si="11"/>
        <v>589.5</v>
      </c>
    </row>
    <row r="326" spans="1:10" x14ac:dyDescent="0.25">
      <c r="A326" t="s">
        <v>8637</v>
      </c>
      <c r="B326" s="56">
        <v>43008</v>
      </c>
      <c r="C326" t="s">
        <v>8638</v>
      </c>
      <c r="D326">
        <v>1</v>
      </c>
      <c r="E326" t="s">
        <v>8639</v>
      </c>
      <c r="F326" t="s">
        <v>8017</v>
      </c>
      <c r="G326" s="66" t="str">
        <f t="shared" si="13"/>
        <v>API6609273E0</v>
      </c>
      <c r="H326" s="55" t="s">
        <v>444</v>
      </c>
      <c r="I326">
        <v>54.62</v>
      </c>
      <c r="J326" s="66">
        <f t="shared" si="11"/>
        <v>341.375</v>
      </c>
    </row>
    <row r="327" spans="1:10" x14ac:dyDescent="0.25">
      <c r="A327" t="s">
        <v>8637</v>
      </c>
      <c r="B327" s="56">
        <v>43008</v>
      </c>
      <c r="C327" t="s">
        <v>8638</v>
      </c>
      <c r="D327">
        <v>1</v>
      </c>
      <c r="E327" t="s">
        <v>8639</v>
      </c>
      <c r="F327" t="s">
        <v>8017</v>
      </c>
      <c r="G327" s="66" t="str">
        <f t="shared" si="13"/>
        <v>COM071220BU9</v>
      </c>
      <c r="H327" s="55" t="s">
        <v>5581</v>
      </c>
      <c r="I327">
        <v>94.21</v>
      </c>
      <c r="J327" s="66">
        <f t="shared" si="11"/>
        <v>588.8125</v>
      </c>
    </row>
    <row r="328" spans="1:10" x14ac:dyDescent="0.25">
      <c r="A328" t="s">
        <v>8637</v>
      </c>
      <c r="B328" s="56">
        <v>43008</v>
      </c>
      <c r="C328" t="s">
        <v>8638</v>
      </c>
      <c r="D328">
        <v>1</v>
      </c>
      <c r="E328" t="s">
        <v>8639</v>
      </c>
      <c r="F328" t="s">
        <v>8017</v>
      </c>
      <c r="G328" s="66" t="str">
        <f t="shared" si="13"/>
        <v>FNI970829JR9</v>
      </c>
      <c r="H328" s="55" t="s">
        <v>794</v>
      </c>
      <c r="I328">
        <v>8.69</v>
      </c>
      <c r="J328" s="66">
        <f t="shared" ref="J328:J391" si="14">+I328/0.16</f>
        <v>54.312499999999993</v>
      </c>
    </row>
    <row r="329" spans="1:10" x14ac:dyDescent="0.25">
      <c r="A329" t="s">
        <v>8637</v>
      </c>
      <c r="B329" s="56">
        <v>43008</v>
      </c>
      <c r="C329" t="s">
        <v>8638</v>
      </c>
      <c r="D329">
        <v>1</v>
      </c>
      <c r="E329" t="s">
        <v>8639</v>
      </c>
      <c r="F329" t="s">
        <v>8017</v>
      </c>
      <c r="G329" s="66" t="str">
        <f t="shared" si="13"/>
        <v>MCI070720G67</v>
      </c>
      <c r="H329" s="55" t="s">
        <v>8977</v>
      </c>
      <c r="I329">
        <v>17.239999999999998</v>
      </c>
      <c r="J329" s="66">
        <f t="shared" si="14"/>
        <v>107.74999999999999</v>
      </c>
    </row>
    <row r="330" spans="1:10" x14ac:dyDescent="0.25">
      <c r="A330" t="s">
        <v>5430</v>
      </c>
      <c r="B330" s="56">
        <v>43008</v>
      </c>
      <c r="C330" t="s">
        <v>8640</v>
      </c>
      <c r="D330">
        <v>1</v>
      </c>
      <c r="E330" t="s">
        <v>8641</v>
      </c>
      <c r="F330" t="s">
        <v>8017</v>
      </c>
      <c r="G330" s="66" t="str">
        <f t="shared" si="13"/>
        <v>API6609273E0</v>
      </c>
      <c r="H330" s="66" t="s">
        <v>444</v>
      </c>
      <c r="I330">
        <v>37.24</v>
      </c>
      <c r="J330" s="66">
        <f t="shared" si="14"/>
        <v>232.75</v>
      </c>
    </row>
    <row r="331" spans="1:10" x14ac:dyDescent="0.25">
      <c r="A331" t="s">
        <v>5430</v>
      </c>
      <c r="B331" s="56">
        <v>43008</v>
      </c>
      <c r="C331" t="s">
        <v>8640</v>
      </c>
      <c r="D331">
        <v>1</v>
      </c>
      <c r="E331" t="s">
        <v>8641</v>
      </c>
      <c r="F331" t="s">
        <v>8017</v>
      </c>
      <c r="G331" s="66" t="str">
        <f t="shared" si="13"/>
        <v>FNI970829JR9</v>
      </c>
      <c r="H331" s="55" t="s">
        <v>794</v>
      </c>
      <c r="I331">
        <v>21.24</v>
      </c>
      <c r="J331" s="66">
        <f t="shared" si="14"/>
        <v>132.75</v>
      </c>
    </row>
    <row r="332" spans="1:10" x14ac:dyDescent="0.25">
      <c r="A332" t="s">
        <v>5430</v>
      </c>
      <c r="B332" s="56">
        <v>43008</v>
      </c>
      <c r="C332" t="s">
        <v>8640</v>
      </c>
      <c r="D332">
        <v>1</v>
      </c>
      <c r="E332" t="s">
        <v>8641</v>
      </c>
      <c r="F332" t="s">
        <v>8017</v>
      </c>
      <c r="G332" s="66" t="str">
        <f t="shared" si="13"/>
        <v>SUL601206R87</v>
      </c>
      <c r="H332" s="55" t="s">
        <v>820</v>
      </c>
      <c r="I332">
        <v>67.34</v>
      </c>
      <c r="J332" s="66">
        <f t="shared" si="14"/>
        <v>420.875</v>
      </c>
    </row>
    <row r="333" spans="1:10" x14ac:dyDescent="0.25">
      <c r="A333" t="s">
        <v>5430</v>
      </c>
      <c r="B333" s="56">
        <v>43008</v>
      </c>
      <c r="C333" t="s">
        <v>8640</v>
      </c>
      <c r="D333">
        <v>1</v>
      </c>
      <c r="E333" t="s">
        <v>8641</v>
      </c>
      <c r="F333" t="s">
        <v>8017</v>
      </c>
      <c r="G333" s="66" t="str">
        <f t="shared" si="13"/>
        <v>TSC070907QS5</v>
      </c>
      <c r="H333" s="55" t="s">
        <v>796</v>
      </c>
      <c r="I333">
        <v>15.17</v>
      </c>
      <c r="J333" s="66">
        <f t="shared" si="14"/>
        <v>94.8125</v>
      </c>
    </row>
    <row r="334" spans="1:10" x14ac:dyDescent="0.25">
      <c r="A334" t="s">
        <v>8642</v>
      </c>
      <c r="B334" s="56">
        <v>43008</v>
      </c>
      <c r="C334" t="s">
        <v>8643</v>
      </c>
      <c r="D334">
        <v>1</v>
      </c>
      <c r="E334" t="s">
        <v>8644</v>
      </c>
      <c r="F334" t="s">
        <v>8017</v>
      </c>
      <c r="G334" s="66" t="str">
        <f t="shared" si="13"/>
        <v>AEB611030SN7</v>
      </c>
      <c r="H334" s="55" t="s">
        <v>850</v>
      </c>
      <c r="I334">
        <v>140.69</v>
      </c>
      <c r="J334" s="66">
        <f t="shared" si="14"/>
        <v>879.3125</v>
      </c>
    </row>
    <row r="335" spans="1:10" x14ac:dyDescent="0.25">
      <c r="A335" t="s">
        <v>8642</v>
      </c>
      <c r="B335" s="56">
        <v>43008</v>
      </c>
      <c r="C335" t="s">
        <v>8643</v>
      </c>
      <c r="D335">
        <v>1</v>
      </c>
      <c r="E335" t="s">
        <v>8644</v>
      </c>
      <c r="F335" t="s">
        <v>8017</v>
      </c>
      <c r="G335" s="66" t="str">
        <f t="shared" si="13"/>
        <v>FNI970829JR9</v>
      </c>
      <c r="H335" s="55" t="s">
        <v>794</v>
      </c>
      <c r="I335">
        <v>10.210000000000001</v>
      </c>
      <c r="J335" s="66">
        <f t="shared" si="14"/>
        <v>63.812500000000007</v>
      </c>
    </row>
    <row r="336" spans="1:10" x14ac:dyDescent="0.25">
      <c r="A336" t="s">
        <v>8642</v>
      </c>
      <c r="B336" s="56">
        <v>43008</v>
      </c>
      <c r="C336" t="s">
        <v>8643</v>
      </c>
      <c r="D336">
        <v>1</v>
      </c>
      <c r="E336" t="s">
        <v>8644</v>
      </c>
      <c r="F336" t="s">
        <v>8017</v>
      </c>
      <c r="G336" s="66" t="str">
        <f t="shared" si="13"/>
        <v>RCO0708136F7</v>
      </c>
      <c r="H336" s="55" t="s">
        <v>815</v>
      </c>
      <c r="I336">
        <v>36.82</v>
      </c>
      <c r="J336" s="66">
        <f t="shared" si="14"/>
        <v>230.125</v>
      </c>
    </row>
    <row r="337" spans="1:10" x14ac:dyDescent="0.25">
      <c r="A337" t="s">
        <v>8642</v>
      </c>
      <c r="B337" s="56">
        <v>43008</v>
      </c>
      <c r="C337" t="s">
        <v>8643</v>
      </c>
      <c r="D337">
        <v>1</v>
      </c>
      <c r="E337" t="s">
        <v>8644</v>
      </c>
      <c r="F337" t="s">
        <v>8017</v>
      </c>
      <c r="G337" s="66" t="str">
        <f t="shared" si="13"/>
        <v>RTK890921M97</v>
      </c>
      <c r="H337" s="55" t="s">
        <v>8978</v>
      </c>
      <c r="I337">
        <v>5.24</v>
      </c>
      <c r="J337" s="66">
        <f t="shared" si="14"/>
        <v>32.75</v>
      </c>
    </row>
    <row r="338" spans="1:10" x14ac:dyDescent="0.25">
      <c r="A338" t="s">
        <v>8642</v>
      </c>
      <c r="B338" s="56">
        <v>43008</v>
      </c>
      <c r="C338" t="s">
        <v>8643</v>
      </c>
      <c r="D338">
        <v>1</v>
      </c>
      <c r="E338" t="s">
        <v>8644</v>
      </c>
      <c r="F338" t="s">
        <v>8017</v>
      </c>
      <c r="G338" s="66" t="str">
        <f t="shared" si="13"/>
        <v>RTK890921M97</v>
      </c>
      <c r="H338" s="55" t="s">
        <v>8978</v>
      </c>
      <c r="I338">
        <v>17.52</v>
      </c>
      <c r="J338" s="66">
        <f t="shared" si="14"/>
        <v>109.5</v>
      </c>
    </row>
    <row r="339" spans="1:10" x14ac:dyDescent="0.25">
      <c r="A339" t="s">
        <v>8642</v>
      </c>
      <c r="B339" s="56">
        <v>43008</v>
      </c>
      <c r="C339" t="s">
        <v>8643</v>
      </c>
      <c r="D339">
        <v>1</v>
      </c>
      <c r="E339" t="s">
        <v>8644</v>
      </c>
      <c r="F339" t="s">
        <v>8017</v>
      </c>
      <c r="G339" s="66" t="str">
        <f t="shared" si="13"/>
        <v>SCI0804295X6</v>
      </c>
      <c r="H339" s="55" t="s">
        <v>4410</v>
      </c>
      <c r="I339">
        <v>99.7</v>
      </c>
      <c r="J339" s="66">
        <f t="shared" si="14"/>
        <v>623.125</v>
      </c>
    </row>
    <row r="340" spans="1:10" x14ac:dyDescent="0.25">
      <c r="A340" t="s">
        <v>8642</v>
      </c>
      <c r="B340" s="56">
        <v>43008</v>
      </c>
      <c r="C340" t="s">
        <v>8643</v>
      </c>
      <c r="D340">
        <v>1</v>
      </c>
      <c r="E340" t="s">
        <v>8644</v>
      </c>
      <c r="F340" t="s">
        <v>8017</v>
      </c>
      <c r="G340" s="66" t="str">
        <f t="shared" si="13"/>
        <v>SMG950714DC2</v>
      </c>
      <c r="H340" s="55" t="s">
        <v>8979</v>
      </c>
      <c r="I340">
        <v>67.39</v>
      </c>
      <c r="J340" s="66">
        <f t="shared" si="14"/>
        <v>421.1875</v>
      </c>
    </row>
    <row r="341" spans="1:10" x14ac:dyDescent="0.25">
      <c r="A341" t="s">
        <v>8645</v>
      </c>
      <c r="B341" s="56">
        <v>43008</v>
      </c>
      <c r="C341" t="s">
        <v>8646</v>
      </c>
      <c r="D341">
        <v>1</v>
      </c>
      <c r="E341" t="s">
        <v>8647</v>
      </c>
      <c r="F341" t="s">
        <v>8017</v>
      </c>
      <c r="G341" s="66" t="str">
        <f t="shared" si="13"/>
        <v>API6609273E0</v>
      </c>
      <c r="H341" t="s">
        <v>444</v>
      </c>
      <c r="I341">
        <v>43.45</v>
      </c>
      <c r="J341" s="66">
        <f t="shared" si="14"/>
        <v>271.5625</v>
      </c>
    </row>
    <row r="342" spans="1:10" x14ac:dyDescent="0.25">
      <c r="A342" t="s">
        <v>8645</v>
      </c>
      <c r="B342" s="56">
        <v>43008</v>
      </c>
      <c r="C342" t="s">
        <v>8646</v>
      </c>
      <c r="D342">
        <v>1</v>
      </c>
      <c r="E342" t="s">
        <v>8647</v>
      </c>
      <c r="F342" t="s">
        <v>8017</v>
      </c>
      <c r="G342" s="66" t="str">
        <f t="shared" si="13"/>
        <v>FNI970829JR9</v>
      </c>
      <c r="H342" t="s">
        <v>794</v>
      </c>
      <c r="I342">
        <v>10.62</v>
      </c>
      <c r="J342" s="66">
        <f t="shared" si="14"/>
        <v>66.375</v>
      </c>
    </row>
    <row r="343" spans="1:10" x14ac:dyDescent="0.25">
      <c r="A343" t="s">
        <v>8645</v>
      </c>
      <c r="B343" s="56">
        <v>43008</v>
      </c>
      <c r="C343" t="s">
        <v>8646</v>
      </c>
      <c r="D343">
        <v>1</v>
      </c>
      <c r="E343" t="s">
        <v>8647</v>
      </c>
      <c r="F343" t="s">
        <v>8017</v>
      </c>
      <c r="G343" s="66" t="str">
        <f t="shared" si="13"/>
        <v>FNI970829JR9</v>
      </c>
      <c r="H343" t="s">
        <v>794</v>
      </c>
      <c r="I343">
        <v>10.62</v>
      </c>
      <c r="J343" s="66">
        <f t="shared" si="14"/>
        <v>66.375</v>
      </c>
    </row>
    <row r="344" spans="1:10" x14ac:dyDescent="0.25">
      <c r="A344" t="s">
        <v>8645</v>
      </c>
      <c r="B344" s="56">
        <v>43008</v>
      </c>
      <c r="C344" t="s">
        <v>8646</v>
      </c>
      <c r="D344">
        <v>1</v>
      </c>
      <c r="E344" t="s">
        <v>8647</v>
      </c>
      <c r="F344" t="s">
        <v>8017</v>
      </c>
      <c r="G344" s="66" t="str">
        <f t="shared" si="13"/>
        <v>SUL601206R87</v>
      </c>
      <c r="H344" t="s">
        <v>820</v>
      </c>
      <c r="I344">
        <v>67.349999999999994</v>
      </c>
      <c r="J344" s="66">
        <f t="shared" si="14"/>
        <v>420.93749999999994</v>
      </c>
    </row>
    <row r="345" spans="1:10" x14ac:dyDescent="0.25">
      <c r="A345" t="s">
        <v>8645</v>
      </c>
      <c r="B345" s="56">
        <v>43008</v>
      </c>
      <c r="C345" t="s">
        <v>8646</v>
      </c>
      <c r="D345">
        <v>1</v>
      </c>
      <c r="E345" t="s">
        <v>8647</v>
      </c>
      <c r="F345" t="s">
        <v>8017</v>
      </c>
      <c r="G345" s="66" t="str">
        <f t="shared" si="13"/>
        <v>TSC070907QS5</v>
      </c>
      <c r="H345" t="s">
        <v>796</v>
      </c>
      <c r="I345">
        <v>16.55</v>
      </c>
      <c r="J345" s="66">
        <f t="shared" si="14"/>
        <v>103.4375</v>
      </c>
    </row>
    <row r="346" spans="1:10" x14ac:dyDescent="0.25">
      <c r="A346" t="s">
        <v>5437</v>
      </c>
      <c r="B346" s="56">
        <v>43008</v>
      </c>
      <c r="C346" t="s">
        <v>8648</v>
      </c>
      <c r="D346">
        <v>1</v>
      </c>
      <c r="E346" t="s">
        <v>8649</v>
      </c>
      <c r="F346" t="s">
        <v>8017</v>
      </c>
      <c r="G346" s="66" t="str">
        <f t="shared" si="13"/>
        <v>SAVM660315AY6</v>
      </c>
      <c r="H346" t="s">
        <v>8650</v>
      </c>
      <c r="I346">
        <v>56</v>
      </c>
      <c r="J346" s="66">
        <f t="shared" si="14"/>
        <v>350</v>
      </c>
    </row>
    <row r="347" spans="1:10" x14ac:dyDescent="0.25">
      <c r="A347" t="s">
        <v>5946</v>
      </c>
      <c r="B347" s="56">
        <v>43008</v>
      </c>
      <c r="C347" t="s">
        <v>8651</v>
      </c>
      <c r="D347">
        <v>1</v>
      </c>
      <c r="E347" t="s">
        <v>8652</v>
      </c>
      <c r="F347" t="s">
        <v>8017</v>
      </c>
      <c r="G347" s="7" t="s">
        <v>8650</v>
      </c>
      <c r="H347" t="s">
        <v>8653</v>
      </c>
      <c r="I347">
        <v>56</v>
      </c>
      <c r="J347" s="66">
        <f t="shared" si="14"/>
        <v>350</v>
      </c>
    </row>
    <row r="348" spans="1:10" x14ac:dyDescent="0.25">
      <c r="A348" t="s">
        <v>5948</v>
      </c>
      <c r="B348" s="56">
        <v>43008</v>
      </c>
      <c r="C348" t="s">
        <v>8654</v>
      </c>
      <c r="D348">
        <v>1</v>
      </c>
      <c r="E348" t="s">
        <v>8655</v>
      </c>
      <c r="F348" t="s">
        <v>8017</v>
      </c>
      <c r="G348" s="66" t="str">
        <f t="shared" ref="G348:G397" si="15">+H348</f>
        <v>FNM000504R36</v>
      </c>
      <c r="H348" s="55" t="s">
        <v>356</v>
      </c>
      <c r="I348">
        <v>56.83</v>
      </c>
      <c r="J348" s="66">
        <f t="shared" si="14"/>
        <v>355.1875</v>
      </c>
    </row>
    <row r="349" spans="1:10" x14ac:dyDescent="0.25">
      <c r="A349" t="s">
        <v>585</v>
      </c>
      <c r="B349" s="56">
        <v>43008</v>
      </c>
      <c r="C349" t="s">
        <v>8656</v>
      </c>
      <c r="D349">
        <v>1</v>
      </c>
      <c r="E349" t="s">
        <v>8657</v>
      </c>
      <c r="F349" t="s">
        <v>8017</v>
      </c>
      <c r="G349" s="66" t="str">
        <f t="shared" si="15"/>
        <v>JMA840106356</v>
      </c>
      <c r="H349" t="s">
        <v>2898</v>
      </c>
      <c r="I349">
        <v>9.67</v>
      </c>
      <c r="J349" s="66">
        <f t="shared" si="14"/>
        <v>60.4375</v>
      </c>
    </row>
    <row r="350" spans="1:10" x14ac:dyDescent="0.25">
      <c r="A350" t="s">
        <v>5442</v>
      </c>
      <c r="B350" s="56">
        <v>43008</v>
      </c>
      <c r="C350" t="s">
        <v>8658</v>
      </c>
      <c r="D350">
        <v>1</v>
      </c>
      <c r="E350" t="s">
        <v>8659</v>
      </c>
      <c r="F350" t="s">
        <v>8017</v>
      </c>
      <c r="G350" s="66" t="str">
        <f t="shared" si="15"/>
        <v>DEM8801152E9</v>
      </c>
      <c r="H350" s="55" t="s">
        <v>5798</v>
      </c>
      <c r="I350">
        <v>31.96</v>
      </c>
      <c r="J350" s="66">
        <f t="shared" si="14"/>
        <v>199.75</v>
      </c>
    </row>
    <row r="351" spans="1:10" x14ac:dyDescent="0.25">
      <c r="A351" t="s">
        <v>587</v>
      </c>
      <c r="B351" s="56">
        <v>43008</v>
      </c>
      <c r="C351" t="s">
        <v>8660</v>
      </c>
      <c r="D351">
        <v>1</v>
      </c>
      <c r="E351" t="s">
        <v>8661</v>
      </c>
      <c r="F351" t="s">
        <v>8017</v>
      </c>
      <c r="G351" s="66" t="str">
        <f t="shared" si="15"/>
        <v>AMO010815U41</v>
      </c>
      <c r="H351" t="s">
        <v>885</v>
      </c>
      <c r="I351">
        <v>15.17</v>
      </c>
      <c r="J351" s="66">
        <f t="shared" si="14"/>
        <v>94.8125</v>
      </c>
    </row>
    <row r="352" spans="1:10" x14ac:dyDescent="0.25">
      <c r="A352" t="s">
        <v>587</v>
      </c>
      <c r="B352" s="56">
        <v>43008</v>
      </c>
      <c r="C352" t="s">
        <v>8660</v>
      </c>
      <c r="D352">
        <v>1</v>
      </c>
      <c r="E352" t="s">
        <v>8661</v>
      </c>
      <c r="F352" t="s">
        <v>8017</v>
      </c>
      <c r="G352" s="66" t="str">
        <f t="shared" si="15"/>
        <v>FNM9905248R8</v>
      </c>
      <c r="H352" t="s">
        <v>8662</v>
      </c>
      <c r="I352">
        <v>10.48</v>
      </c>
      <c r="J352" s="66">
        <f t="shared" si="14"/>
        <v>65.5</v>
      </c>
    </row>
    <row r="353" spans="1:10" x14ac:dyDescent="0.25">
      <c r="A353" t="s">
        <v>587</v>
      </c>
      <c r="B353" s="56">
        <v>43008</v>
      </c>
      <c r="C353" t="s">
        <v>8660</v>
      </c>
      <c r="D353">
        <v>1</v>
      </c>
      <c r="E353" t="s">
        <v>8661</v>
      </c>
      <c r="F353" t="s">
        <v>8017</v>
      </c>
      <c r="G353" s="66" t="str">
        <f t="shared" si="15"/>
        <v>GHO091124SM3</v>
      </c>
      <c r="H353" t="s">
        <v>886</v>
      </c>
      <c r="I353">
        <v>40.14</v>
      </c>
      <c r="J353" s="66">
        <f t="shared" si="14"/>
        <v>250.875</v>
      </c>
    </row>
    <row r="354" spans="1:10" x14ac:dyDescent="0.25">
      <c r="A354" t="s">
        <v>587</v>
      </c>
      <c r="B354" s="56">
        <v>43008</v>
      </c>
      <c r="C354" t="s">
        <v>8660</v>
      </c>
      <c r="D354">
        <v>1</v>
      </c>
      <c r="E354" t="s">
        <v>8661</v>
      </c>
      <c r="F354" t="s">
        <v>8017</v>
      </c>
      <c r="G354" s="66" t="str">
        <f t="shared" si="15"/>
        <v>OMC100818GZ7</v>
      </c>
      <c r="H354" t="s">
        <v>887</v>
      </c>
      <c r="I354">
        <v>66.64</v>
      </c>
      <c r="J354" s="66">
        <f t="shared" si="14"/>
        <v>416.5</v>
      </c>
    </row>
    <row r="355" spans="1:10" x14ac:dyDescent="0.25">
      <c r="A355" t="s">
        <v>590</v>
      </c>
      <c r="B355" s="56">
        <v>43008</v>
      </c>
      <c r="C355" t="s">
        <v>8663</v>
      </c>
      <c r="D355">
        <v>1</v>
      </c>
      <c r="E355" t="s">
        <v>8664</v>
      </c>
      <c r="F355" t="s">
        <v>8017</v>
      </c>
      <c r="G355" s="66" t="str">
        <f t="shared" si="15"/>
        <v>ALI081114AN2</v>
      </c>
      <c r="H355" t="s">
        <v>876</v>
      </c>
      <c r="I355">
        <v>17.38</v>
      </c>
      <c r="J355" s="66">
        <f t="shared" si="14"/>
        <v>108.62499999999999</v>
      </c>
    </row>
    <row r="356" spans="1:10" x14ac:dyDescent="0.25">
      <c r="A356" t="s">
        <v>590</v>
      </c>
      <c r="B356" s="56">
        <v>43008</v>
      </c>
      <c r="C356" t="s">
        <v>8663</v>
      </c>
      <c r="D356">
        <v>1</v>
      </c>
      <c r="E356" t="s">
        <v>8664</v>
      </c>
      <c r="F356" t="s">
        <v>8017</v>
      </c>
      <c r="G356" s="66" t="str">
        <f t="shared" si="15"/>
        <v>DCO0302147T9</v>
      </c>
      <c r="H356" t="s">
        <v>906</v>
      </c>
      <c r="I356">
        <v>3.31</v>
      </c>
      <c r="J356" s="66">
        <f t="shared" si="14"/>
        <v>20.6875</v>
      </c>
    </row>
    <row r="357" spans="1:10" x14ac:dyDescent="0.25">
      <c r="A357" t="s">
        <v>590</v>
      </c>
      <c r="B357" s="56">
        <v>43008</v>
      </c>
      <c r="C357" t="s">
        <v>8663</v>
      </c>
      <c r="D357">
        <v>1</v>
      </c>
      <c r="E357" t="s">
        <v>8664</v>
      </c>
      <c r="F357" t="s">
        <v>8017</v>
      </c>
      <c r="G357" s="66" t="str">
        <f t="shared" si="15"/>
        <v>FNI970829JR9</v>
      </c>
      <c r="H357" t="s">
        <v>794</v>
      </c>
      <c r="I357">
        <v>13.1</v>
      </c>
      <c r="J357" s="66">
        <f t="shared" si="14"/>
        <v>81.875</v>
      </c>
    </row>
    <row r="358" spans="1:10" x14ac:dyDescent="0.25">
      <c r="A358" t="s">
        <v>590</v>
      </c>
      <c r="B358" s="56">
        <v>43008</v>
      </c>
      <c r="C358" t="s">
        <v>8663</v>
      </c>
      <c r="D358">
        <v>1</v>
      </c>
      <c r="E358" t="s">
        <v>8664</v>
      </c>
      <c r="F358" t="s">
        <v>8017</v>
      </c>
      <c r="G358" s="66" t="str">
        <f t="shared" si="15"/>
        <v>HSO0202196H0</v>
      </c>
      <c r="H358" t="s">
        <v>3162</v>
      </c>
      <c r="I358">
        <v>174.01</v>
      </c>
      <c r="J358" s="66">
        <f t="shared" si="14"/>
        <v>1087.5625</v>
      </c>
    </row>
    <row r="359" spans="1:10" x14ac:dyDescent="0.25">
      <c r="A359" t="s">
        <v>590</v>
      </c>
      <c r="B359" s="56">
        <v>43008</v>
      </c>
      <c r="C359" t="s">
        <v>8663</v>
      </c>
      <c r="D359">
        <v>1</v>
      </c>
      <c r="E359" t="s">
        <v>8664</v>
      </c>
      <c r="F359" t="s">
        <v>8017</v>
      </c>
      <c r="G359" s="66" t="str">
        <f t="shared" si="15"/>
        <v>MTA900528FIA</v>
      </c>
      <c r="H359" t="s">
        <v>919</v>
      </c>
      <c r="I359">
        <v>8.5500000000000007</v>
      </c>
      <c r="J359" s="66">
        <f t="shared" si="14"/>
        <v>53.4375</v>
      </c>
    </row>
    <row r="360" spans="1:10" x14ac:dyDescent="0.25">
      <c r="A360" t="s">
        <v>590</v>
      </c>
      <c r="B360" s="56">
        <v>43008</v>
      </c>
      <c r="C360" t="s">
        <v>8663</v>
      </c>
      <c r="D360">
        <v>1</v>
      </c>
      <c r="E360" t="s">
        <v>8664</v>
      </c>
      <c r="F360" t="s">
        <v>8017</v>
      </c>
      <c r="G360" s="66" t="str">
        <f t="shared" si="15"/>
        <v>OME561118AA8</v>
      </c>
      <c r="H360" t="s">
        <v>907</v>
      </c>
      <c r="I360">
        <v>125.38</v>
      </c>
      <c r="J360" s="66">
        <f t="shared" si="14"/>
        <v>783.625</v>
      </c>
    </row>
    <row r="361" spans="1:10" x14ac:dyDescent="0.25">
      <c r="A361" t="s">
        <v>590</v>
      </c>
      <c r="B361" s="56">
        <v>43008</v>
      </c>
      <c r="C361" t="s">
        <v>8663</v>
      </c>
      <c r="D361">
        <v>1</v>
      </c>
      <c r="E361" t="s">
        <v>8664</v>
      </c>
      <c r="F361" t="s">
        <v>8017</v>
      </c>
      <c r="G361" s="66" t="str">
        <f t="shared" si="15"/>
        <v>SLE0008119V5</v>
      </c>
      <c r="H361" t="s">
        <v>920</v>
      </c>
      <c r="I361">
        <v>67.3</v>
      </c>
      <c r="J361" s="66">
        <f t="shared" si="14"/>
        <v>420.625</v>
      </c>
    </row>
    <row r="362" spans="1:10" x14ac:dyDescent="0.25">
      <c r="A362" t="s">
        <v>5964</v>
      </c>
      <c r="B362" s="56">
        <v>43008</v>
      </c>
      <c r="C362" t="s">
        <v>8665</v>
      </c>
      <c r="D362">
        <v>1</v>
      </c>
      <c r="E362" t="s">
        <v>8666</v>
      </c>
      <c r="F362" t="s">
        <v>8017</v>
      </c>
      <c r="G362" s="66" t="str">
        <f t="shared" si="15"/>
        <v>AAN051220835</v>
      </c>
      <c r="H362" t="s">
        <v>804</v>
      </c>
      <c r="I362">
        <v>45.52</v>
      </c>
      <c r="J362" s="66">
        <f t="shared" si="14"/>
        <v>284.5</v>
      </c>
    </row>
    <row r="363" spans="1:10" x14ac:dyDescent="0.25">
      <c r="A363" t="s">
        <v>5964</v>
      </c>
      <c r="B363" s="56">
        <v>43008</v>
      </c>
      <c r="C363" t="s">
        <v>8665</v>
      </c>
      <c r="D363">
        <v>1</v>
      </c>
      <c r="E363" t="s">
        <v>8666</v>
      </c>
      <c r="F363" t="s">
        <v>8017</v>
      </c>
      <c r="G363" s="66" t="str">
        <f t="shared" si="15"/>
        <v>AEB611030SN7</v>
      </c>
      <c r="H363" t="s">
        <v>850</v>
      </c>
      <c r="I363">
        <v>81.94</v>
      </c>
      <c r="J363" s="66">
        <f t="shared" si="14"/>
        <v>512.125</v>
      </c>
    </row>
    <row r="364" spans="1:10" x14ac:dyDescent="0.25">
      <c r="A364" t="s">
        <v>5964</v>
      </c>
      <c r="B364" s="56">
        <v>43008</v>
      </c>
      <c r="C364" t="s">
        <v>8665</v>
      </c>
      <c r="D364">
        <v>1</v>
      </c>
      <c r="E364" t="s">
        <v>8666</v>
      </c>
      <c r="F364" t="s">
        <v>8017</v>
      </c>
      <c r="G364" s="66" t="str">
        <f t="shared" si="15"/>
        <v>API6609273E0</v>
      </c>
      <c r="H364" t="s">
        <v>444</v>
      </c>
      <c r="I364">
        <v>10.07</v>
      </c>
      <c r="J364" s="66">
        <f t="shared" si="14"/>
        <v>62.9375</v>
      </c>
    </row>
    <row r="365" spans="1:10" x14ac:dyDescent="0.25">
      <c r="A365" t="s">
        <v>5964</v>
      </c>
      <c r="B365" s="56">
        <v>43008</v>
      </c>
      <c r="C365" t="s">
        <v>8665</v>
      </c>
      <c r="D365">
        <v>1</v>
      </c>
      <c r="E365" t="s">
        <v>8666</v>
      </c>
      <c r="F365" t="s">
        <v>8017</v>
      </c>
      <c r="G365" s="66" t="str">
        <f t="shared" si="15"/>
        <v>COV070910694</v>
      </c>
      <c r="H365" t="s">
        <v>5488</v>
      </c>
      <c r="I365">
        <v>94.22</v>
      </c>
      <c r="J365" s="66">
        <f t="shared" si="14"/>
        <v>588.875</v>
      </c>
    </row>
    <row r="366" spans="1:10" x14ac:dyDescent="0.25">
      <c r="A366" t="s">
        <v>5964</v>
      </c>
      <c r="B366" s="56">
        <v>43008</v>
      </c>
      <c r="C366" t="s">
        <v>8665</v>
      </c>
      <c r="D366">
        <v>1</v>
      </c>
      <c r="E366" t="s">
        <v>8666</v>
      </c>
      <c r="F366" t="s">
        <v>8017</v>
      </c>
      <c r="G366" s="66" t="str">
        <f t="shared" si="15"/>
        <v>FNI970829JR9</v>
      </c>
      <c r="H366" t="s">
        <v>794</v>
      </c>
      <c r="I366">
        <v>15.31</v>
      </c>
      <c r="J366" s="66">
        <f t="shared" si="14"/>
        <v>95.6875</v>
      </c>
    </row>
    <row r="367" spans="1:10" x14ac:dyDescent="0.25">
      <c r="A367" t="s">
        <v>5964</v>
      </c>
      <c r="B367" s="56">
        <v>43008</v>
      </c>
      <c r="C367" t="s">
        <v>8665</v>
      </c>
      <c r="D367">
        <v>1</v>
      </c>
      <c r="E367" t="s">
        <v>8666</v>
      </c>
      <c r="F367" t="s">
        <v>8017</v>
      </c>
      <c r="G367" s="66" t="str">
        <f t="shared" si="15"/>
        <v>TSC070907QS5</v>
      </c>
      <c r="H367" t="s">
        <v>796</v>
      </c>
      <c r="I367">
        <v>16.55</v>
      </c>
      <c r="J367" s="66">
        <f t="shared" si="14"/>
        <v>103.4375</v>
      </c>
    </row>
    <row r="368" spans="1:10" x14ac:dyDescent="0.25">
      <c r="A368" t="s">
        <v>593</v>
      </c>
      <c r="B368" s="56">
        <v>43008</v>
      </c>
      <c r="C368" t="s">
        <v>8667</v>
      </c>
      <c r="D368">
        <v>1</v>
      </c>
      <c r="E368" t="s">
        <v>8668</v>
      </c>
      <c r="F368" t="s">
        <v>8017</v>
      </c>
      <c r="G368" s="66" t="str">
        <f t="shared" si="15"/>
        <v>API6609273E0</v>
      </c>
      <c r="H368" t="s">
        <v>444</v>
      </c>
      <c r="I368">
        <v>55.45</v>
      </c>
      <c r="J368" s="66">
        <f t="shared" si="14"/>
        <v>346.5625</v>
      </c>
    </row>
    <row r="369" spans="1:10" x14ac:dyDescent="0.25">
      <c r="A369" t="s">
        <v>593</v>
      </c>
      <c r="B369" s="56">
        <v>43008</v>
      </c>
      <c r="C369" t="s">
        <v>8667</v>
      </c>
      <c r="D369">
        <v>1</v>
      </c>
      <c r="E369" t="s">
        <v>8668</v>
      </c>
      <c r="F369" t="s">
        <v>8017</v>
      </c>
      <c r="G369" s="66" t="str">
        <f t="shared" si="15"/>
        <v>FEM950814619</v>
      </c>
      <c r="H369" t="s">
        <v>5466</v>
      </c>
      <c r="I369">
        <v>87.54</v>
      </c>
      <c r="J369" s="66">
        <f t="shared" si="14"/>
        <v>547.125</v>
      </c>
    </row>
    <row r="370" spans="1:10" x14ac:dyDescent="0.25">
      <c r="A370" t="s">
        <v>593</v>
      </c>
      <c r="B370" s="56">
        <v>43008</v>
      </c>
      <c r="C370" t="s">
        <v>8667</v>
      </c>
      <c r="D370">
        <v>1</v>
      </c>
      <c r="E370" t="s">
        <v>8668</v>
      </c>
      <c r="F370" t="s">
        <v>8017</v>
      </c>
      <c r="G370" s="66" t="str">
        <f t="shared" si="15"/>
        <v>RCO0708136F7</v>
      </c>
      <c r="H370" t="s">
        <v>815</v>
      </c>
      <c r="I370">
        <v>36.82</v>
      </c>
      <c r="J370" s="66">
        <f t="shared" si="14"/>
        <v>230.125</v>
      </c>
    </row>
    <row r="371" spans="1:10" x14ac:dyDescent="0.25">
      <c r="A371" t="s">
        <v>593</v>
      </c>
      <c r="B371" s="56">
        <v>43008</v>
      </c>
      <c r="C371" t="s">
        <v>8667</v>
      </c>
      <c r="D371">
        <v>1</v>
      </c>
      <c r="E371" t="s">
        <v>8668</v>
      </c>
      <c r="F371" t="s">
        <v>8017</v>
      </c>
      <c r="G371" s="66" t="str">
        <f t="shared" si="15"/>
        <v>ROCM620808M6A</v>
      </c>
      <c r="H371" t="s">
        <v>816</v>
      </c>
      <c r="I371">
        <v>11.72</v>
      </c>
      <c r="J371" s="66">
        <f t="shared" si="14"/>
        <v>73.25</v>
      </c>
    </row>
    <row r="372" spans="1:10" x14ac:dyDescent="0.25">
      <c r="A372" t="s">
        <v>5968</v>
      </c>
      <c r="B372" s="56">
        <v>43008</v>
      </c>
      <c r="C372" t="s">
        <v>8669</v>
      </c>
      <c r="D372">
        <v>1</v>
      </c>
      <c r="E372" t="s">
        <v>8670</v>
      </c>
      <c r="F372" t="s">
        <v>8017</v>
      </c>
      <c r="G372" s="66" t="str">
        <f t="shared" si="15"/>
        <v>CCF121101KQ4</v>
      </c>
      <c r="H372" t="s">
        <v>8671</v>
      </c>
      <c r="I372">
        <v>1.21</v>
      </c>
      <c r="J372" s="66">
        <f t="shared" si="14"/>
        <v>7.5625</v>
      </c>
    </row>
    <row r="373" spans="1:10" x14ac:dyDescent="0.25">
      <c r="A373" t="s">
        <v>5968</v>
      </c>
      <c r="B373" s="56">
        <v>43008</v>
      </c>
      <c r="C373" t="s">
        <v>8669</v>
      </c>
      <c r="D373">
        <v>1</v>
      </c>
      <c r="E373" t="s">
        <v>8670</v>
      </c>
      <c r="F373" t="s">
        <v>8017</v>
      </c>
      <c r="G373" s="66" t="str">
        <f t="shared" si="15"/>
        <v>DRO940516GC2</v>
      </c>
      <c r="H373" t="s">
        <v>836</v>
      </c>
      <c r="I373">
        <v>21.5</v>
      </c>
      <c r="J373" s="66">
        <f t="shared" si="14"/>
        <v>134.375</v>
      </c>
    </row>
    <row r="374" spans="1:10" x14ac:dyDescent="0.25">
      <c r="A374" t="s">
        <v>596</v>
      </c>
      <c r="B374" s="56">
        <v>43008</v>
      </c>
      <c r="C374" t="s">
        <v>8672</v>
      </c>
      <c r="D374">
        <v>1</v>
      </c>
      <c r="E374" t="s">
        <v>8673</v>
      </c>
      <c r="F374" t="s">
        <v>8017</v>
      </c>
      <c r="G374" s="66" t="str">
        <f t="shared" si="15"/>
        <v>AGA0006136F1</v>
      </c>
      <c r="H374" t="s">
        <v>824</v>
      </c>
      <c r="I374">
        <v>94.3</v>
      </c>
      <c r="J374" s="66">
        <f t="shared" si="14"/>
        <v>589.375</v>
      </c>
    </row>
    <row r="375" spans="1:10" x14ac:dyDescent="0.25">
      <c r="A375" t="s">
        <v>596</v>
      </c>
      <c r="B375" s="56">
        <v>43008</v>
      </c>
      <c r="C375" t="s">
        <v>8672</v>
      </c>
      <c r="D375">
        <v>1</v>
      </c>
      <c r="E375" t="s">
        <v>8673</v>
      </c>
      <c r="F375" t="s">
        <v>8017</v>
      </c>
      <c r="G375" s="66" t="str">
        <f t="shared" si="15"/>
        <v>API6609273E0</v>
      </c>
      <c r="H375" t="s">
        <v>444</v>
      </c>
      <c r="I375">
        <v>68.28</v>
      </c>
      <c r="J375" s="66">
        <f t="shared" si="14"/>
        <v>426.75</v>
      </c>
    </row>
    <row r="376" spans="1:10" x14ac:dyDescent="0.25">
      <c r="A376" t="s">
        <v>596</v>
      </c>
      <c r="B376" s="56">
        <v>43008</v>
      </c>
      <c r="C376" t="s">
        <v>8672</v>
      </c>
      <c r="D376">
        <v>1</v>
      </c>
      <c r="E376" t="s">
        <v>8673</v>
      </c>
      <c r="F376" t="s">
        <v>8017</v>
      </c>
      <c r="G376" s="66" t="str">
        <f t="shared" si="15"/>
        <v>FNI970829JR9</v>
      </c>
      <c r="H376" t="s">
        <v>794</v>
      </c>
      <c r="I376">
        <v>10.210000000000001</v>
      </c>
      <c r="J376" s="66">
        <f t="shared" si="14"/>
        <v>63.812500000000007</v>
      </c>
    </row>
    <row r="377" spans="1:10" x14ac:dyDescent="0.25">
      <c r="A377" t="s">
        <v>596</v>
      </c>
      <c r="B377" s="56">
        <v>43008</v>
      </c>
      <c r="C377" t="s">
        <v>8672</v>
      </c>
      <c r="D377">
        <v>1</v>
      </c>
      <c r="E377" t="s">
        <v>8673</v>
      </c>
      <c r="F377" t="s">
        <v>8017</v>
      </c>
      <c r="G377" s="66" t="str">
        <f t="shared" si="15"/>
        <v>RCO0708136F7</v>
      </c>
      <c r="H377" t="s">
        <v>815</v>
      </c>
      <c r="I377">
        <v>65.930000000000007</v>
      </c>
      <c r="J377" s="66">
        <f t="shared" si="14"/>
        <v>412.06250000000006</v>
      </c>
    </row>
    <row r="378" spans="1:10" x14ac:dyDescent="0.25">
      <c r="A378" t="s">
        <v>596</v>
      </c>
      <c r="B378" s="56">
        <v>43008</v>
      </c>
      <c r="C378" t="s">
        <v>8672</v>
      </c>
      <c r="D378">
        <v>1</v>
      </c>
      <c r="E378" t="s">
        <v>8673</v>
      </c>
      <c r="F378" t="s">
        <v>8017</v>
      </c>
      <c r="G378" s="66" t="str">
        <f t="shared" si="15"/>
        <v>ROCM620808M6A</v>
      </c>
      <c r="H378" t="s">
        <v>816</v>
      </c>
      <c r="I378">
        <v>11.72</v>
      </c>
      <c r="J378" s="66">
        <f t="shared" si="14"/>
        <v>73.25</v>
      </c>
    </row>
    <row r="379" spans="1:10" x14ac:dyDescent="0.25">
      <c r="A379" t="s">
        <v>599</v>
      </c>
      <c r="B379" s="56">
        <v>43008</v>
      </c>
      <c r="C379" t="s">
        <v>8674</v>
      </c>
      <c r="D379">
        <v>1</v>
      </c>
      <c r="E379" t="s">
        <v>8675</v>
      </c>
      <c r="F379" t="s">
        <v>8017</v>
      </c>
      <c r="G379" s="66" t="str">
        <f t="shared" si="15"/>
        <v>API6609273E0</v>
      </c>
      <c r="H379" t="s">
        <v>444</v>
      </c>
      <c r="I379">
        <v>56.97</v>
      </c>
      <c r="J379" s="66">
        <f t="shared" si="14"/>
        <v>356.0625</v>
      </c>
    </row>
    <row r="380" spans="1:10" x14ac:dyDescent="0.25">
      <c r="A380" t="s">
        <v>599</v>
      </c>
      <c r="B380" s="56">
        <v>43008</v>
      </c>
      <c r="C380" t="s">
        <v>8674</v>
      </c>
      <c r="D380">
        <v>1</v>
      </c>
      <c r="E380" t="s">
        <v>8675</v>
      </c>
      <c r="F380" t="s">
        <v>8017</v>
      </c>
      <c r="G380" s="66" t="str">
        <f t="shared" si="15"/>
        <v>CME030219B64</v>
      </c>
      <c r="H380" t="s">
        <v>2907</v>
      </c>
      <c r="I380">
        <v>17.649999999999999</v>
      </c>
      <c r="J380" s="66">
        <f t="shared" si="14"/>
        <v>110.31249999999999</v>
      </c>
    </row>
    <row r="381" spans="1:10" x14ac:dyDescent="0.25">
      <c r="A381" t="s">
        <v>599</v>
      </c>
      <c r="B381" s="56">
        <v>43008</v>
      </c>
      <c r="C381" t="s">
        <v>8674</v>
      </c>
      <c r="D381">
        <v>1</v>
      </c>
      <c r="E381" t="s">
        <v>8675</v>
      </c>
      <c r="F381" t="s">
        <v>8017</v>
      </c>
      <c r="G381" s="66" t="str">
        <f t="shared" si="15"/>
        <v>FNI970829JR9</v>
      </c>
      <c r="H381" t="s">
        <v>794</v>
      </c>
      <c r="I381">
        <v>21.24</v>
      </c>
      <c r="J381" s="66">
        <f t="shared" si="14"/>
        <v>132.75</v>
      </c>
    </row>
    <row r="382" spans="1:10" x14ac:dyDescent="0.25">
      <c r="A382" t="s">
        <v>599</v>
      </c>
      <c r="B382" s="56">
        <v>43008</v>
      </c>
      <c r="C382" t="s">
        <v>8674</v>
      </c>
      <c r="D382">
        <v>1</v>
      </c>
      <c r="E382" t="s">
        <v>8675</v>
      </c>
      <c r="F382" t="s">
        <v>8017</v>
      </c>
      <c r="G382" s="66" t="str">
        <f t="shared" si="15"/>
        <v>SMA950103FQA</v>
      </c>
      <c r="H382" t="s">
        <v>832</v>
      </c>
      <c r="I382">
        <v>79.94</v>
      </c>
      <c r="J382" s="66">
        <f t="shared" si="14"/>
        <v>499.625</v>
      </c>
    </row>
    <row r="383" spans="1:10" x14ac:dyDescent="0.25">
      <c r="A383" t="s">
        <v>599</v>
      </c>
      <c r="B383" s="56">
        <v>43008</v>
      </c>
      <c r="C383" t="s">
        <v>8674</v>
      </c>
      <c r="D383">
        <v>1</v>
      </c>
      <c r="E383" t="s">
        <v>8675</v>
      </c>
      <c r="F383" t="s">
        <v>8017</v>
      </c>
      <c r="G383" s="66" t="str">
        <f t="shared" si="15"/>
        <v>TSC070907QS5</v>
      </c>
      <c r="H383" t="s">
        <v>796</v>
      </c>
      <c r="I383">
        <v>15.17</v>
      </c>
      <c r="J383" s="66">
        <f t="shared" si="14"/>
        <v>94.8125</v>
      </c>
    </row>
    <row r="384" spans="1:10" x14ac:dyDescent="0.25">
      <c r="A384" t="s">
        <v>8676</v>
      </c>
      <c r="B384" s="56">
        <v>43008</v>
      </c>
      <c r="C384" t="s">
        <v>8677</v>
      </c>
      <c r="D384">
        <v>2</v>
      </c>
      <c r="E384" t="s">
        <v>8678</v>
      </c>
      <c r="F384" t="s">
        <v>8017</v>
      </c>
      <c r="G384" s="66" t="str">
        <f t="shared" si="15"/>
        <v>API6609273E0</v>
      </c>
      <c r="H384" t="s">
        <v>444</v>
      </c>
      <c r="I384">
        <v>37.24</v>
      </c>
      <c r="J384" s="66">
        <f t="shared" si="14"/>
        <v>232.75</v>
      </c>
    </row>
    <row r="385" spans="1:10" x14ac:dyDescent="0.25">
      <c r="A385" t="s">
        <v>8676</v>
      </c>
      <c r="B385" s="56">
        <v>43008</v>
      </c>
      <c r="C385" t="s">
        <v>8677</v>
      </c>
      <c r="D385">
        <v>2</v>
      </c>
      <c r="E385" t="s">
        <v>8678</v>
      </c>
      <c r="F385" t="s">
        <v>8017</v>
      </c>
      <c r="G385" s="66" t="str">
        <f t="shared" si="15"/>
        <v>AQU121207FY2</v>
      </c>
      <c r="H385" t="s">
        <v>7448</v>
      </c>
      <c r="I385">
        <v>15.17</v>
      </c>
      <c r="J385" s="66">
        <f t="shared" si="14"/>
        <v>94.8125</v>
      </c>
    </row>
    <row r="386" spans="1:10" x14ac:dyDescent="0.25">
      <c r="A386" t="s">
        <v>8676</v>
      </c>
      <c r="B386" s="56">
        <v>43008</v>
      </c>
      <c r="C386" t="s">
        <v>8677</v>
      </c>
      <c r="D386">
        <v>2</v>
      </c>
      <c r="E386" t="s">
        <v>8678</v>
      </c>
      <c r="F386" t="s">
        <v>8017</v>
      </c>
      <c r="G386" s="66" t="str">
        <f t="shared" si="15"/>
        <v>FNI970829JR9</v>
      </c>
      <c r="H386" t="s">
        <v>794</v>
      </c>
      <c r="I386">
        <v>21.24</v>
      </c>
      <c r="J386" s="66">
        <f t="shared" si="14"/>
        <v>132.75</v>
      </c>
    </row>
    <row r="387" spans="1:10" x14ac:dyDescent="0.25">
      <c r="A387" t="s">
        <v>8676</v>
      </c>
      <c r="B387" s="56">
        <v>43008</v>
      </c>
      <c r="C387" t="s">
        <v>8677</v>
      </c>
      <c r="D387">
        <v>2</v>
      </c>
      <c r="E387" t="s">
        <v>8678</v>
      </c>
      <c r="F387" t="s">
        <v>8017</v>
      </c>
      <c r="G387" s="66" t="str">
        <f t="shared" si="15"/>
        <v>GBA060117351</v>
      </c>
      <c r="H387" t="s">
        <v>795</v>
      </c>
      <c r="I387">
        <v>80.790000000000006</v>
      </c>
      <c r="J387" s="66">
        <f t="shared" si="14"/>
        <v>504.93750000000006</v>
      </c>
    </row>
    <row r="388" spans="1:10" x14ac:dyDescent="0.25">
      <c r="A388" t="s">
        <v>8676</v>
      </c>
      <c r="B388" s="56">
        <v>43008</v>
      </c>
      <c r="C388" t="s">
        <v>8677</v>
      </c>
      <c r="D388">
        <v>2</v>
      </c>
      <c r="E388" t="s">
        <v>8678</v>
      </c>
      <c r="F388" t="s">
        <v>8017</v>
      </c>
      <c r="G388" s="66" t="str">
        <f t="shared" si="15"/>
        <v>TSC070907QS5</v>
      </c>
      <c r="H388" t="s">
        <v>796</v>
      </c>
      <c r="I388">
        <v>15.17</v>
      </c>
      <c r="J388" s="66">
        <f t="shared" si="14"/>
        <v>94.8125</v>
      </c>
    </row>
    <row r="389" spans="1:10" x14ac:dyDescent="0.25">
      <c r="A389" t="s">
        <v>602</v>
      </c>
      <c r="B389" s="56">
        <v>43008</v>
      </c>
      <c r="C389" t="s">
        <v>8679</v>
      </c>
      <c r="D389">
        <v>1</v>
      </c>
      <c r="E389" t="s">
        <v>8680</v>
      </c>
      <c r="F389" t="s">
        <v>8017</v>
      </c>
      <c r="G389" s="66" t="str">
        <f t="shared" si="15"/>
        <v>AAN051220835</v>
      </c>
      <c r="H389" t="s">
        <v>804</v>
      </c>
      <c r="I389">
        <v>45.52</v>
      </c>
      <c r="J389" s="66">
        <f t="shared" si="14"/>
        <v>284.5</v>
      </c>
    </row>
    <row r="390" spans="1:10" x14ac:dyDescent="0.25">
      <c r="A390" t="s">
        <v>602</v>
      </c>
      <c r="B390" s="56">
        <v>43008</v>
      </c>
      <c r="C390" t="s">
        <v>8679</v>
      </c>
      <c r="D390">
        <v>1</v>
      </c>
      <c r="E390" t="s">
        <v>8680</v>
      </c>
      <c r="F390" t="s">
        <v>8017</v>
      </c>
      <c r="G390" s="66" t="str">
        <f t="shared" si="15"/>
        <v>AEB611030SN7</v>
      </c>
      <c r="H390" t="s">
        <v>850</v>
      </c>
      <c r="I390">
        <v>100.83</v>
      </c>
      <c r="J390" s="66">
        <f t="shared" si="14"/>
        <v>630.1875</v>
      </c>
    </row>
    <row r="391" spans="1:10" x14ac:dyDescent="0.25">
      <c r="A391" t="s">
        <v>602</v>
      </c>
      <c r="B391" s="56">
        <v>43008</v>
      </c>
      <c r="C391" t="s">
        <v>8679</v>
      </c>
      <c r="D391">
        <v>1</v>
      </c>
      <c r="E391" t="s">
        <v>8680</v>
      </c>
      <c r="F391" t="s">
        <v>8017</v>
      </c>
      <c r="G391" s="66" t="str">
        <f t="shared" si="15"/>
        <v>APU640930KV9</v>
      </c>
      <c r="H391" t="s">
        <v>924</v>
      </c>
      <c r="I391">
        <v>39.450000000000003</v>
      </c>
      <c r="J391" s="66">
        <f t="shared" si="14"/>
        <v>246.5625</v>
      </c>
    </row>
    <row r="392" spans="1:10" x14ac:dyDescent="0.25">
      <c r="A392" t="s">
        <v>602</v>
      </c>
      <c r="B392" s="56">
        <v>43008</v>
      </c>
      <c r="C392" t="s">
        <v>8679</v>
      </c>
      <c r="D392">
        <v>1</v>
      </c>
      <c r="E392" t="s">
        <v>8680</v>
      </c>
      <c r="F392" t="s">
        <v>8017</v>
      </c>
      <c r="G392" s="66" t="str">
        <f t="shared" si="15"/>
        <v>AQU121207FY2</v>
      </c>
      <c r="H392" t="s">
        <v>7448</v>
      </c>
      <c r="I392">
        <v>15.17</v>
      </c>
      <c r="J392" s="66">
        <f t="shared" ref="J392:J455" si="16">+I392/0.16</f>
        <v>94.8125</v>
      </c>
    </row>
    <row r="393" spans="1:10" x14ac:dyDescent="0.25">
      <c r="A393" t="s">
        <v>602</v>
      </c>
      <c r="B393" s="56">
        <v>43008</v>
      </c>
      <c r="C393" t="s">
        <v>8679</v>
      </c>
      <c r="D393">
        <v>1</v>
      </c>
      <c r="E393" t="s">
        <v>8680</v>
      </c>
      <c r="F393" t="s">
        <v>8017</v>
      </c>
      <c r="G393" s="66" t="str">
        <f t="shared" si="15"/>
        <v>CAP080114GMA</v>
      </c>
      <c r="H393" t="s">
        <v>8681</v>
      </c>
      <c r="I393">
        <v>19.170000000000002</v>
      </c>
      <c r="J393" s="66">
        <f t="shared" si="16"/>
        <v>119.81250000000001</v>
      </c>
    </row>
    <row r="394" spans="1:10" x14ac:dyDescent="0.25">
      <c r="A394" t="s">
        <v>602</v>
      </c>
      <c r="B394" s="56">
        <v>43008</v>
      </c>
      <c r="C394" t="s">
        <v>8679</v>
      </c>
      <c r="D394">
        <v>1</v>
      </c>
      <c r="E394" t="s">
        <v>8680</v>
      </c>
      <c r="F394" t="s">
        <v>8017</v>
      </c>
      <c r="G394" s="66" t="str">
        <f t="shared" si="15"/>
        <v>FNI970829JR9</v>
      </c>
      <c r="H394" t="s">
        <v>794</v>
      </c>
      <c r="I394">
        <v>15.31</v>
      </c>
      <c r="J394" s="66">
        <f t="shared" si="16"/>
        <v>95.6875</v>
      </c>
    </row>
    <row r="395" spans="1:10" x14ac:dyDescent="0.25">
      <c r="A395" t="s">
        <v>602</v>
      </c>
      <c r="B395" s="56">
        <v>43008</v>
      </c>
      <c r="C395" t="s">
        <v>8679</v>
      </c>
      <c r="D395">
        <v>1</v>
      </c>
      <c r="E395" t="s">
        <v>8680</v>
      </c>
      <c r="F395" t="s">
        <v>8017</v>
      </c>
      <c r="G395" s="66" t="str">
        <f t="shared" si="15"/>
        <v>GAN030926UU7</v>
      </c>
      <c r="H395" t="s">
        <v>6771</v>
      </c>
      <c r="I395">
        <v>31.86</v>
      </c>
      <c r="J395" s="66">
        <f t="shared" si="16"/>
        <v>199.125</v>
      </c>
    </row>
    <row r="396" spans="1:10" x14ac:dyDescent="0.25">
      <c r="A396" t="s">
        <v>602</v>
      </c>
      <c r="B396" s="56">
        <v>43008</v>
      </c>
      <c r="C396" t="s">
        <v>8679</v>
      </c>
      <c r="D396">
        <v>1</v>
      </c>
      <c r="E396" t="s">
        <v>8680</v>
      </c>
      <c r="F396" t="s">
        <v>8017</v>
      </c>
      <c r="G396" s="66" t="str">
        <f t="shared" si="15"/>
        <v>ICO141201BD8</v>
      </c>
      <c r="H396" t="s">
        <v>8682</v>
      </c>
      <c r="I396">
        <v>134.57</v>
      </c>
      <c r="J396" s="66">
        <f t="shared" si="16"/>
        <v>841.06249999999989</v>
      </c>
    </row>
    <row r="397" spans="1:10" x14ac:dyDescent="0.25">
      <c r="A397" t="s">
        <v>602</v>
      </c>
      <c r="B397" s="56">
        <v>43008</v>
      </c>
      <c r="C397" t="s">
        <v>8679</v>
      </c>
      <c r="D397">
        <v>1</v>
      </c>
      <c r="E397" t="s">
        <v>8680</v>
      </c>
      <c r="F397" t="s">
        <v>8017</v>
      </c>
      <c r="G397" s="66" t="str">
        <f t="shared" si="15"/>
        <v>TSC070907QS5</v>
      </c>
      <c r="H397" t="s">
        <v>796</v>
      </c>
      <c r="I397">
        <v>15.17</v>
      </c>
      <c r="J397" s="66">
        <f t="shared" si="16"/>
        <v>94.8125</v>
      </c>
    </row>
    <row r="398" spans="1:10" x14ac:dyDescent="0.25">
      <c r="A398" t="s">
        <v>605</v>
      </c>
      <c r="B398" s="56">
        <v>43008</v>
      </c>
      <c r="C398" t="s">
        <v>8683</v>
      </c>
      <c r="D398">
        <v>1</v>
      </c>
      <c r="E398" t="s">
        <v>8684</v>
      </c>
      <c r="F398" t="s">
        <v>8017</v>
      </c>
      <c r="G398" s="66" t="str">
        <f>+H398</f>
        <v>RERM8507088A8</v>
      </c>
      <c r="H398" t="s">
        <v>1426</v>
      </c>
      <c r="I398">
        <v>56</v>
      </c>
      <c r="J398" s="66">
        <f t="shared" si="16"/>
        <v>350</v>
      </c>
    </row>
    <row r="399" spans="1:10" x14ac:dyDescent="0.25">
      <c r="A399" t="s">
        <v>5975</v>
      </c>
      <c r="B399" s="56">
        <v>43008</v>
      </c>
      <c r="C399" t="s">
        <v>8685</v>
      </c>
      <c r="D399">
        <v>1</v>
      </c>
      <c r="E399" t="s">
        <v>8686</v>
      </c>
      <c r="F399" t="s">
        <v>8017</v>
      </c>
      <c r="G399" s="66" t="s">
        <v>305</v>
      </c>
      <c r="H399" s="66" t="s">
        <v>6688</v>
      </c>
      <c r="I399">
        <v>40</v>
      </c>
      <c r="J399" s="66">
        <f t="shared" si="16"/>
        <v>250</v>
      </c>
    </row>
    <row r="400" spans="1:10" x14ac:dyDescent="0.25">
      <c r="A400" t="s">
        <v>608</v>
      </c>
      <c r="B400" s="56">
        <v>43008</v>
      </c>
      <c r="C400" t="s">
        <v>7687</v>
      </c>
      <c r="D400">
        <v>1</v>
      </c>
      <c r="E400" t="s">
        <v>8687</v>
      </c>
      <c r="F400" t="s">
        <v>8017</v>
      </c>
      <c r="G400" s="39" t="s">
        <v>1463</v>
      </c>
      <c r="H400" s="39" t="s">
        <v>1464</v>
      </c>
      <c r="I400" s="55">
        <v>-275.86</v>
      </c>
      <c r="J400" s="66">
        <f t="shared" si="16"/>
        <v>-1724.125</v>
      </c>
    </row>
    <row r="401" spans="1:10" x14ac:dyDescent="0.25">
      <c r="A401" t="s">
        <v>611</v>
      </c>
      <c r="B401" s="56">
        <v>43008</v>
      </c>
      <c r="C401" t="s">
        <v>8688</v>
      </c>
      <c r="D401">
        <v>1</v>
      </c>
      <c r="E401" t="s">
        <v>8689</v>
      </c>
      <c r="F401" t="s">
        <v>8017</v>
      </c>
      <c r="G401" s="66" t="str">
        <f t="shared" ref="G401:G417" si="17">+H401</f>
        <v>ALI081114AN2</v>
      </c>
      <c r="H401" t="s">
        <v>876</v>
      </c>
      <c r="I401">
        <v>18.62</v>
      </c>
      <c r="J401" s="66">
        <f t="shared" si="16"/>
        <v>116.375</v>
      </c>
    </row>
    <row r="402" spans="1:10" x14ac:dyDescent="0.25">
      <c r="A402" t="s">
        <v>611</v>
      </c>
      <c r="B402" s="56">
        <v>43008</v>
      </c>
      <c r="C402" t="s">
        <v>8688</v>
      </c>
      <c r="D402">
        <v>1</v>
      </c>
      <c r="E402" t="s">
        <v>8689</v>
      </c>
      <c r="F402" t="s">
        <v>8017</v>
      </c>
      <c r="G402" s="66" t="str">
        <f t="shared" si="17"/>
        <v>FNI970829JR9</v>
      </c>
      <c r="H402" t="s">
        <v>794</v>
      </c>
      <c r="I402">
        <v>13.1</v>
      </c>
      <c r="J402" s="66">
        <f t="shared" si="16"/>
        <v>81.875</v>
      </c>
    </row>
    <row r="403" spans="1:10" x14ac:dyDescent="0.25">
      <c r="A403" t="s">
        <v>611</v>
      </c>
      <c r="B403" s="56">
        <v>43008</v>
      </c>
      <c r="C403" t="s">
        <v>8688</v>
      </c>
      <c r="D403">
        <v>1</v>
      </c>
      <c r="E403" t="s">
        <v>8689</v>
      </c>
      <c r="F403" t="s">
        <v>8017</v>
      </c>
      <c r="G403" s="66" t="str">
        <f t="shared" si="17"/>
        <v>OME561118AA8</v>
      </c>
      <c r="H403" t="s">
        <v>907</v>
      </c>
      <c r="I403">
        <v>125.38</v>
      </c>
      <c r="J403" s="66">
        <f t="shared" si="16"/>
        <v>783.625</v>
      </c>
    </row>
    <row r="404" spans="1:10" x14ac:dyDescent="0.25">
      <c r="A404" t="s">
        <v>611</v>
      </c>
      <c r="B404" s="56">
        <v>43008</v>
      </c>
      <c r="C404" t="s">
        <v>8688</v>
      </c>
      <c r="D404">
        <v>1</v>
      </c>
      <c r="E404" t="s">
        <v>8689</v>
      </c>
      <c r="F404" t="s">
        <v>8017</v>
      </c>
      <c r="G404" s="66" t="str">
        <f t="shared" si="17"/>
        <v>PET040903DH1</v>
      </c>
      <c r="H404" t="s">
        <v>908</v>
      </c>
      <c r="I404">
        <v>158.96</v>
      </c>
      <c r="J404" s="66">
        <f t="shared" si="16"/>
        <v>993.5</v>
      </c>
    </row>
    <row r="405" spans="1:10" x14ac:dyDescent="0.25">
      <c r="A405" t="s">
        <v>611</v>
      </c>
      <c r="B405" s="56">
        <v>43008</v>
      </c>
      <c r="C405" t="s">
        <v>8688</v>
      </c>
      <c r="D405">
        <v>1</v>
      </c>
      <c r="E405" t="s">
        <v>8689</v>
      </c>
      <c r="F405" t="s">
        <v>8017</v>
      </c>
      <c r="G405" s="66" t="str">
        <f t="shared" si="17"/>
        <v>SSR760906L2A</v>
      </c>
      <c r="H405" t="s">
        <v>909</v>
      </c>
      <c r="I405">
        <v>63.94</v>
      </c>
      <c r="J405" s="66">
        <f t="shared" si="16"/>
        <v>399.625</v>
      </c>
    </row>
    <row r="406" spans="1:10" x14ac:dyDescent="0.25">
      <c r="A406" t="s">
        <v>614</v>
      </c>
      <c r="B406" s="56">
        <v>43008</v>
      </c>
      <c r="C406" t="s">
        <v>8690</v>
      </c>
      <c r="D406">
        <v>1</v>
      </c>
      <c r="E406" t="s">
        <v>8691</v>
      </c>
      <c r="F406" t="s">
        <v>8017</v>
      </c>
      <c r="G406" s="66" t="str">
        <f t="shared" si="17"/>
        <v>ALI081114AN2</v>
      </c>
      <c r="H406" t="s">
        <v>876</v>
      </c>
      <c r="I406">
        <v>15.86</v>
      </c>
      <c r="J406" s="66">
        <f t="shared" si="16"/>
        <v>99.125</v>
      </c>
    </row>
    <row r="407" spans="1:10" x14ac:dyDescent="0.25">
      <c r="A407" t="s">
        <v>614</v>
      </c>
      <c r="B407" s="56">
        <v>43008</v>
      </c>
      <c r="C407" t="s">
        <v>8690</v>
      </c>
      <c r="D407">
        <v>1</v>
      </c>
      <c r="E407" t="s">
        <v>8691</v>
      </c>
      <c r="F407" t="s">
        <v>8017</v>
      </c>
      <c r="G407" s="66" t="str">
        <f t="shared" si="17"/>
        <v>FNI970829JR9</v>
      </c>
      <c r="H407" t="s">
        <v>794</v>
      </c>
      <c r="I407">
        <v>8</v>
      </c>
      <c r="J407" s="66">
        <f t="shared" si="16"/>
        <v>50</v>
      </c>
    </row>
    <row r="408" spans="1:10" x14ac:dyDescent="0.25">
      <c r="A408" t="s">
        <v>614</v>
      </c>
      <c r="B408" s="56">
        <v>43008</v>
      </c>
      <c r="C408" t="s">
        <v>8690</v>
      </c>
      <c r="D408">
        <v>1</v>
      </c>
      <c r="E408" t="s">
        <v>8691</v>
      </c>
      <c r="F408" t="s">
        <v>8017</v>
      </c>
      <c r="G408" s="66" t="str">
        <f t="shared" si="17"/>
        <v>LSL100709EE0</v>
      </c>
      <c r="H408" t="s">
        <v>8692</v>
      </c>
      <c r="I408">
        <v>172.54</v>
      </c>
      <c r="J408" s="66">
        <f t="shared" si="16"/>
        <v>1078.375</v>
      </c>
    </row>
    <row r="409" spans="1:10" x14ac:dyDescent="0.25">
      <c r="A409" t="s">
        <v>614</v>
      </c>
      <c r="B409" s="56">
        <v>43008</v>
      </c>
      <c r="C409" t="s">
        <v>8690</v>
      </c>
      <c r="D409">
        <v>1</v>
      </c>
      <c r="E409" t="s">
        <v>8691</v>
      </c>
      <c r="F409" t="s">
        <v>8017</v>
      </c>
      <c r="G409" s="66" t="str">
        <f t="shared" si="17"/>
        <v>OME561118AA8</v>
      </c>
      <c r="H409" t="s">
        <v>907</v>
      </c>
      <c r="I409">
        <v>110.48</v>
      </c>
      <c r="J409" s="66">
        <f t="shared" si="16"/>
        <v>690.5</v>
      </c>
    </row>
    <row r="410" spans="1:10" x14ac:dyDescent="0.25">
      <c r="A410" t="s">
        <v>614</v>
      </c>
      <c r="B410" s="56">
        <v>43008</v>
      </c>
      <c r="C410" t="s">
        <v>8690</v>
      </c>
      <c r="D410">
        <v>1</v>
      </c>
      <c r="E410" t="s">
        <v>8691</v>
      </c>
      <c r="F410" t="s">
        <v>8017</v>
      </c>
      <c r="G410" s="66" t="str">
        <f t="shared" si="17"/>
        <v>SSR760906L2A</v>
      </c>
      <c r="H410" t="s">
        <v>909</v>
      </c>
      <c r="I410">
        <v>53.21</v>
      </c>
      <c r="J410" s="66">
        <f t="shared" si="16"/>
        <v>332.5625</v>
      </c>
    </row>
    <row r="411" spans="1:10" x14ac:dyDescent="0.25">
      <c r="A411" t="s">
        <v>656</v>
      </c>
      <c r="B411" s="56">
        <v>43008</v>
      </c>
      <c r="C411" t="s">
        <v>8693</v>
      </c>
      <c r="D411">
        <v>1</v>
      </c>
      <c r="E411" t="s">
        <v>8694</v>
      </c>
      <c r="F411" t="s">
        <v>8017</v>
      </c>
      <c r="G411" s="66" t="str">
        <f t="shared" si="17"/>
        <v>OSE110824C75</v>
      </c>
      <c r="H411" t="s">
        <v>8695</v>
      </c>
      <c r="I411">
        <v>6.48</v>
      </c>
      <c r="J411" s="66">
        <f t="shared" si="16"/>
        <v>40.5</v>
      </c>
    </row>
    <row r="412" spans="1:10" x14ac:dyDescent="0.25">
      <c r="A412" t="s">
        <v>662</v>
      </c>
      <c r="B412" s="56">
        <v>43008</v>
      </c>
      <c r="C412" t="s">
        <v>8696</v>
      </c>
      <c r="D412">
        <v>1</v>
      </c>
      <c r="E412" t="s">
        <v>8697</v>
      </c>
      <c r="F412" t="s">
        <v>8017</v>
      </c>
      <c r="G412" s="66" t="str">
        <f t="shared" si="17"/>
        <v>GSA950104U97</v>
      </c>
      <c r="H412" t="s">
        <v>8698</v>
      </c>
      <c r="I412">
        <v>43.2</v>
      </c>
      <c r="J412" s="66">
        <f t="shared" si="16"/>
        <v>270</v>
      </c>
    </row>
    <row r="413" spans="1:10" x14ac:dyDescent="0.25">
      <c r="A413" t="s">
        <v>665</v>
      </c>
      <c r="B413" s="56">
        <v>43008</v>
      </c>
      <c r="C413" t="s">
        <v>8699</v>
      </c>
      <c r="D413">
        <v>1</v>
      </c>
      <c r="E413" t="s">
        <v>8700</v>
      </c>
      <c r="F413" t="s">
        <v>8017</v>
      </c>
      <c r="G413" s="7" t="s">
        <v>8980</v>
      </c>
      <c r="H413" s="7" t="s">
        <v>8981</v>
      </c>
      <c r="I413">
        <v>25.33</v>
      </c>
      <c r="J413" s="66">
        <f t="shared" si="16"/>
        <v>158.3125</v>
      </c>
    </row>
    <row r="414" spans="1:10" x14ac:dyDescent="0.25">
      <c r="A414" t="s">
        <v>671</v>
      </c>
      <c r="B414" s="56">
        <v>43008</v>
      </c>
      <c r="C414" t="s">
        <v>8701</v>
      </c>
      <c r="D414">
        <v>1</v>
      </c>
      <c r="E414" t="s">
        <v>8702</v>
      </c>
      <c r="F414" t="s">
        <v>8017</v>
      </c>
      <c r="G414" s="66" t="str">
        <f t="shared" si="17"/>
        <v>AME970109GW0</v>
      </c>
      <c r="H414" t="s">
        <v>309</v>
      </c>
      <c r="I414">
        <v>19.3</v>
      </c>
      <c r="J414" s="66">
        <f t="shared" si="16"/>
        <v>120.625</v>
      </c>
    </row>
    <row r="415" spans="1:10" x14ac:dyDescent="0.25">
      <c r="A415" t="s">
        <v>674</v>
      </c>
      <c r="B415" s="56">
        <v>43008</v>
      </c>
      <c r="C415" t="s">
        <v>8703</v>
      </c>
      <c r="D415">
        <v>1</v>
      </c>
      <c r="E415" t="s">
        <v>8704</v>
      </c>
      <c r="F415" t="s">
        <v>8017</v>
      </c>
      <c r="G415" s="66" t="str">
        <f t="shared" si="17"/>
        <v>ROVJ710710QB3</v>
      </c>
      <c r="H415" t="s">
        <v>8705</v>
      </c>
      <c r="I415">
        <v>11.72</v>
      </c>
      <c r="J415" s="66">
        <f t="shared" si="16"/>
        <v>73.25</v>
      </c>
    </row>
    <row r="416" spans="1:10" x14ac:dyDescent="0.25">
      <c r="A416" t="s">
        <v>677</v>
      </c>
      <c r="B416" s="56">
        <v>43008</v>
      </c>
      <c r="C416" t="s">
        <v>8706</v>
      </c>
      <c r="D416">
        <v>1</v>
      </c>
      <c r="E416" t="s">
        <v>8707</v>
      </c>
      <c r="F416" t="s">
        <v>8017</v>
      </c>
      <c r="G416" s="66" t="str">
        <f t="shared" si="17"/>
        <v>FMB871228QF7</v>
      </c>
      <c r="H416" t="s">
        <v>430</v>
      </c>
      <c r="I416">
        <v>19.52</v>
      </c>
      <c r="J416" s="66">
        <f t="shared" si="16"/>
        <v>122</v>
      </c>
    </row>
    <row r="417" spans="1:11" x14ac:dyDescent="0.25">
      <c r="A417" t="s">
        <v>680</v>
      </c>
      <c r="B417" s="56">
        <v>43008</v>
      </c>
      <c r="C417" t="s">
        <v>8708</v>
      </c>
      <c r="D417">
        <v>1</v>
      </c>
      <c r="E417" t="s">
        <v>8709</v>
      </c>
      <c r="F417" t="s">
        <v>8017</v>
      </c>
      <c r="G417" s="66" t="str">
        <f t="shared" si="17"/>
        <v>SAVE670913S83</v>
      </c>
      <c r="H417" t="s">
        <v>8014</v>
      </c>
      <c r="I417">
        <v>56</v>
      </c>
      <c r="J417" s="66">
        <f t="shared" si="16"/>
        <v>350</v>
      </c>
    </row>
    <row r="418" spans="1:11" x14ac:dyDescent="0.25">
      <c r="A418" t="s">
        <v>2484</v>
      </c>
      <c r="B418" s="56">
        <v>42979</v>
      </c>
      <c r="C418" t="s">
        <v>8710</v>
      </c>
      <c r="D418">
        <v>1</v>
      </c>
      <c r="E418" t="s">
        <v>8711</v>
      </c>
      <c r="F418" t="s">
        <v>8712</v>
      </c>
      <c r="G418" s="66" t="s">
        <v>1421</v>
      </c>
      <c r="H418" t="s">
        <v>1006</v>
      </c>
      <c r="I418" s="61">
        <v>49329.760000000002</v>
      </c>
      <c r="J418" s="66">
        <f t="shared" si="16"/>
        <v>308311</v>
      </c>
    </row>
    <row r="419" spans="1:11" x14ac:dyDescent="0.25">
      <c r="A419" t="s">
        <v>6034</v>
      </c>
      <c r="B419" s="56">
        <v>42979</v>
      </c>
      <c r="C419" t="s">
        <v>8713</v>
      </c>
      <c r="D419">
        <v>1</v>
      </c>
      <c r="E419" t="s">
        <v>8714</v>
      </c>
      <c r="F419" t="s">
        <v>8712</v>
      </c>
      <c r="G419" s="7" t="s">
        <v>1463</v>
      </c>
      <c r="H419" s="7" t="s">
        <v>1464</v>
      </c>
      <c r="I419" s="61">
        <v>120217.99</v>
      </c>
      <c r="J419" s="66">
        <f t="shared" si="16"/>
        <v>751362.4375</v>
      </c>
    </row>
    <row r="420" spans="1:11" x14ac:dyDescent="0.25">
      <c r="A420" t="s">
        <v>6037</v>
      </c>
      <c r="B420" s="56">
        <v>42983</v>
      </c>
      <c r="C420" t="s">
        <v>8715</v>
      </c>
      <c r="D420">
        <v>1</v>
      </c>
      <c r="E420" t="s">
        <v>8716</v>
      </c>
      <c r="F420" t="s">
        <v>8717</v>
      </c>
      <c r="G420" s="7" t="s">
        <v>1418</v>
      </c>
      <c r="H420" s="55" t="s">
        <v>1196</v>
      </c>
      <c r="I420" s="61">
        <v>21428.57</v>
      </c>
      <c r="J420" s="66">
        <f t="shared" si="16"/>
        <v>133928.5625</v>
      </c>
      <c r="K420" s="65">
        <v>14285.72</v>
      </c>
    </row>
    <row r="421" spans="1:11" x14ac:dyDescent="0.25">
      <c r="A421" t="s">
        <v>3476</v>
      </c>
      <c r="B421" s="56">
        <v>42983</v>
      </c>
      <c r="C421" t="s">
        <v>8718</v>
      </c>
      <c r="D421">
        <v>1</v>
      </c>
      <c r="E421" t="s">
        <v>8719</v>
      </c>
      <c r="F421" t="s">
        <v>8717</v>
      </c>
      <c r="G421" s="39" t="s">
        <v>7966</v>
      </c>
      <c r="H421" s="55" t="s">
        <v>1192</v>
      </c>
      <c r="I421" s="61">
        <v>21428.57</v>
      </c>
      <c r="J421" s="66">
        <f t="shared" si="16"/>
        <v>133928.5625</v>
      </c>
      <c r="K421" s="65">
        <v>14285.72</v>
      </c>
    </row>
    <row r="422" spans="1:11" x14ac:dyDescent="0.25">
      <c r="A422" t="s">
        <v>2507</v>
      </c>
      <c r="B422" s="56">
        <v>42982</v>
      </c>
      <c r="C422" t="s">
        <v>8720</v>
      </c>
      <c r="D422">
        <v>1</v>
      </c>
      <c r="E422" t="s">
        <v>8721</v>
      </c>
      <c r="F422" t="s">
        <v>8712</v>
      </c>
      <c r="G422" s="55" t="s">
        <v>1421</v>
      </c>
      <c r="H422" t="s">
        <v>1006</v>
      </c>
      <c r="I422" s="61">
        <v>34297.870000000003</v>
      </c>
      <c r="J422" s="66">
        <f t="shared" si="16"/>
        <v>214361.6875</v>
      </c>
    </row>
    <row r="423" spans="1:11" x14ac:dyDescent="0.25">
      <c r="A423" t="s">
        <v>1011</v>
      </c>
      <c r="B423" s="56">
        <v>42983</v>
      </c>
      <c r="C423" t="s">
        <v>8722</v>
      </c>
      <c r="D423">
        <v>1</v>
      </c>
      <c r="E423" t="s">
        <v>8723</v>
      </c>
      <c r="F423" t="s">
        <v>8712</v>
      </c>
      <c r="G423" s="55" t="s">
        <v>1421</v>
      </c>
      <c r="H423" t="s">
        <v>1006</v>
      </c>
      <c r="I423" s="61">
        <v>1063.1300000000001</v>
      </c>
      <c r="J423" s="66">
        <f t="shared" si="16"/>
        <v>6644.5625000000009</v>
      </c>
    </row>
    <row r="424" spans="1:11" x14ac:dyDescent="0.25">
      <c r="A424" t="s">
        <v>1015</v>
      </c>
      <c r="B424" s="56">
        <v>42983</v>
      </c>
      <c r="C424" t="s">
        <v>8724</v>
      </c>
      <c r="D424">
        <v>1</v>
      </c>
      <c r="E424" t="s">
        <v>8725</v>
      </c>
      <c r="F424" t="s">
        <v>8712</v>
      </c>
      <c r="G424" s="55" t="s">
        <v>1421</v>
      </c>
      <c r="H424" t="s">
        <v>1006</v>
      </c>
      <c r="I424" s="61">
        <v>31303.91</v>
      </c>
      <c r="J424" s="66">
        <f t="shared" si="16"/>
        <v>195649.4375</v>
      </c>
    </row>
    <row r="425" spans="1:11" x14ac:dyDescent="0.25">
      <c r="A425" t="s">
        <v>1019</v>
      </c>
      <c r="B425" s="56">
        <v>42984</v>
      </c>
      <c r="C425" t="s">
        <v>8726</v>
      </c>
      <c r="D425">
        <v>1</v>
      </c>
      <c r="E425" t="s">
        <v>8727</v>
      </c>
      <c r="F425" t="s">
        <v>8712</v>
      </c>
      <c r="G425" s="55" t="s">
        <v>2854</v>
      </c>
      <c r="H425" t="s">
        <v>2742</v>
      </c>
      <c r="I425">
        <v>117.92</v>
      </c>
      <c r="J425" s="66">
        <f t="shared" si="16"/>
        <v>737</v>
      </c>
    </row>
    <row r="426" spans="1:11" x14ac:dyDescent="0.25">
      <c r="A426" t="s">
        <v>1026</v>
      </c>
      <c r="B426" s="56">
        <v>42984</v>
      </c>
      <c r="C426" t="s">
        <v>8728</v>
      </c>
      <c r="D426">
        <v>1</v>
      </c>
      <c r="E426" t="s">
        <v>8729</v>
      </c>
      <c r="F426" t="s">
        <v>8712</v>
      </c>
      <c r="G426" s="55" t="s">
        <v>1445</v>
      </c>
      <c r="H426" t="s">
        <v>1172</v>
      </c>
      <c r="I426" s="61">
        <v>1038.5</v>
      </c>
      <c r="J426" s="66">
        <f t="shared" si="16"/>
        <v>6490.625</v>
      </c>
    </row>
    <row r="427" spans="1:11" x14ac:dyDescent="0.25">
      <c r="A427" t="s">
        <v>1030</v>
      </c>
      <c r="B427" s="56">
        <v>42984</v>
      </c>
      <c r="C427" t="s">
        <v>8730</v>
      </c>
      <c r="D427">
        <v>1</v>
      </c>
      <c r="E427" t="s">
        <v>8731</v>
      </c>
      <c r="F427" t="s">
        <v>8712</v>
      </c>
      <c r="G427" s="55" t="s">
        <v>1432</v>
      </c>
      <c r="H427" t="s">
        <v>1060</v>
      </c>
      <c r="I427" s="61">
        <v>1872</v>
      </c>
      <c r="J427" s="66">
        <f t="shared" si="16"/>
        <v>11700</v>
      </c>
    </row>
    <row r="428" spans="1:11" x14ac:dyDescent="0.25">
      <c r="A428" t="s">
        <v>1033</v>
      </c>
      <c r="B428" s="56">
        <v>42984</v>
      </c>
      <c r="C428" t="s">
        <v>8732</v>
      </c>
      <c r="D428">
        <v>1</v>
      </c>
      <c r="E428" t="s">
        <v>8733</v>
      </c>
      <c r="F428" t="s">
        <v>8712</v>
      </c>
      <c r="G428" s="55" t="s">
        <v>1439</v>
      </c>
      <c r="H428" t="s">
        <v>1064</v>
      </c>
      <c r="I428">
        <v>400</v>
      </c>
      <c r="J428" s="66">
        <f t="shared" si="16"/>
        <v>2500</v>
      </c>
    </row>
    <row r="429" spans="1:11" x14ac:dyDescent="0.25">
      <c r="A429" t="s">
        <v>1041</v>
      </c>
      <c r="B429" s="56">
        <v>42984</v>
      </c>
      <c r="C429" t="s">
        <v>8734</v>
      </c>
      <c r="D429">
        <v>1</v>
      </c>
      <c r="E429" t="s">
        <v>8735</v>
      </c>
      <c r="F429" t="s">
        <v>8712</v>
      </c>
      <c r="G429" s="55" t="s">
        <v>1421</v>
      </c>
      <c r="H429" t="s">
        <v>1006</v>
      </c>
      <c r="I429">
        <v>914.28</v>
      </c>
      <c r="J429" s="66">
        <f t="shared" si="16"/>
        <v>5714.25</v>
      </c>
    </row>
    <row r="430" spans="1:11" x14ac:dyDescent="0.25">
      <c r="A430" t="s">
        <v>1045</v>
      </c>
      <c r="B430" s="56">
        <v>42984</v>
      </c>
      <c r="C430" t="s">
        <v>8736</v>
      </c>
      <c r="D430">
        <v>1</v>
      </c>
      <c r="E430" t="s">
        <v>8737</v>
      </c>
      <c r="F430" t="s">
        <v>8712</v>
      </c>
      <c r="G430" s="55" t="s">
        <v>1424</v>
      </c>
      <c r="H430" t="s">
        <v>1018</v>
      </c>
      <c r="I430">
        <v>508.48</v>
      </c>
      <c r="J430" s="66">
        <f t="shared" si="16"/>
        <v>3178</v>
      </c>
    </row>
    <row r="431" spans="1:11" x14ac:dyDescent="0.25">
      <c r="A431" t="s">
        <v>1049</v>
      </c>
      <c r="B431" s="56">
        <v>42984</v>
      </c>
      <c r="C431" t="s">
        <v>8738</v>
      </c>
      <c r="D431">
        <v>1</v>
      </c>
      <c r="E431" t="s">
        <v>8739</v>
      </c>
      <c r="F431" t="s">
        <v>8712</v>
      </c>
      <c r="G431" s="55" t="s">
        <v>7949</v>
      </c>
      <c r="H431" t="s">
        <v>7823</v>
      </c>
      <c r="I431" s="61">
        <v>4000</v>
      </c>
      <c r="J431" s="66">
        <f t="shared" si="16"/>
        <v>25000</v>
      </c>
    </row>
    <row r="432" spans="1:11" x14ac:dyDescent="0.25">
      <c r="A432" t="s">
        <v>1053</v>
      </c>
      <c r="B432" s="56">
        <v>42984</v>
      </c>
      <c r="C432" t="s">
        <v>8740</v>
      </c>
      <c r="D432">
        <v>1</v>
      </c>
      <c r="E432" t="s">
        <v>8741</v>
      </c>
      <c r="F432" t="s">
        <v>8712</v>
      </c>
      <c r="G432" s="55" t="s">
        <v>1441</v>
      </c>
      <c r="H432" t="s">
        <v>1156</v>
      </c>
      <c r="I432">
        <v>80.56</v>
      </c>
      <c r="J432" s="66">
        <f t="shared" si="16"/>
        <v>503.5</v>
      </c>
    </row>
    <row r="433" spans="1:11" x14ac:dyDescent="0.25">
      <c r="A433" t="s">
        <v>1057</v>
      </c>
      <c r="B433" s="56">
        <v>42984</v>
      </c>
      <c r="C433" t="s">
        <v>8742</v>
      </c>
      <c r="D433">
        <v>1</v>
      </c>
      <c r="E433" t="s">
        <v>8743</v>
      </c>
      <c r="F433" t="s">
        <v>8712</v>
      </c>
      <c r="G433" s="55" t="s">
        <v>411</v>
      </c>
      <c r="H433" t="s">
        <v>1044</v>
      </c>
      <c r="I433">
        <v>774.83</v>
      </c>
      <c r="J433" s="66">
        <f t="shared" si="16"/>
        <v>4842.6875</v>
      </c>
    </row>
    <row r="434" spans="1:11" x14ac:dyDescent="0.25">
      <c r="A434" t="s">
        <v>1061</v>
      </c>
      <c r="B434" s="56">
        <v>42984</v>
      </c>
      <c r="C434" t="s">
        <v>8744</v>
      </c>
      <c r="D434">
        <v>1</v>
      </c>
      <c r="E434" t="s">
        <v>8745</v>
      </c>
      <c r="F434" t="s">
        <v>8712</v>
      </c>
      <c r="G434" s="55" t="s">
        <v>1447</v>
      </c>
      <c r="H434" t="s">
        <v>1200</v>
      </c>
      <c r="I434" s="61">
        <v>19200</v>
      </c>
      <c r="J434" s="66">
        <f t="shared" si="16"/>
        <v>120000</v>
      </c>
      <c r="K434">
        <v>12800</v>
      </c>
    </row>
    <row r="435" spans="1:11" x14ac:dyDescent="0.25">
      <c r="A435" t="s">
        <v>1065</v>
      </c>
      <c r="B435" s="56">
        <v>42984</v>
      </c>
      <c r="C435" t="s">
        <v>8746</v>
      </c>
      <c r="D435">
        <v>1</v>
      </c>
      <c r="E435" t="s">
        <v>8747</v>
      </c>
      <c r="F435" t="s">
        <v>8712</v>
      </c>
      <c r="G435" s="55" t="s">
        <v>1427</v>
      </c>
      <c r="H435" t="s">
        <v>1036</v>
      </c>
      <c r="I435" s="61">
        <v>1004.78</v>
      </c>
      <c r="J435" s="66">
        <f t="shared" si="16"/>
        <v>6279.875</v>
      </c>
    </row>
    <row r="436" spans="1:11" x14ac:dyDescent="0.25">
      <c r="A436" t="s">
        <v>1068</v>
      </c>
      <c r="B436" s="56">
        <v>42984</v>
      </c>
      <c r="C436" t="s">
        <v>8748</v>
      </c>
      <c r="D436">
        <v>1</v>
      </c>
      <c r="E436" t="s">
        <v>8749</v>
      </c>
      <c r="F436" t="s">
        <v>8712</v>
      </c>
      <c r="G436" s="55" t="s">
        <v>3730</v>
      </c>
      <c r="H436" t="s">
        <v>3656</v>
      </c>
      <c r="I436">
        <v>412.8</v>
      </c>
      <c r="J436" s="66">
        <f t="shared" si="16"/>
        <v>2580</v>
      </c>
    </row>
    <row r="437" spans="1:11" x14ac:dyDescent="0.25">
      <c r="A437" t="s">
        <v>2548</v>
      </c>
      <c r="B437" s="56">
        <v>42984</v>
      </c>
      <c r="C437" t="s">
        <v>8750</v>
      </c>
      <c r="D437">
        <v>1</v>
      </c>
      <c r="E437" t="s">
        <v>8751</v>
      </c>
      <c r="F437" t="s">
        <v>8712</v>
      </c>
      <c r="G437" s="55" t="s">
        <v>2852</v>
      </c>
      <c r="H437" t="s">
        <v>2734</v>
      </c>
      <c r="I437" s="61">
        <v>7604.69</v>
      </c>
      <c r="J437" s="66">
        <f t="shared" si="16"/>
        <v>47529.3125</v>
      </c>
    </row>
    <row r="438" spans="1:11" x14ac:dyDescent="0.25">
      <c r="A438" t="s">
        <v>4526</v>
      </c>
      <c r="B438" s="56">
        <v>42984</v>
      </c>
      <c r="C438" t="s">
        <v>8752</v>
      </c>
      <c r="D438">
        <v>1</v>
      </c>
      <c r="E438" t="s">
        <v>8753</v>
      </c>
      <c r="F438" t="s">
        <v>8712</v>
      </c>
      <c r="G438" s="55" t="s">
        <v>7954</v>
      </c>
      <c r="H438" t="s">
        <v>7859</v>
      </c>
      <c r="I438" s="61">
        <v>2666.72</v>
      </c>
      <c r="J438" s="66">
        <f t="shared" si="16"/>
        <v>16667</v>
      </c>
    </row>
    <row r="439" spans="1:11" x14ac:dyDescent="0.25">
      <c r="A439" t="s">
        <v>4529</v>
      </c>
      <c r="B439" s="56">
        <v>42984</v>
      </c>
      <c r="C439" t="s">
        <v>8754</v>
      </c>
      <c r="D439">
        <v>1</v>
      </c>
      <c r="E439" t="s">
        <v>8755</v>
      </c>
      <c r="F439" t="s">
        <v>8712</v>
      </c>
      <c r="G439" s="55" t="s">
        <v>2851</v>
      </c>
      <c r="H439" t="s">
        <v>2727</v>
      </c>
      <c r="I439">
        <v>640</v>
      </c>
      <c r="J439" s="66">
        <f t="shared" si="16"/>
        <v>4000</v>
      </c>
    </row>
    <row r="440" spans="1:11" x14ac:dyDescent="0.25">
      <c r="A440" t="s">
        <v>1072</v>
      </c>
      <c r="B440" s="56">
        <v>42984</v>
      </c>
      <c r="C440" t="s">
        <v>8756</v>
      </c>
      <c r="D440">
        <v>1</v>
      </c>
      <c r="E440" t="s">
        <v>8757</v>
      </c>
      <c r="F440" t="s">
        <v>8712</v>
      </c>
      <c r="G440" s="55" t="s">
        <v>2854</v>
      </c>
      <c r="H440" t="s">
        <v>2742</v>
      </c>
      <c r="I440" s="61">
        <v>1032.68</v>
      </c>
      <c r="J440" s="66">
        <f t="shared" si="16"/>
        <v>6454.25</v>
      </c>
    </row>
    <row r="441" spans="1:11" x14ac:dyDescent="0.25">
      <c r="A441" t="s">
        <v>1076</v>
      </c>
      <c r="B441" s="56">
        <v>42984</v>
      </c>
      <c r="C441" t="s">
        <v>8758</v>
      </c>
      <c r="D441">
        <v>1</v>
      </c>
      <c r="E441" t="s">
        <v>8759</v>
      </c>
      <c r="F441" t="s">
        <v>8712</v>
      </c>
      <c r="G441" s="55" t="s">
        <v>2833</v>
      </c>
      <c r="H441" t="s">
        <v>2497</v>
      </c>
      <c r="I441">
        <v>688</v>
      </c>
      <c r="J441" s="66">
        <f t="shared" si="16"/>
        <v>4300</v>
      </c>
    </row>
    <row r="442" spans="1:11" x14ac:dyDescent="0.25">
      <c r="A442" t="s">
        <v>4855</v>
      </c>
      <c r="B442" s="56">
        <v>42984</v>
      </c>
      <c r="C442" t="s">
        <v>8760</v>
      </c>
      <c r="D442">
        <v>1</v>
      </c>
      <c r="E442" t="s">
        <v>8761</v>
      </c>
      <c r="F442" t="s">
        <v>8712</v>
      </c>
      <c r="G442" s="55" t="s">
        <v>2842</v>
      </c>
      <c r="H442" t="s">
        <v>2604</v>
      </c>
      <c r="I442" s="61">
        <v>8160</v>
      </c>
      <c r="J442" s="66">
        <f t="shared" si="16"/>
        <v>51000</v>
      </c>
      <c r="K442">
        <v>5439.97</v>
      </c>
    </row>
    <row r="443" spans="1:11" x14ac:dyDescent="0.25">
      <c r="A443" t="s">
        <v>4857</v>
      </c>
      <c r="B443" s="56">
        <v>42984</v>
      </c>
      <c r="C443" t="s">
        <v>8762</v>
      </c>
      <c r="D443">
        <v>1</v>
      </c>
      <c r="E443" t="s">
        <v>8763</v>
      </c>
      <c r="F443" t="s">
        <v>8712</v>
      </c>
      <c r="G443" s="55" t="s">
        <v>2943</v>
      </c>
      <c r="H443" t="s">
        <v>2738</v>
      </c>
      <c r="I443" s="61">
        <v>1172.3699999999999</v>
      </c>
      <c r="J443" s="66">
        <f t="shared" si="16"/>
        <v>7327.3124999999991</v>
      </c>
    </row>
    <row r="444" spans="1:11" x14ac:dyDescent="0.25">
      <c r="A444" t="s">
        <v>4859</v>
      </c>
      <c r="B444" s="56">
        <v>42984</v>
      </c>
      <c r="C444" t="s">
        <v>8764</v>
      </c>
      <c r="D444">
        <v>1</v>
      </c>
      <c r="E444" t="s">
        <v>8765</v>
      </c>
      <c r="F444" t="s">
        <v>8712</v>
      </c>
      <c r="G444" s="55" t="s">
        <v>8952</v>
      </c>
      <c r="H444" t="s">
        <v>8766</v>
      </c>
      <c r="I444">
        <v>666.56</v>
      </c>
      <c r="J444" s="66">
        <f t="shared" si="16"/>
        <v>4166</v>
      </c>
    </row>
    <row r="445" spans="1:11" x14ac:dyDescent="0.25">
      <c r="A445" t="s">
        <v>3486</v>
      </c>
      <c r="B445" s="56">
        <v>42984</v>
      </c>
      <c r="C445" t="s">
        <v>8767</v>
      </c>
      <c r="D445">
        <v>2</v>
      </c>
      <c r="E445" t="s">
        <v>8768</v>
      </c>
      <c r="F445" t="s">
        <v>8712</v>
      </c>
      <c r="G445" s="55" t="s">
        <v>1424</v>
      </c>
      <c r="H445" t="s">
        <v>1018</v>
      </c>
      <c r="I445">
        <v>297.36</v>
      </c>
      <c r="J445" s="66">
        <f t="shared" si="16"/>
        <v>1858.5</v>
      </c>
    </row>
    <row r="446" spans="1:11" x14ac:dyDescent="0.25">
      <c r="A446" t="s">
        <v>3489</v>
      </c>
      <c r="B446" s="56">
        <v>42984</v>
      </c>
      <c r="C446" t="s">
        <v>8769</v>
      </c>
      <c r="D446">
        <v>2</v>
      </c>
      <c r="E446" t="s">
        <v>8770</v>
      </c>
      <c r="F446" t="s">
        <v>8712</v>
      </c>
      <c r="G446" s="55" t="s">
        <v>2839</v>
      </c>
      <c r="H446" t="s">
        <v>2539</v>
      </c>
      <c r="I446">
        <v>41.38</v>
      </c>
      <c r="J446" s="66">
        <f t="shared" si="16"/>
        <v>258.625</v>
      </c>
    </row>
    <row r="447" spans="1:11" x14ac:dyDescent="0.25">
      <c r="A447" t="s">
        <v>1079</v>
      </c>
      <c r="B447" s="56">
        <v>42984</v>
      </c>
      <c r="C447" t="s">
        <v>8771</v>
      </c>
      <c r="D447">
        <v>2</v>
      </c>
      <c r="E447" t="s">
        <v>8772</v>
      </c>
      <c r="F447" t="s">
        <v>8712</v>
      </c>
      <c r="G447" s="55" t="s">
        <v>1458</v>
      </c>
      <c r="H447" t="s">
        <v>1359</v>
      </c>
      <c r="I447">
        <v>336</v>
      </c>
      <c r="J447" s="66">
        <f t="shared" si="16"/>
        <v>2100</v>
      </c>
    </row>
    <row r="448" spans="1:11" x14ac:dyDescent="0.25">
      <c r="A448" t="s">
        <v>1082</v>
      </c>
      <c r="B448" s="56">
        <v>42984</v>
      </c>
      <c r="C448" t="s">
        <v>8773</v>
      </c>
      <c r="D448">
        <v>2</v>
      </c>
      <c r="E448" t="s">
        <v>8774</v>
      </c>
      <c r="F448" t="s">
        <v>8712</v>
      </c>
      <c r="G448" s="55" t="s">
        <v>1437</v>
      </c>
      <c r="H448" t="s">
        <v>1111</v>
      </c>
      <c r="I448" s="61">
        <v>3423.45</v>
      </c>
      <c r="J448" s="66">
        <f t="shared" si="16"/>
        <v>21396.5625</v>
      </c>
    </row>
    <row r="449" spans="1:10" x14ac:dyDescent="0.25">
      <c r="A449" t="s">
        <v>3495</v>
      </c>
      <c r="B449" s="56">
        <v>42984</v>
      </c>
      <c r="C449" t="s">
        <v>8775</v>
      </c>
      <c r="D449">
        <v>1</v>
      </c>
      <c r="E449" t="s">
        <v>8776</v>
      </c>
      <c r="F449" t="s">
        <v>8712</v>
      </c>
      <c r="G449" s="55" t="s">
        <v>1421</v>
      </c>
      <c r="H449" t="s">
        <v>1006</v>
      </c>
      <c r="I449" s="61">
        <v>6676.52</v>
      </c>
      <c r="J449" s="66">
        <f t="shared" si="16"/>
        <v>41728.25</v>
      </c>
    </row>
    <row r="450" spans="1:10" x14ac:dyDescent="0.25">
      <c r="A450" t="s">
        <v>4541</v>
      </c>
      <c r="B450" s="56">
        <v>42986</v>
      </c>
      <c r="C450" t="s">
        <v>8777</v>
      </c>
      <c r="D450">
        <v>1</v>
      </c>
      <c r="E450" t="s">
        <v>8778</v>
      </c>
      <c r="F450" t="s">
        <v>8712</v>
      </c>
      <c r="G450" s="55" t="s">
        <v>1421</v>
      </c>
      <c r="H450" t="s">
        <v>1006</v>
      </c>
      <c r="I450" s="61">
        <v>24514.080000000002</v>
      </c>
      <c r="J450" s="66">
        <f t="shared" si="16"/>
        <v>153213</v>
      </c>
    </row>
    <row r="451" spans="1:10" x14ac:dyDescent="0.25">
      <c r="A451" t="s">
        <v>3513</v>
      </c>
      <c r="B451" s="56">
        <v>42990</v>
      </c>
      <c r="C451" t="s">
        <v>8779</v>
      </c>
      <c r="D451">
        <v>1</v>
      </c>
      <c r="E451" t="s">
        <v>8780</v>
      </c>
      <c r="F451" t="s">
        <v>8717</v>
      </c>
      <c r="G451" s="55" t="s">
        <v>1416</v>
      </c>
      <c r="H451" t="s">
        <v>1101</v>
      </c>
      <c r="I451" s="61">
        <v>1031.2</v>
      </c>
      <c r="J451" s="66">
        <f t="shared" si="16"/>
        <v>6445</v>
      </c>
    </row>
    <row r="452" spans="1:10" x14ac:dyDescent="0.25">
      <c r="A452" t="s">
        <v>3515</v>
      </c>
      <c r="B452" s="56">
        <v>42990</v>
      </c>
      <c r="C452" t="s">
        <v>8781</v>
      </c>
      <c r="D452">
        <v>1</v>
      </c>
      <c r="E452" t="s">
        <v>8782</v>
      </c>
      <c r="F452" t="s">
        <v>8717</v>
      </c>
      <c r="G452" s="55" t="s">
        <v>1416</v>
      </c>
      <c r="H452" t="s">
        <v>1101</v>
      </c>
      <c r="I452" s="61">
        <v>1615.39</v>
      </c>
      <c r="J452" s="66">
        <f t="shared" si="16"/>
        <v>10096.1875</v>
      </c>
    </row>
    <row r="453" spans="1:10" x14ac:dyDescent="0.25">
      <c r="A453" t="s">
        <v>3519</v>
      </c>
      <c r="B453" s="56">
        <v>42989</v>
      </c>
      <c r="C453" t="s">
        <v>8783</v>
      </c>
      <c r="D453">
        <v>1</v>
      </c>
      <c r="E453" t="s">
        <v>8784</v>
      </c>
      <c r="F453" t="s">
        <v>8712</v>
      </c>
      <c r="G453" s="55" t="s">
        <v>6171</v>
      </c>
      <c r="H453" t="s">
        <v>6135</v>
      </c>
      <c r="I453" s="61">
        <v>2742.86</v>
      </c>
      <c r="J453" s="66">
        <f t="shared" si="16"/>
        <v>17142.875</v>
      </c>
    </row>
    <row r="454" spans="1:10" x14ac:dyDescent="0.25">
      <c r="A454" t="s">
        <v>1087</v>
      </c>
      <c r="B454" s="56">
        <v>42991</v>
      </c>
      <c r="C454" t="s">
        <v>8785</v>
      </c>
      <c r="D454">
        <v>1</v>
      </c>
      <c r="E454" t="s">
        <v>8786</v>
      </c>
      <c r="F454" t="s">
        <v>8712</v>
      </c>
      <c r="G454" s="66" t="s">
        <v>9002</v>
      </c>
      <c r="H454" t="s">
        <v>8787</v>
      </c>
      <c r="I454" s="61">
        <v>2240</v>
      </c>
      <c r="J454" s="66">
        <f t="shared" si="16"/>
        <v>14000</v>
      </c>
    </row>
    <row r="455" spans="1:10" x14ac:dyDescent="0.25">
      <c r="A455" t="s">
        <v>1091</v>
      </c>
      <c r="B455" s="56">
        <v>42991</v>
      </c>
      <c r="C455" t="s">
        <v>8788</v>
      </c>
      <c r="D455">
        <v>1</v>
      </c>
      <c r="E455" t="s">
        <v>8789</v>
      </c>
      <c r="F455" t="s">
        <v>8712</v>
      </c>
      <c r="G455" s="55" t="s">
        <v>3713</v>
      </c>
      <c r="H455" t="s">
        <v>3488</v>
      </c>
      <c r="I455">
        <v>348</v>
      </c>
      <c r="J455" s="66">
        <f t="shared" si="16"/>
        <v>2175</v>
      </c>
    </row>
    <row r="456" spans="1:10" x14ac:dyDescent="0.25">
      <c r="A456" t="s">
        <v>2559</v>
      </c>
      <c r="B456" s="56">
        <v>42991</v>
      </c>
      <c r="C456" t="s">
        <v>8790</v>
      </c>
      <c r="D456">
        <v>1</v>
      </c>
      <c r="E456" t="s">
        <v>8791</v>
      </c>
      <c r="F456" t="s">
        <v>8712</v>
      </c>
      <c r="G456" s="55" t="s">
        <v>5996</v>
      </c>
      <c r="H456" t="s">
        <v>7210</v>
      </c>
      <c r="I456" s="61">
        <v>3606</v>
      </c>
      <c r="J456" s="66">
        <f t="shared" ref="J456:J519" si="18">+I456/0.16</f>
        <v>22537.5</v>
      </c>
    </row>
    <row r="457" spans="1:10" x14ac:dyDescent="0.25">
      <c r="A457" t="s">
        <v>3532</v>
      </c>
      <c r="B457" s="56">
        <v>42991</v>
      </c>
      <c r="C457" t="s">
        <v>8792</v>
      </c>
      <c r="D457">
        <v>2</v>
      </c>
      <c r="E457" t="s">
        <v>8793</v>
      </c>
      <c r="F457" t="s">
        <v>8712</v>
      </c>
      <c r="G457" s="55" t="s">
        <v>7627</v>
      </c>
      <c r="H457" t="s">
        <v>7767</v>
      </c>
      <c r="I457" s="61">
        <v>2288</v>
      </c>
      <c r="J457" s="66">
        <f t="shared" si="18"/>
        <v>14300</v>
      </c>
    </row>
    <row r="458" spans="1:10" x14ac:dyDescent="0.25">
      <c r="A458" t="s">
        <v>7056</v>
      </c>
      <c r="B458" s="56">
        <v>42991</v>
      </c>
      <c r="C458" t="s">
        <v>8794</v>
      </c>
      <c r="D458">
        <v>2</v>
      </c>
      <c r="E458" t="s">
        <v>8795</v>
      </c>
      <c r="F458" t="s">
        <v>8712</v>
      </c>
      <c r="G458" s="55" t="s">
        <v>1423</v>
      </c>
      <c r="H458" t="s">
        <v>1014</v>
      </c>
      <c r="I458" s="61">
        <v>1440</v>
      </c>
      <c r="J458" s="66">
        <f t="shared" si="18"/>
        <v>9000</v>
      </c>
    </row>
    <row r="459" spans="1:10" x14ac:dyDescent="0.25">
      <c r="A459" t="s">
        <v>3534</v>
      </c>
      <c r="B459" s="56">
        <v>42991</v>
      </c>
      <c r="C459" t="s">
        <v>8796</v>
      </c>
      <c r="D459">
        <v>2</v>
      </c>
      <c r="E459" t="s">
        <v>8797</v>
      </c>
      <c r="F459" t="s">
        <v>8712</v>
      </c>
      <c r="G459" s="55" t="s">
        <v>1432</v>
      </c>
      <c r="H459" t="s">
        <v>1060</v>
      </c>
      <c r="I459" s="61">
        <v>2096</v>
      </c>
      <c r="J459" s="66">
        <f t="shared" si="18"/>
        <v>13100</v>
      </c>
    </row>
    <row r="460" spans="1:10" x14ac:dyDescent="0.25">
      <c r="A460" t="s">
        <v>1102</v>
      </c>
      <c r="B460" s="56">
        <v>42992</v>
      </c>
      <c r="C460" t="s">
        <v>8798</v>
      </c>
      <c r="D460">
        <v>1</v>
      </c>
      <c r="E460" t="s">
        <v>8799</v>
      </c>
      <c r="F460" t="s">
        <v>8712</v>
      </c>
      <c r="G460" s="55" t="s">
        <v>1421</v>
      </c>
      <c r="H460" t="s">
        <v>1006</v>
      </c>
      <c r="I460" s="61">
        <v>137605.41</v>
      </c>
      <c r="J460" s="66">
        <f t="shared" si="18"/>
        <v>860033.8125</v>
      </c>
    </row>
    <row r="461" spans="1:10" x14ac:dyDescent="0.25">
      <c r="A461" t="s">
        <v>1105</v>
      </c>
      <c r="B461" s="56">
        <v>42992</v>
      </c>
      <c r="C461" t="s">
        <v>8800</v>
      </c>
      <c r="D461">
        <v>1</v>
      </c>
      <c r="E461" t="s">
        <v>8801</v>
      </c>
      <c r="F461" t="s">
        <v>8712</v>
      </c>
      <c r="G461" s="55" t="s">
        <v>1421</v>
      </c>
      <c r="H461" t="s">
        <v>1006</v>
      </c>
      <c r="I461">
        <v>978.15</v>
      </c>
      <c r="J461" s="66">
        <f t="shared" si="18"/>
        <v>6113.4375</v>
      </c>
    </row>
    <row r="462" spans="1:10" x14ac:dyDescent="0.25">
      <c r="A462" t="s">
        <v>3541</v>
      </c>
      <c r="B462" s="56">
        <v>42992</v>
      </c>
      <c r="C462" t="s">
        <v>8802</v>
      </c>
      <c r="D462">
        <v>1</v>
      </c>
      <c r="E462" t="s">
        <v>8803</v>
      </c>
      <c r="F462" t="s">
        <v>8712</v>
      </c>
      <c r="G462" s="55" t="s">
        <v>1421</v>
      </c>
      <c r="H462" t="s">
        <v>1006</v>
      </c>
      <c r="I462" s="61">
        <v>4055.04</v>
      </c>
      <c r="J462" s="66">
        <f t="shared" si="18"/>
        <v>25344</v>
      </c>
    </row>
    <row r="463" spans="1:10" x14ac:dyDescent="0.25">
      <c r="A463" t="s">
        <v>4570</v>
      </c>
      <c r="B463" s="56">
        <v>42992</v>
      </c>
      <c r="C463" t="s">
        <v>8804</v>
      </c>
      <c r="D463">
        <v>1</v>
      </c>
      <c r="E463" t="s">
        <v>8805</v>
      </c>
      <c r="F463" t="s">
        <v>8712</v>
      </c>
      <c r="G463" s="55" t="s">
        <v>1421</v>
      </c>
      <c r="H463" t="s">
        <v>1006</v>
      </c>
      <c r="I463">
        <v>211.71</v>
      </c>
      <c r="J463" s="66">
        <f t="shared" si="18"/>
        <v>1323.1875</v>
      </c>
    </row>
    <row r="464" spans="1:10" x14ac:dyDescent="0.25">
      <c r="A464" t="s">
        <v>1108</v>
      </c>
      <c r="B464" s="56">
        <v>42992</v>
      </c>
      <c r="C464" t="s">
        <v>8806</v>
      </c>
      <c r="D464">
        <v>1</v>
      </c>
      <c r="E464" t="s">
        <v>8807</v>
      </c>
      <c r="F464" t="s">
        <v>8712</v>
      </c>
      <c r="G464" s="55" t="s">
        <v>1421</v>
      </c>
      <c r="H464" t="s">
        <v>1006</v>
      </c>
      <c r="I464">
        <v>707.83</v>
      </c>
      <c r="J464" s="66">
        <f t="shared" si="18"/>
        <v>4423.9375</v>
      </c>
    </row>
    <row r="465" spans="1:11" x14ac:dyDescent="0.25">
      <c r="A465" t="s">
        <v>1112</v>
      </c>
      <c r="B465" s="56">
        <v>42992</v>
      </c>
      <c r="C465" t="s">
        <v>8808</v>
      </c>
      <c r="D465">
        <v>1</v>
      </c>
      <c r="E465" t="s">
        <v>8809</v>
      </c>
      <c r="F465" t="s">
        <v>8712</v>
      </c>
      <c r="G465" s="55" t="s">
        <v>1421</v>
      </c>
      <c r="H465" t="s">
        <v>1006</v>
      </c>
      <c r="I465" s="61">
        <v>28597.200000000001</v>
      </c>
      <c r="J465" s="66">
        <f t="shared" si="18"/>
        <v>178732.5</v>
      </c>
    </row>
    <row r="466" spans="1:11" x14ac:dyDescent="0.25">
      <c r="A466" t="s">
        <v>1127</v>
      </c>
      <c r="B466" s="56">
        <v>42993</v>
      </c>
      <c r="C466" t="s">
        <v>8810</v>
      </c>
      <c r="D466">
        <v>1</v>
      </c>
      <c r="E466" t="s">
        <v>8811</v>
      </c>
      <c r="F466" t="s">
        <v>8712</v>
      </c>
      <c r="G466" s="55" t="s">
        <v>2943</v>
      </c>
      <c r="H466" t="s">
        <v>2738</v>
      </c>
      <c r="I466" s="61">
        <v>4057.79</v>
      </c>
      <c r="J466" s="66">
        <f t="shared" si="18"/>
        <v>25361.1875</v>
      </c>
    </row>
    <row r="467" spans="1:11" x14ac:dyDescent="0.25">
      <c r="A467" t="s">
        <v>1131</v>
      </c>
      <c r="B467" s="56">
        <v>42993</v>
      </c>
      <c r="C467" t="s">
        <v>8812</v>
      </c>
      <c r="D467">
        <v>1</v>
      </c>
      <c r="E467" t="s">
        <v>8813</v>
      </c>
      <c r="F467" t="s">
        <v>8712</v>
      </c>
      <c r="G467" s="55" t="s">
        <v>8953</v>
      </c>
      <c r="H467" t="s">
        <v>8814</v>
      </c>
      <c r="I467" s="61">
        <v>4496.55</v>
      </c>
      <c r="J467" s="66">
        <f t="shared" si="18"/>
        <v>28103.4375</v>
      </c>
    </row>
    <row r="468" spans="1:11" x14ac:dyDescent="0.25">
      <c r="A468" t="s">
        <v>7110</v>
      </c>
      <c r="B468" s="56">
        <v>42996</v>
      </c>
      <c r="C468" t="s">
        <v>8815</v>
      </c>
      <c r="D468">
        <v>1</v>
      </c>
      <c r="E468" t="s">
        <v>8816</v>
      </c>
      <c r="F468" t="s">
        <v>8717</v>
      </c>
      <c r="G468" s="55" t="s">
        <v>7746</v>
      </c>
      <c r="H468" s="55" t="s">
        <v>8945</v>
      </c>
      <c r="I468" s="61">
        <v>2068.83</v>
      </c>
      <c r="J468" s="66">
        <f t="shared" si="18"/>
        <v>12930.1875</v>
      </c>
    </row>
    <row r="469" spans="1:11" s="55" customFormat="1" x14ac:dyDescent="0.25">
      <c r="A469" s="55" t="s">
        <v>8954</v>
      </c>
      <c r="B469" s="56">
        <v>42991</v>
      </c>
      <c r="C469" s="55" t="s">
        <v>8955</v>
      </c>
      <c r="F469" s="55" t="s">
        <v>8712</v>
      </c>
      <c r="G469" s="55" t="s">
        <v>8956</v>
      </c>
      <c r="H469" s="55" t="s">
        <v>8957</v>
      </c>
      <c r="I469" s="61">
        <v>4152</v>
      </c>
      <c r="J469" s="66">
        <f t="shared" si="18"/>
        <v>25950</v>
      </c>
      <c r="K469" s="55">
        <v>2768</v>
      </c>
    </row>
    <row r="470" spans="1:11" x14ac:dyDescent="0.25">
      <c r="A470" t="s">
        <v>1150</v>
      </c>
      <c r="B470" s="56">
        <v>42991</v>
      </c>
      <c r="C470" t="s">
        <v>8817</v>
      </c>
      <c r="D470">
        <v>1</v>
      </c>
      <c r="E470" t="s">
        <v>8818</v>
      </c>
      <c r="F470" t="s">
        <v>8712</v>
      </c>
      <c r="G470" s="55" t="s">
        <v>8014</v>
      </c>
      <c r="H470" t="s">
        <v>7937</v>
      </c>
      <c r="I470">
        <v>694.4</v>
      </c>
      <c r="J470" s="66">
        <f t="shared" si="18"/>
        <v>4340</v>
      </c>
    </row>
    <row r="471" spans="1:11" x14ac:dyDescent="0.25">
      <c r="A471" t="s">
        <v>1169</v>
      </c>
      <c r="B471" s="56">
        <v>42996</v>
      </c>
      <c r="C471" t="s">
        <v>8819</v>
      </c>
      <c r="D471">
        <v>1</v>
      </c>
      <c r="E471" t="s">
        <v>8820</v>
      </c>
      <c r="F471" t="s">
        <v>8712</v>
      </c>
      <c r="G471" s="55" t="s">
        <v>1421</v>
      </c>
      <c r="H471" t="s">
        <v>1006</v>
      </c>
      <c r="I471" s="61">
        <v>26905.5</v>
      </c>
      <c r="J471" s="66">
        <f t="shared" si="18"/>
        <v>168159.375</v>
      </c>
    </row>
    <row r="472" spans="1:11" x14ac:dyDescent="0.25">
      <c r="A472" t="s">
        <v>2614</v>
      </c>
      <c r="B472" s="56">
        <v>42996</v>
      </c>
      <c r="C472" t="s">
        <v>8821</v>
      </c>
      <c r="D472">
        <v>1</v>
      </c>
      <c r="E472" t="s">
        <v>8822</v>
      </c>
      <c r="F472" t="s">
        <v>8712</v>
      </c>
      <c r="G472" s="55" t="s">
        <v>1421</v>
      </c>
      <c r="H472" t="s">
        <v>1006</v>
      </c>
      <c r="I472" s="61">
        <v>27695.86</v>
      </c>
      <c r="J472" s="66">
        <f t="shared" si="18"/>
        <v>173099.125</v>
      </c>
    </row>
    <row r="473" spans="1:11" x14ac:dyDescent="0.25">
      <c r="A473" t="s">
        <v>1173</v>
      </c>
      <c r="B473" s="56">
        <v>42996</v>
      </c>
      <c r="C473" t="s">
        <v>8823</v>
      </c>
      <c r="D473">
        <v>1</v>
      </c>
      <c r="E473" t="s">
        <v>8824</v>
      </c>
      <c r="F473" t="s">
        <v>8712</v>
      </c>
      <c r="G473" s="55" t="s">
        <v>1421</v>
      </c>
      <c r="H473" t="s">
        <v>1006</v>
      </c>
      <c r="I473" s="61">
        <v>26999.63</v>
      </c>
      <c r="J473" s="66">
        <f t="shared" si="18"/>
        <v>168747.6875</v>
      </c>
    </row>
    <row r="474" spans="1:11" x14ac:dyDescent="0.25">
      <c r="A474" t="s">
        <v>1193</v>
      </c>
      <c r="B474" s="56">
        <v>42999</v>
      </c>
      <c r="C474" t="s">
        <v>8825</v>
      </c>
      <c r="D474">
        <v>1</v>
      </c>
      <c r="E474" t="s">
        <v>8826</v>
      </c>
      <c r="F474" t="s">
        <v>8712</v>
      </c>
      <c r="G474" s="55" t="s">
        <v>1421</v>
      </c>
      <c r="H474" t="s">
        <v>1006</v>
      </c>
      <c r="I474" s="61">
        <v>1161.5999999999999</v>
      </c>
      <c r="J474" s="66">
        <f t="shared" si="18"/>
        <v>7259.9999999999991</v>
      </c>
    </row>
    <row r="475" spans="1:11" x14ac:dyDescent="0.25">
      <c r="A475" t="s">
        <v>1197</v>
      </c>
      <c r="B475" s="56">
        <v>42993</v>
      </c>
      <c r="C475" t="s">
        <v>8827</v>
      </c>
      <c r="D475">
        <v>1</v>
      </c>
      <c r="E475" t="s">
        <v>8828</v>
      </c>
      <c r="F475" t="s">
        <v>8712</v>
      </c>
      <c r="G475" s="55" t="s">
        <v>1446</v>
      </c>
      <c r="H475" t="s">
        <v>1188</v>
      </c>
      <c r="I475">
        <v>408.48</v>
      </c>
      <c r="J475" s="66">
        <f t="shared" si="18"/>
        <v>2553</v>
      </c>
    </row>
    <row r="476" spans="1:11" x14ac:dyDescent="0.25">
      <c r="A476" t="s">
        <v>1201</v>
      </c>
      <c r="B476" s="56">
        <v>42996</v>
      </c>
      <c r="C476" t="s">
        <v>8829</v>
      </c>
      <c r="D476">
        <v>1</v>
      </c>
      <c r="E476" t="s">
        <v>8830</v>
      </c>
      <c r="F476" t="s">
        <v>8712</v>
      </c>
      <c r="G476" s="55" t="s">
        <v>1421</v>
      </c>
      <c r="H476" t="s">
        <v>1006</v>
      </c>
      <c r="I476" s="61">
        <v>4425.53</v>
      </c>
      <c r="J476" s="66">
        <f t="shared" si="18"/>
        <v>27659.562499999996</v>
      </c>
    </row>
    <row r="477" spans="1:11" x14ac:dyDescent="0.25">
      <c r="A477" s="55" t="s">
        <v>2649</v>
      </c>
      <c r="B477" s="56">
        <v>42999</v>
      </c>
      <c r="C477" t="s">
        <v>8831</v>
      </c>
      <c r="D477">
        <v>1</v>
      </c>
      <c r="E477" t="s">
        <v>8832</v>
      </c>
      <c r="F477" t="s">
        <v>8712</v>
      </c>
      <c r="G477" s="55" t="s">
        <v>7950</v>
      </c>
      <c r="H477" t="s">
        <v>7831</v>
      </c>
      <c r="I477">
        <v>350.4</v>
      </c>
      <c r="J477" s="66">
        <f t="shared" si="18"/>
        <v>2190</v>
      </c>
    </row>
    <row r="478" spans="1:11" x14ac:dyDescent="0.25">
      <c r="A478" t="s">
        <v>1205</v>
      </c>
      <c r="B478" s="56">
        <v>42998</v>
      </c>
      <c r="C478" t="s">
        <v>8833</v>
      </c>
      <c r="D478">
        <v>1</v>
      </c>
      <c r="E478" t="s">
        <v>8834</v>
      </c>
      <c r="F478" t="s">
        <v>8712</v>
      </c>
      <c r="G478" s="55" t="s">
        <v>7959</v>
      </c>
      <c r="H478" t="s">
        <v>7931</v>
      </c>
      <c r="I478">
        <v>397.28</v>
      </c>
      <c r="J478" s="66">
        <f t="shared" si="18"/>
        <v>2483</v>
      </c>
    </row>
    <row r="479" spans="1:11" x14ac:dyDescent="0.25">
      <c r="A479" t="s">
        <v>2656</v>
      </c>
      <c r="B479" s="56">
        <v>43000</v>
      </c>
      <c r="C479" t="s">
        <v>8835</v>
      </c>
      <c r="D479">
        <v>1</v>
      </c>
      <c r="E479" t="s">
        <v>8836</v>
      </c>
      <c r="F479" t="s">
        <v>8712</v>
      </c>
      <c r="G479" s="55" t="s">
        <v>1421</v>
      </c>
      <c r="H479" t="s">
        <v>1006</v>
      </c>
      <c r="I479" s="61">
        <v>36195.199999999997</v>
      </c>
      <c r="J479" s="66">
        <f t="shared" si="18"/>
        <v>226219.99999999997</v>
      </c>
    </row>
    <row r="480" spans="1:11" x14ac:dyDescent="0.25">
      <c r="A480" t="s">
        <v>2668</v>
      </c>
      <c r="B480" s="56">
        <v>43003</v>
      </c>
      <c r="C480" t="s">
        <v>8837</v>
      </c>
      <c r="D480">
        <v>1</v>
      </c>
      <c r="E480" t="s">
        <v>8838</v>
      </c>
      <c r="F480" t="s">
        <v>8712</v>
      </c>
      <c r="G480" s="55" t="s">
        <v>8958</v>
      </c>
      <c r="H480" s="55" t="s">
        <v>8959</v>
      </c>
      <c r="I480" s="61">
        <v>30344.83</v>
      </c>
      <c r="J480" s="66">
        <f t="shared" si="18"/>
        <v>189655.1875</v>
      </c>
    </row>
    <row r="481" spans="1:11" x14ac:dyDescent="0.25">
      <c r="A481" t="s">
        <v>2680</v>
      </c>
      <c r="B481" s="56">
        <v>43004</v>
      </c>
      <c r="C481" t="s">
        <v>8839</v>
      </c>
      <c r="D481">
        <v>1</v>
      </c>
      <c r="E481" t="s">
        <v>8840</v>
      </c>
      <c r="F481" t="s">
        <v>8712</v>
      </c>
      <c r="G481" s="55" t="s">
        <v>3729</v>
      </c>
      <c r="H481" t="s">
        <v>3638</v>
      </c>
      <c r="I481" s="61">
        <v>4960.32</v>
      </c>
      <c r="J481" s="66">
        <f t="shared" si="18"/>
        <v>31001.999999999996</v>
      </c>
    </row>
    <row r="482" spans="1:11" x14ac:dyDescent="0.25">
      <c r="A482" t="s">
        <v>2683</v>
      </c>
      <c r="B482" s="56">
        <v>43004</v>
      </c>
      <c r="C482" t="s">
        <v>8841</v>
      </c>
      <c r="D482">
        <v>1</v>
      </c>
      <c r="E482" t="s">
        <v>8842</v>
      </c>
      <c r="F482" t="s">
        <v>8712</v>
      </c>
      <c r="G482" s="55" t="s">
        <v>5564</v>
      </c>
      <c r="H482" t="s">
        <v>5223</v>
      </c>
      <c r="I482" s="61">
        <v>2381.12</v>
      </c>
      <c r="J482" s="66">
        <f t="shared" si="18"/>
        <v>14881.999999999998</v>
      </c>
    </row>
    <row r="483" spans="1:11" x14ac:dyDescent="0.25">
      <c r="A483" t="s">
        <v>3567</v>
      </c>
      <c r="B483" s="56">
        <v>43004</v>
      </c>
      <c r="C483" t="s">
        <v>8843</v>
      </c>
      <c r="D483">
        <v>1</v>
      </c>
      <c r="E483" t="s">
        <v>8844</v>
      </c>
      <c r="F483" t="s">
        <v>8712</v>
      </c>
      <c r="G483" s="55" t="s">
        <v>5996</v>
      </c>
      <c r="H483" t="s">
        <v>7210</v>
      </c>
      <c r="I483" s="61">
        <v>3022.57</v>
      </c>
      <c r="J483" s="66">
        <f t="shared" si="18"/>
        <v>18891.0625</v>
      </c>
    </row>
    <row r="484" spans="1:11" x14ac:dyDescent="0.25">
      <c r="A484" t="s">
        <v>4639</v>
      </c>
      <c r="B484" s="56">
        <v>43004</v>
      </c>
      <c r="C484" t="s">
        <v>8845</v>
      </c>
      <c r="D484">
        <v>1</v>
      </c>
      <c r="E484" t="s">
        <v>8846</v>
      </c>
      <c r="F484" t="s">
        <v>8712</v>
      </c>
      <c r="G484" s="55" t="s">
        <v>2412</v>
      </c>
      <c r="H484" s="66" t="s">
        <v>9003</v>
      </c>
      <c r="I484" s="61">
        <v>31310.34</v>
      </c>
      <c r="J484" s="66">
        <f t="shared" si="18"/>
        <v>195689.625</v>
      </c>
    </row>
    <row r="485" spans="1:11" x14ac:dyDescent="0.25">
      <c r="A485" t="s">
        <v>5056</v>
      </c>
      <c r="B485" s="56">
        <v>43000</v>
      </c>
      <c r="C485" t="s">
        <v>8848</v>
      </c>
      <c r="D485">
        <v>1</v>
      </c>
      <c r="E485" t="s">
        <v>8849</v>
      </c>
      <c r="F485" t="s">
        <v>8712</v>
      </c>
      <c r="G485" s="55" t="s">
        <v>1421</v>
      </c>
      <c r="H485" t="s">
        <v>1006</v>
      </c>
      <c r="I485" s="61">
        <v>6937.24</v>
      </c>
      <c r="J485" s="66">
        <f t="shared" si="18"/>
        <v>43357.75</v>
      </c>
    </row>
    <row r="486" spans="1:11" x14ac:dyDescent="0.25">
      <c r="A486" s="55" t="s">
        <v>1286</v>
      </c>
      <c r="B486" s="56">
        <v>43000</v>
      </c>
      <c r="C486" t="s">
        <v>8850</v>
      </c>
      <c r="D486">
        <v>1</v>
      </c>
      <c r="E486" t="s">
        <v>8851</v>
      </c>
      <c r="F486" t="s">
        <v>8712</v>
      </c>
      <c r="G486" s="55" t="s">
        <v>8960</v>
      </c>
      <c r="H486" t="s">
        <v>8852</v>
      </c>
      <c r="I486" s="61">
        <v>76240</v>
      </c>
      <c r="J486" s="66">
        <f t="shared" si="18"/>
        <v>476500</v>
      </c>
    </row>
    <row r="487" spans="1:11" x14ac:dyDescent="0.25">
      <c r="A487" t="s">
        <v>2712</v>
      </c>
      <c r="B487" s="56">
        <v>43004</v>
      </c>
      <c r="C487" t="s">
        <v>8853</v>
      </c>
      <c r="D487">
        <v>1</v>
      </c>
      <c r="E487" t="s">
        <v>8854</v>
      </c>
      <c r="F487" t="s">
        <v>8712</v>
      </c>
      <c r="G487" s="55" t="s">
        <v>8961</v>
      </c>
      <c r="H487" t="s">
        <v>8855</v>
      </c>
      <c r="I487" s="61">
        <v>3276.08</v>
      </c>
      <c r="J487" s="66">
        <f t="shared" si="18"/>
        <v>20475.5</v>
      </c>
    </row>
    <row r="488" spans="1:11" x14ac:dyDescent="0.25">
      <c r="A488" t="s">
        <v>3595</v>
      </c>
      <c r="B488" s="56">
        <v>43005</v>
      </c>
      <c r="C488" t="s">
        <v>8856</v>
      </c>
      <c r="D488">
        <v>1</v>
      </c>
      <c r="E488" t="s">
        <v>8857</v>
      </c>
      <c r="F488" t="s">
        <v>8712</v>
      </c>
      <c r="G488" s="55" t="s">
        <v>1421</v>
      </c>
      <c r="H488" t="s">
        <v>1006</v>
      </c>
      <c r="I488" s="61">
        <v>6332.38</v>
      </c>
      <c r="J488" s="66">
        <f t="shared" si="18"/>
        <v>39577.375</v>
      </c>
    </row>
    <row r="489" spans="1:11" x14ac:dyDescent="0.25">
      <c r="A489" t="s">
        <v>3597</v>
      </c>
      <c r="B489" s="56">
        <v>43006</v>
      </c>
      <c r="C489" t="s">
        <v>8858</v>
      </c>
      <c r="D489">
        <v>1</v>
      </c>
      <c r="E489" t="s">
        <v>8859</v>
      </c>
      <c r="F489" t="s">
        <v>8712</v>
      </c>
      <c r="G489" s="55" t="s">
        <v>2943</v>
      </c>
      <c r="H489" t="s">
        <v>2738</v>
      </c>
      <c r="I489" s="61">
        <v>3955.15</v>
      </c>
      <c r="J489" s="66">
        <f t="shared" si="18"/>
        <v>24719.6875</v>
      </c>
    </row>
    <row r="490" spans="1:11" x14ac:dyDescent="0.25">
      <c r="A490" t="s">
        <v>3599</v>
      </c>
      <c r="B490" s="56">
        <v>43006</v>
      </c>
      <c r="C490" t="s">
        <v>8860</v>
      </c>
      <c r="D490">
        <v>1</v>
      </c>
      <c r="E490" t="s">
        <v>8861</v>
      </c>
      <c r="F490" t="s">
        <v>8712</v>
      </c>
      <c r="G490" s="55" t="s">
        <v>1430</v>
      </c>
      <c r="H490" t="s">
        <v>1052</v>
      </c>
      <c r="I490">
        <v>394.88</v>
      </c>
      <c r="J490" s="66">
        <f t="shared" si="18"/>
        <v>2468</v>
      </c>
    </row>
    <row r="491" spans="1:11" x14ac:dyDescent="0.25">
      <c r="A491" t="s">
        <v>3601</v>
      </c>
      <c r="B491" s="56">
        <v>43006</v>
      </c>
      <c r="C491" t="s">
        <v>8862</v>
      </c>
      <c r="D491">
        <v>1</v>
      </c>
      <c r="E491" t="s">
        <v>8863</v>
      </c>
      <c r="F491" t="s">
        <v>8712</v>
      </c>
      <c r="G491" s="55" t="s">
        <v>1447</v>
      </c>
      <c r="H491" t="s">
        <v>1200</v>
      </c>
      <c r="I491" s="61">
        <v>8000</v>
      </c>
      <c r="J491" s="66">
        <f t="shared" si="18"/>
        <v>50000</v>
      </c>
      <c r="K491">
        <v>5333.34</v>
      </c>
    </row>
    <row r="492" spans="1:11" x14ac:dyDescent="0.25">
      <c r="A492" t="s">
        <v>3603</v>
      </c>
      <c r="B492" s="56">
        <v>43006</v>
      </c>
      <c r="C492" t="s">
        <v>8864</v>
      </c>
      <c r="D492">
        <v>1</v>
      </c>
      <c r="E492" t="s">
        <v>8865</v>
      </c>
      <c r="F492" t="s">
        <v>8712</v>
      </c>
      <c r="G492" s="55" t="s">
        <v>3730</v>
      </c>
      <c r="H492" t="s">
        <v>3656</v>
      </c>
      <c r="I492">
        <v>387.2</v>
      </c>
      <c r="J492" s="66">
        <f t="shared" si="18"/>
        <v>2420</v>
      </c>
    </row>
    <row r="493" spans="1:11" x14ac:dyDescent="0.25">
      <c r="A493" t="s">
        <v>3605</v>
      </c>
      <c r="B493" s="56">
        <v>43006</v>
      </c>
      <c r="C493" t="s">
        <v>8866</v>
      </c>
      <c r="D493">
        <v>1</v>
      </c>
      <c r="E493" t="s">
        <v>8867</v>
      </c>
      <c r="F493" t="s">
        <v>8712</v>
      </c>
      <c r="G493" s="55" t="s">
        <v>1427</v>
      </c>
      <c r="H493" t="s">
        <v>1036</v>
      </c>
      <c r="I493">
        <v>66.209999999999994</v>
      </c>
      <c r="J493" s="66">
        <f t="shared" si="18"/>
        <v>413.81249999999994</v>
      </c>
    </row>
    <row r="494" spans="1:11" x14ac:dyDescent="0.25">
      <c r="A494" t="s">
        <v>3607</v>
      </c>
      <c r="B494" s="56">
        <v>43006</v>
      </c>
      <c r="C494" t="s">
        <v>8868</v>
      </c>
      <c r="D494">
        <v>1</v>
      </c>
      <c r="E494" t="s">
        <v>8869</v>
      </c>
      <c r="F494" t="s">
        <v>8712</v>
      </c>
      <c r="G494" s="55" t="s">
        <v>3713</v>
      </c>
      <c r="H494" t="s">
        <v>3488</v>
      </c>
      <c r="I494">
        <v>370.02</v>
      </c>
      <c r="J494" s="66">
        <f t="shared" si="18"/>
        <v>2312.625</v>
      </c>
    </row>
    <row r="495" spans="1:11" x14ac:dyDescent="0.25">
      <c r="A495" t="s">
        <v>3609</v>
      </c>
      <c r="B495" s="56">
        <v>43006</v>
      </c>
      <c r="C495" t="s">
        <v>8870</v>
      </c>
      <c r="D495">
        <v>1</v>
      </c>
      <c r="E495" t="s">
        <v>8871</v>
      </c>
      <c r="F495" t="s">
        <v>8712</v>
      </c>
      <c r="G495" s="55" t="s">
        <v>8962</v>
      </c>
      <c r="H495" t="s">
        <v>2617</v>
      </c>
      <c r="I495">
        <v>360</v>
      </c>
      <c r="J495" s="66">
        <f t="shared" si="18"/>
        <v>2250</v>
      </c>
    </row>
    <row r="496" spans="1:11" x14ac:dyDescent="0.25">
      <c r="A496" t="s">
        <v>2715</v>
      </c>
      <c r="B496" s="56">
        <v>43006</v>
      </c>
      <c r="C496" t="s">
        <v>8872</v>
      </c>
      <c r="D496">
        <v>1</v>
      </c>
      <c r="E496" t="s">
        <v>8873</v>
      </c>
      <c r="F496" t="s">
        <v>8712</v>
      </c>
      <c r="G496" s="55" t="s">
        <v>1441</v>
      </c>
      <c r="H496" t="s">
        <v>1156</v>
      </c>
      <c r="I496" s="55">
        <f>265.96+578.68+327.49</f>
        <v>1172.1299999999999</v>
      </c>
      <c r="J496" s="66">
        <f t="shared" si="18"/>
        <v>7325.8124999999991</v>
      </c>
    </row>
    <row r="497" spans="1:10" x14ac:dyDescent="0.25">
      <c r="A497" t="s">
        <v>3612</v>
      </c>
      <c r="B497" s="56">
        <v>43006</v>
      </c>
      <c r="C497" t="s">
        <v>8874</v>
      </c>
      <c r="D497">
        <v>1</v>
      </c>
      <c r="E497" t="s">
        <v>8875</v>
      </c>
      <c r="F497" t="s">
        <v>8712</v>
      </c>
      <c r="G497" s="55" t="s">
        <v>411</v>
      </c>
      <c r="H497" t="s">
        <v>1044</v>
      </c>
      <c r="I497">
        <v>395.52</v>
      </c>
      <c r="J497" s="66">
        <f t="shared" si="18"/>
        <v>2472</v>
      </c>
    </row>
    <row r="498" spans="1:10" x14ac:dyDescent="0.25">
      <c r="A498" t="s">
        <v>5071</v>
      </c>
      <c r="B498" s="56">
        <v>43006</v>
      </c>
      <c r="C498" t="s">
        <v>8876</v>
      </c>
      <c r="D498">
        <v>1</v>
      </c>
      <c r="E498" t="s">
        <v>8877</v>
      </c>
      <c r="F498" t="s">
        <v>8712</v>
      </c>
      <c r="G498" s="55" t="s">
        <v>4768</v>
      </c>
      <c r="H498" t="s">
        <v>4634</v>
      </c>
      <c r="I498">
        <v>623.87</v>
      </c>
      <c r="J498" s="66">
        <f t="shared" si="18"/>
        <v>3899.1875</v>
      </c>
    </row>
    <row r="499" spans="1:10" x14ac:dyDescent="0.25">
      <c r="A499" t="s">
        <v>3614</v>
      </c>
      <c r="B499" s="56">
        <v>43006</v>
      </c>
      <c r="C499" t="s">
        <v>8878</v>
      </c>
      <c r="D499">
        <v>1</v>
      </c>
      <c r="E499" t="s">
        <v>8879</v>
      </c>
      <c r="F499" t="s">
        <v>8712</v>
      </c>
      <c r="G499" s="55" t="s">
        <v>2846</v>
      </c>
      <c r="H499" t="s">
        <v>2638</v>
      </c>
      <c r="I499" s="61">
        <v>5793.18</v>
      </c>
      <c r="J499" s="66">
        <f t="shared" si="18"/>
        <v>36207.375</v>
      </c>
    </row>
    <row r="500" spans="1:10" x14ac:dyDescent="0.25">
      <c r="A500" t="s">
        <v>3616</v>
      </c>
      <c r="B500" s="56">
        <v>43006</v>
      </c>
      <c r="C500" t="s">
        <v>8880</v>
      </c>
      <c r="D500">
        <v>1</v>
      </c>
      <c r="E500" t="s">
        <v>8881</v>
      </c>
      <c r="F500" t="s">
        <v>8712</v>
      </c>
      <c r="G500" s="55" t="s">
        <v>1445</v>
      </c>
      <c r="H500" t="s">
        <v>1172</v>
      </c>
      <c r="I500">
        <v>704.9</v>
      </c>
      <c r="J500" s="66">
        <f t="shared" si="18"/>
        <v>4405.625</v>
      </c>
    </row>
    <row r="501" spans="1:10" x14ac:dyDescent="0.25">
      <c r="A501" t="s">
        <v>1290</v>
      </c>
      <c r="B501" s="56">
        <v>43006</v>
      </c>
      <c r="C501" t="s">
        <v>8882</v>
      </c>
      <c r="D501">
        <v>1</v>
      </c>
      <c r="E501" t="s">
        <v>8883</v>
      </c>
      <c r="F501" t="s">
        <v>8712</v>
      </c>
      <c r="G501" s="55" t="s">
        <v>8963</v>
      </c>
      <c r="H501" t="s">
        <v>8884</v>
      </c>
      <c r="I501" s="61">
        <v>1247.33</v>
      </c>
      <c r="J501" s="66">
        <f t="shared" si="18"/>
        <v>7795.8124999999991</v>
      </c>
    </row>
    <row r="502" spans="1:10" x14ac:dyDescent="0.25">
      <c r="A502" t="s">
        <v>1293</v>
      </c>
      <c r="B502" s="56">
        <v>43006</v>
      </c>
      <c r="C502" t="s">
        <v>8885</v>
      </c>
      <c r="D502">
        <v>1</v>
      </c>
      <c r="E502" t="s">
        <v>8886</v>
      </c>
      <c r="F502" t="s">
        <v>8712</v>
      </c>
      <c r="G502" s="55" t="s">
        <v>1445</v>
      </c>
      <c r="H502" t="s">
        <v>1172</v>
      </c>
      <c r="I502">
        <v>265.82</v>
      </c>
      <c r="J502" s="66">
        <f t="shared" si="18"/>
        <v>1661.375</v>
      </c>
    </row>
    <row r="503" spans="1:10" x14ac:dyDescent="0.25">
      <c r="A503" t="s">
        <v>1299</v>
      </c>
      <c r="B503" s="56">
        <v>43006</v>
      </c>
      <c r="C503" t="s">
        <v>8887</v>
      </c>
      <c r="D503">
        <v>1</v>
      </c>
      <c r="E503" t="s">
        <v>8888</v>
      </c>
      <c r="F503" t="s">
        <v>8712</v>
      </c>
      <c r="G503" s="55" t="s">
        <v>7310</v>
      </c>
      <c r="H503" t="s">
        <v>7040</v>
      </c>
      <c r="I503">
        <v>721.97</v>
      </c>
      <c r="J503" s="66">
        <f t="shared" si="18"/>
        <v>4512.3125</v>
      </c>
    </row>
    <row r="504" spans="1:10" x14ac:dyDescent="0.25">
      <c r="A504" t="s">
        <v>2728</v>
      </c>
      <c r="B504" s="56">
        <v>43006</v>
      </c>
      <c r="C504" t="s">
        <v>8889</v>
      </c>
      <c r="D504">
        <v>1</v>
      </c>
      <c r="E504" t="s">
        <v>8890</v>
      </c>
      <c r="F504" t="s">
        <v>8712</v>
      </c>
      <c r="G504" s="55" t="s">
        <v>8964</v>
      </c>
      <c r="H504" t="s">
        <v>7220</v>
      </c>
      <c r="I504">
        <v>656</v>
      </c>
      <c r="J504" s="66">
        <f t="shared" si="18"/>
        <v>4100</v>
      </c>
    </row>
    <row r="505" spans="1:10" x14ac:dyDescent="0.25">
      <c r="A505" t="s">
        <v>2731</v>
      </c>
      <c r="B505" s="56">
        <v>43006</v>
      </c>
      <c r="C505" t="s">
        <v>8891</v>
      </c>
      <c r="D505">
        <v>2</v>
      </c>
      <c r="E505" t="s">
        <v>8892</v>
      </c>
      <c r="F505" t="s">
        <v>8712</v>
      </c>
      <c r="G505" s="55" t="s">
        <v>3727</v>
      </c>
      <c r="H505" t="s">
        <v>3591</v>
      </c>
      <c r="I505" s="61">
        <v>1600</v>
      </c>
      <c r="J505" s="66">
        <f t="shared" si="18"/>
        <v>10000</v>
      </c>
    </row>
    <row r="506" spans="1:10" x14ac:dyDescent="0.25">
      <c r="A506" t="s">
        <v>2735</v>
      </c>
      <c r="B506" s="56">
        <v>43006</v>
      </c>
      <c r="C506" t="s">
        <v>8893</v>
      </c>
      <c r="D506">
        <v>2</v>
      </c>
      <c r="E506" t="s">
        <v>8894</v>
      </c>
      <c r="F506" t="s">
        <v>8712</v>
      </c>
      <c r="G506" s="55" t="s">
        <v>1451</v>
      </c>
      <c r="H506" s="55" t="s">
        <v>8965</v>
      </c>
      <c r="I506">
        <v>473.78</v>
      </c>
      <c r="J506" s="66">
        <f t="shared" si="18"/>
        <v>2961.1249999999995</v>
      </c>
    </row>
    <row r="507" spans="1:10" x14ac:dyDescent="0.25">
      <c r="A507" t="s">
        <v>2735</v>
      </c>
      <c r="B507" s="56">
        <v>43006</v>
      </c>
      <c r="C507" t="s">
        <v>8893</v>
      </c>
      <c r="D507">
        <v>2</v>
      </c>
      <c r="E507" t="s">
        <v>8894</v>
      </c>
      <c r="F507" t="s">
        <v>8712</v>
      </c>
      <c r="G507" s="55" t="s">
        <v>1451</v>
      </c>
      <c r="H507" s="55" t="s">
        <v>8965</v>
      </c>
      <c r="I507">
        <v>475.08</v>
      </c>
      <c r="J507" s="66">
        <f t="shared" si="18"/>
        <v>2969.25</v>
      </c>
    </row>
    <row r="508" spans="1:10" x14ac:dyDescent="0.25">
      <c r="A508" t="s">
        <v>2739</v>
      </c>
      <c r="B508" s="56">
        <v>43006</v>
      </c>
      <c r="C508" t="s">
        <v>8895</v>
      </c>
      <c r="D508">
        <v>2</v>
      </c>
      <c r="E508" t="s">
        <v>8896</v>
      </c>
      <c r="F508" t="s">
        <v>8712</v>
      </c>
      <c r="G508" s="55" t="s">
        <v>7945</v>
      </c>
      <c r="H508" t="s">
        <v>7809</v>
      </c>
      <c r="I508">
        <v>896.55</v>
      </c>
      <c r="J508" s="66">
        <f t="shared" si="18"/>
        <v>5603.4375</v>
      </c>
    </row>
    <row r="509" spans="1:10" x14ac:dyDescent="0.25">
      <c r="A509" t="s">
        <v>2743</v>
      </c>
      <c r="B509" s="56">
        <v>43006</v>
      </c>
      <c r="C509" t="s">
        <v>8897</v>
      </c>
      <c r="D509">
        <v>2</v>
      </c>
      <c r="E509" t="s">
        <v>8898</v>
      </c>
      <c r="F509" t="s">
        <v>8712</v>
      </c>
      <c r="G509" s="55" t="s">
        <v>7627</v>
      </c>
      <c r="H509" t="s">
        <v>7767</v>
      </c>
      <c r="I509">
        <v>704</v>
      </c>
      <c r="J509" s="66">
        <f t="shared" si="18"/>
        <v>4400</v>
      </c>
    </row>
    <row r="510" spans="1:10" x14ac:dyDescent="0.25">
      <c r="A510" t="s">
        <v>2746</v>
      </c>
      <c r="B510" s="56">
        <v>43006</v>
      </c>
      <c r="C510" t="s">
        <v>8899</v>
      </c>
      <c r="D510">
        <v>2</v>
      </c>
      <c r="E510" t="s">
        <v>8900</v>
      </c>
      <c r="F510" t="s">
        <v>8712</v>
      </c>
      <c r="G510" s="55" t="s">
        <v>1437</v>
      </c>
      <c r="H510" t="s">
        <v>1111</v>
      </c>
      <c r="I510" s="61">
        <v>2482.7600000000002</v>
      </c>
      <c r="J510" s="66">
        <f t="shared" si="18"/>
        <v>15517.250000000002</v>
      </c>
    </row>
    <row r="511" spans="1:10" x14ac:dyDescent="0.25">
      <c r="A511" t="s">
        <v>3626</v>
      </c>
      <c r="B511" s="56">
        <v>43006</v>
      </c>
      <c r="C511" t="s">
        <v>8901</v>
      </c>
      <c r="D511">
        <v>2</v>
      </c>
      <c r="E511" t="s">
        <v>8902</v>
      </c>
      <c r="F511" t="s">
        <v>8712</v>
      </c>
      <c r="G511" s="55" t="s">
        <v>1426</v>
      </c>
      <c r="H511" t="s">
        <v>1029</v>
      </c>
      <c r="I511">
        <v>462.9</v>
      </c>
      <c r="J511" s="66">
        <f t="shared" si="18"/>
        <v>2893.125</v>
      </c>
    </row>
    <row r="512" spans="1:10" x14ac:dyDescent="0.25">
      <c r="A512" t="s">
        <v>2749</v>
      </c>
      <c r="B512" s="56">
        <v>43006</v>
      </c>
      <c r="C512" t="s">
        <v>8903</v>
      </c>
      <c r="D512">
        <v>2</v>
      </c>
      <c r="E512" t="s">
        <v>8904</v>
      </c>
      <c r="F512" t="s">
        <v>8712</v>
      </c>
      <c r="G512" s="55" t="s">
        <v>1425</v>
      </c>
      <c r="H512" t="s">
        <v>1025</v>
      </c>
      <c r="I512">
        <v>226.76</v>
      </c>
      <c r="J512" s="66">
        <f t="shared" si="18"/>
        <v>1417.25</v>
      </c>
    </row>
    <row r="513" spans="1:10" x14ac:dyDescent="0.25">
      <c r="A513" t="s">
        <v>2752</v>
      </c>
      <c r="B513" s="56">
        <v>43006</v>
      </c>
      <c r="C513" t="s">
        <v>8905</v>
      </c>
      <c r="D513">
        <v>2</v>
      </c>
      <c r="E513" t="s">
        <v>8906</v>
      </c>
      <c r="F513" t="s">
        <v>8712</v>
      </c>
      <c r="G513" s="55" t="s">
        <v>1439</v>
      </c>
      <c r="H513" t="s">
        <v>1064</v>
      </c>
      <c r="I513">
        <v>240</v>
      </c>
      <c r="J513" s="66">
        <f t="shared" si="18"/>
        <v>1500</v>
      </c>
    </row>
    <row r="514" spans="1:10" x14ac:dyDescent="0.25">
      <c r="A514" t="s">
        <v>2755</v>
      </c>
      <c r="B514" s="56">
        <v>43006</v>
      </c>
      <c r="C514" t="s">
        <v>8907</v>
      </c>
      <c r="D514">
        <v>2</v>
      </c>
      <c r="E514" t="s">
        <v>8908</v>
      </c>
      <c r="F514" t="s">
        <v>8712</v>
      </c>
      <c r="G514" s="55" t="s">
        <v>2945</v>
      </c>
      <c r="H514" t="s">
        <v>2784</v>
      </c>
      <c r="I514">
        <v>288</v>
      </c>
      <c r="J514" s="66">
        <f t="shared" si="18"/>
        <v>1800</v>
      </c>
    </row>
    <row r="515" spans="1:10" x14ac:dyDescent="0.25">
      <c r="A515" t="s">
        <v>2758</v>
      </c>
      <c r="B515" s="56">
        <v>43006</v>
      </c>
      <c r="C515" t="s">
        <v>8909</v>
      </c>
      <c r="D515">
        <v>2</v>
      </c>
      <c r="E515" t="s">
        <v>8910</v>
      </c>
      <c r="F515" t="s">
        <v>8712</v>
      </c>
      <c r="G515" s="55" t="s">
        <v>1458</v>
      </c>
      <c r="H515" t="s">
        <v>1359</v>
      </c>
      <c r="I515" s="61">
        <v>2000</v>
      </c>
      <c r="J515" s="66">
        <f t="shared" si="18"/>
        <v>12500</v>
      </c>
    </row>
    <row r="516" spans="1:10" x14ac:dyDescent="0.25">
      <c r="A516" t="s">
        <v>2761</v>
      </c>
      <c r="B516" s="56">
        <v>43006</v>
      </c>
      <c r="C516" t="s">
        <v>8911</v>
      </c>
      <c r="D516">
        <v>2</v>
      </c>
      <c r="E516" t="s">
        <v>8912</v>
      </c>
      <c r="F516" t="s">
        <v>8712</v>
      </c>
      <c r="G516" s="55" t="s">
        <v>1424</v>
      </c>
      <c r="H516" t="s">
        <v>1018</v>
      </c>
      <c r="I516">
        <v>861.84</v>
      </c>
      <c r="J516" s="66">
        <f t="shared" si="18"/>
        <v>5386.5</v>
      </c>
    </row>
    <row r="517" spans="1:10" x14ac:dyDescent="0.25">
      <c r="A517" t="s">
        <v>3641</v>
      </c>
      <c r="B517" s="56">
        <v>43007</v>
      </c>
      <c r="C517" t="s">
        <v>8913</v>
      </c>
      <c r="D517">
        <v>1</v>
      </c>
      <c r="E517" t="s">
        <v>8914</v>
      </c>
      <c r="F517" t="s">
        <v>8712</v>
      </c>
      <c r="G517" s="55" t="s">
        <v>1421</v>
      </c>
      <c r="H517" t="s">
        <v>1006</v>
      </c>
      <c r="I517" s="61">
        <v>4304.88</v>
      </c>
      <c r="J517" s="66">
        <f t="shared" si="18"/>
        <v>26905.5</v>
      </c>
    </row>
    <row r="518" spans="1:10" x14ac:dyDescent="0.25">
      <c r="A518" t="s">
        <v>1318</v>
      </c>
      <c r="B518" s="56">
        <v>43007</v>
      </c>
      <c r="C518" t="s">
        <v>8915</v>
      </c>
      <c r="D518">
        <v>1</v>
      </c>
      <c r="E518" t="s">
        <v>8916</v>
      </c>
      <c r="F518" t="s">
        <v>8712</v>
      </c>
      <c r="G518" s="55" t="s">
        <v>1421</v>
      </c>
      <c r="H518" t="s">
        <v>1006</v>
      </c>
      <c r="I518" s="61">
        <v>4431.34</v>
      </c>
      <c r="J518" s="66">
        <f t="shared" si="18"/>
        <v>27695.875</v>
      </c>
    </row>
    <row r="519" spans="1:10" x14ac:dyDescent="0.25">
      <c r="A519" t="s">
        <v>3644</v>
      </c>
      <c r="B519" s="56">
        <v>43007</v>
      </c>
      <c r="C519" t="s">
        <v>8917</v>
      </c>
      <c r="D519">
        <v>1</v>
      </c>
      <c r="E519" t="s">
        <v>8918</v>
      </c>
      <c r="F519" t="s">
        <v>8712</v>
      </c>
      <c r="G519" s="55" t="s">
        <v>1421</v>
      </c>
      <c r="H519" t="s">
        <v>1006</v>
      </c>
      <c r="I519" s="61">
        <v>4319.9399999999996</v>
      </c>
      <c r="J519" s="66">
        <f t="shared" si="18"/>
        <v>26999.624999999996</v>
      </c>
    </row>
    <row r="520" spans="1:10" x14ac:dyDescent="0.25">
      <c r="A520" t="s">
        <v>4719</v>
      </c>
      <c r="B520" s="56">
        <v>43007</v>
      </c>
      <c r="C520" t="s">
        <v>8919</v>
      </c>
      <c r="D520">
        <v>1</v>
      </c>
      <c r="E520" t="s">
        <v>8920</v>
      </c>
      <c r="F520" t="s">
        <v>8712</v>
      </c>
      <c r="G520" s="55" t="s">
        <v>1421</v>
      </c>
      <c r="H520" t="s">
        <v>1006</v>
      </c>
      <c r="I520">
        <v>844.8</v>
      </c>
      <c r="J520" s="66">
        <f t="shared" ref="J520:J531" si="19">+I520/0.16</f>
        <v>5280</v>
      </c>
    </row>
    <row r="521" spans="1:10" x14ac:dyDescent="0.25">
      <c r="A521" t="s">
        <v>4722</v>
      </c>
      <c r="B521" s="56">
        <v>43007</v>
      </c>
      <c r="C521" t="s">
        <v>8921</v>
      </c>
      <c r="D521">
        <v>1</v>
      </c>
      <c r="E521" t="s">
        <v>8922</v>
      </c>
      <c r="F521" t="s">
        <v>8712</v>
      </c>
      <c r="G521" s="55" t="s">
        <v>1421</v>
      </c>
      <c r="H521" t="s">
        <v>1006</v>
      </c>
      <c r="I521" s="61">
        <v>83480.25</v>
      </c>
      <c r="J521" s="66">
        <f t="shared" si="19"/>
        <v>521751.5625</v>
      </c>
    </row>
    <row r="522" spans="1:10" x14ac:dyDescent="0.25">
      <c r="A522" t="s">
        <v>4725</v>
      </c>
      <c r="B522" s="56">
        <v>43007</v>
      </c>
      <c r="C522" t="s">
        <v>8923</v>
      </c>
      <c r="D522">
        <v>1</v>
      </c>
      <c r="E522" t="s">
        <v>8924</v>
      </c>
      <c r="F522" t="s">
        <v>8712</v>
      </c>
      <c r="G522" s="55" t="s">
        <v>1421</v>
      </c>
      <c r="H522" t="s">
        <v>1006</v>
      </c>
      <c r="I522" s="61">
        <v>54894.36</v>
      </c>
      <c r="J522" s="66">
        <f t="shared" si="19"/>
        <v>343089.75</v>
      </c>
    </row>
    <row r="523" spans="1:10" x14ac:dyDescent="0.25">
      <c r="A523" t="s">
        <v>2787</v>
      </c>
      <c r="B523" s="56">
        <v>43007</v>
      </c>
      <c r="C523" t="s">
        <v>8925</v>
      </c>
      <c r="D523">
        <v>1</v>
      </c>
      <c r="E523" t="s">
        <v>8926</v>
      </c>
      <c r="F523" t="s">
        <v>8712</v>
      </c>
      <c r="G523" s="55" t="s">
        <v>1421</v>
      </c>
      <c r="H523" t="s">
        <v>1006</v>
      </c>
      <c r="I523">
        <v>58.52</v>
      </c>
      <c r="J523" s="66">
        <f t="shared" si="19"/>
        <v>365.75</v>
      </c>
    </row>
    <row r="524" spans="1:10" x14ac:dyDescent="0.25">
      <c r="A524" t="s">
        <v>2790</v>
      </c>
      <c r="B524" s="56">
        <v>43007</v>
      </c>
      <c r="C524" t="s">
        <v>8927</v>
      </c>
      <c r="D524">
        <v>1</v>
      </c>
      <c r="E524" t="s">
        <v>8928</v>
      </c>
      <c r="F524" t="s">
        <v>8712</v>
      </c>
      <c r="G524" s="55" t="s">
        <v>1421</v>
      </c>
      <c r="H524" t="s">
        <v>1006</v>
      </c>
      <c r="I524">
        <v>410.54</v>
      </c>
      <c r="J524" s="66">
        <f t="shared" si="19"/>
        <v>2565.875</v>
      </c>
    </row>
    <row r="525" spans="1:10" x14ac:dyDescent="0.25">
      <c r="A525" t="s">
        <v>1321</v>
      </c>
      <c r="B525" s="56">
        <v>43007</v>
      </c>
      <c r="C525" t="s">
        <v>8929</v>
      </c>
      <c r="D525">
        <v>1</v>
      </c>
      <c r="E525" t="s">
        <v>8930</v>
      </c>
      <c r="F525" t="s">
        <v>8712</v>
      </c>
      <c r="G525" s="55" t="s">
        <v>1421</v>
      </c>
      <c r="H525" t="s">
        <v>1006</v>
      </c>
      <c r="I525">
        <v>283.81</v>
      </c>
      <c r="J525" s="66">
        <f t="shared" si="19"/>
        <v>1773.8125</v>
      </c>
    </row>
    <row r="526" spans="1:10" x14ac:dyDescent="0.25">
      <c r="A526" t="s">
        <v>1325</v>
      </c>
      <c r="B526" s="56">
        <v>43007</v>
      </c>
      <c r="C526" t="s">
        <v>8931</v>
      </c>
      <c r="D526">
        <v>1</v>
      </c>
      <c r="E526" t="s">
        <v>8932</v>
      </c>
      <c r="F526" t="s">
        <v>8712</v>
      </c>
      <c r="G526" s="55" t="s">
        <v>1421</v>
      </c>
      <c r="H526" t="s">
        <v>1006</v>
      </c>
      <c r="I526">
        <v>933.4</v>
      </c>
      <c r="J526" s="66">
        <f t="shared" si="19"/>
        <v>5833.75</v>
      </c>
    </row>
    <row r="527" spans="1:10" x14ac:dyDescent="0.25">
      <c r="A527" t="s">
        <v>4733</v>
      </c>
      <c r="B527" s="56">
        <v>43007</v>
      </c>
      <c r="C527" t="s">
        <v>8933</v>
      </c>
      <c r="D527">
        <v>1</v>
      </c>
      <c r="E527" t="s">
        <v>8934</v>
      </c>
      <c r="F527" t="s">
        <v>8712</v>
      </c>
      <c r="G527" s="55" t="s">
        <v>8966</v>
      </c>
      <c r="H527" t="s">
        <v>1372</v>
      </c>
      <c r="I527">
        <v>126.24</v>
      </c>
      <c r="J527" s="66">
        <f t="shared" si="19"/>
        <v>789</v>
      </c>
    </row>
    <row r="528" spans="1:10" x14ac:dyDescent="0.25">
      <c r="A528" t="s">
        <v>1328</v>
      </c>
      <c r="B528" s="56">
        <v>43007</v>
      </c>
      <c r="C528" t="s">
        <v>8935</v>
      </c>
      <c r="D528">
        <v>2</v>
      </c>
      <c r="E528" t="s">
        <v>8936</v>
      </c>
      <c r="F528" t="s">
        <v>8712</v>
      </c>
      <c r="G528" s="55" t="s">
        <v>8966</v>
      </c>
      <c r="H528" t="s">
        <v>1372</v>
      </c>
      <c r="I528" s="61">
        <v>1682.4</v>
      </c>
      <c r="J528" s="66">
        <f t="shared" si="19"/>
        <v>10515</v>
      </c>
    </row>
    <row r="529" spans="1:12" x14ac:dyDescent="0.25">
      <c r="A529" t="s">
        <v>2793</v>
      </c>
      <c r="B529" s="56">
        <v>43007</v>
      </c>
      <c r="C529" t="s">
        <v>8937</v>
      </c>
      <c r="D529">
        <v>1</v>
      </c>
      <c r="E529" t="s">
        <v>8938</v>
      </c>
      <c r="F529" t="s">
        <v>8017</v>
      </c>
      <c r="G529" s="7" t="s">
        <v>1463</v>
      </c>
      <c r="H529" s="7" t="s">
        <v>1464</v>
      </c>
      <c r="I529" s="61">
        <v>231115.98</v>
      </c>
      <c r="J529" s="66">
        <f t="shared" si="19"/>
        <v>1444474.875</v>
      </c>
      <c r="K529" s="61"/>
    </row>
    <row r="530" spans="1:12" x14ac:dyDescent="0.25">
      <c r="A530" t="s">
        <v>8939</v>
      </c>
      <c r="B530" s="56">
        <v>43005</v>
      </c>
      <c r="C530" t="s">
        <v>8940</v>
      </c>
      <c r="D530">
        <v>1</v>
      </c>
      <c r="E530" t="s">
        <v>8941</v>
      </c>
      <c r="F530" t="s">
        <v>8712</v>
      </c>
      <c r="G530" s="55" t="s">
        <v>1456</v>
      </c>
      <c r="H530" t="s">
        <v>1324</v>
      </c>
      <c r="I530">
        <v>444.44</v>
      </c>
      <c r="J530" s="66">
        <f t="shared" si="19"/>
        <v>2777.75</v>
      </c>
    </row>
    <row r="531" spans="1:12" x14ac:dyDescent="0.25">
      <c r="A531" t="s">
        <v>2805</v>
      </c>
      <c r="B531" s="56">
        <v>42996</v>
      </c>
      <c r="C531" t="s">
        <v>8942</v>
      </c>
      <c r="D531">
        <v>1</v>
      </c>
      <c r="E531" t="s">
        <v>8943</v>
      </c>
      <c r="F531" t="s">
        <v>8712</v>
      </c>
      <c r="G531" s="55" t="s">
        <v>1436</v>
      </c>
      <c r="H531" t="s">
        <v>1094</v>
      </c>
      <c r="I531">
        <v>806.62</v>
      </c>
      <c r="J531" s="66">
        <f t="shared" si="19"/>
        <v>5041.375</v>
      </c>
    </row>
    <row r="532" spans="1:12" s="55" customFormat="1" x14ac:dyDescent="0.25">
      <c r="J532" s="66"/>
    </row>
    <row r="533" spans="1:12" s="55" customFormat="1" x14ac:dyDescent="0.25">
      <c r="I533" s="38">
        <f>+SUM(I7:I531)</f>
        <v>8644735.4199999981</v>
      </c>
      <c r="J533" s="38">
        <f t="shared" ref="J533:K533" si="20">+SUM(J7:J531)</f>
        <v>54029596.375</v>
      </c>
      <c r="K533" s="38">
        <f t="shared" si="20"/>
        <v>54912.75</v>
      </c>
    </row>
    <row r="534" spans="1:12" s="55" customFormat="1" x14ac:dyDescent="0.25">
      <c r="G534" s="63"/>
      <c r="I534" s="55">
        <f>9905714.09-1260978.47</f>
        <v>8644735.6199999992</v>
      </c>
      <c r="J534" s="66"/>
    </row>
    <row r="535" spans="1:12" s="55" customFormat="1" x14ac:dyDescent="0.25">
      <c r="G535" s="63"/>
      <c r="I535" s="61">
        <f>+I533-I534</f>
        <v>-0.20000000111758709</v>
      </c>
      <c r="J535" s="61"/>
    </row>
    <row r="536" spans="1:12" s="55" customFormat="1" x14ac:dyDescent="0.25">
      <c r="G536" s="63"/>
      <c r="J536" s="66"/>
    </row>
    <row r="537" spans="1:12" s="55" customFormat="1" x14ac:dyDescent="0.25">
      <c r="A537" s="66"/>
      <c r="B537" s="2"/>
      <c r="C537" s="2"/>
      <c r="D537" s="2"/>
      <c r="E537" s="2"/>
      <c r="F537" s="2"/>
      <c r="G537" s="15" t="s">
        <v>1396</v>
      </c>
      <c r="H537" s="2"/>
      <c r="I537" s="2"/>
      <c r="J537" s="5"/>
      <c r="K537" s="66"/>
      <c r="L537" s="66"/>
    </row>
    <row r="538" spans="1:12" s="55" customFormat="1" x14ac:dyDescent="0.25">
      <c r="A538" s="66"/>
      <c r="B538" s="2"/>
      <c r="C538" s="2"/>
      <c r="D538" s="2"/>
      <c r="E538" s="2"/>
      <c r="F538" s="2"/>
      <c r="G538" s="15" t="s">
        <v>8944</v>
      </c>
      <c r="H538" s="2"/>
      <c r="I538" s="2"/>
      <c r="J538" s="5"/>
      <c r="K538" s="66"/>
      <c r="L538" s="66"/>
    </row>
    <row r="539" spans="1:12" s="55" customFormat="1" x14ac:dyDescent="0.25">
      <c r="A539" s="66"/>
      <c r="B539" s="2"/>
      <c r="C539" s="2"/>
      <c r="D539" s="2"/>
      <c r="E539" s="2"/>
      <c r="F539" s="2"/>
      <c r="G539" s="15" t="s">
        <v>0</v>
      </c>
      <c r="H539" s="2"/>
      <c r="I539" s="2"/>
      <c r="J539" s="5"/>
      <c r="K539" s="66"/>
      <c r="L539" s="66"/>
    </row>
    <row r="540" spans="1:12" s="55" customFormat="1" x14ac:dyDescent="0.25">
      <c r="A540" s="66"/>
      <c r="B540" s="2"/>
      <c r="C540" s="2"/>
      <c r="D540" s="2"/>
      <c r="E540" s="2"/>
      <c r="F540" s="2"/>
      <c r="G540" s="3"/>
      <c r="H540" s="2"/>
      <c r="I540" s="2"/>
      <c r="J540" s="2"/>
      <c r="K540" s="66"/>
      <c r="L540" s="66"/>
    </row>
    <row r="541" spans="1:12" s="55" customFormat="1" x14ac:dyDescent="0.25">
      <c r="A541" s="66"/>
      <c r="B541" s="2"/>
      <c r="C541" s="2"/>
      <c r="D541" s="2"/>
      <c r="E541" s="2"/>
      <c r="F541" s="2"/>
      <c r="G541" s="6"/>
      <c r="H541" s="4"/>
      <c r="I541" s="4"/>
      <c r="J541" s="4"/>
      <c r="K541" s="66"/>
      <c r="L541" s="66"/>
    </row>
    <row r="542" spans="1:12" s="55" customFormat="1" ht="17.25" thickBot="1" x14ac:dyDescent="0.35">
      <c r="A542" s="10" t="s">
        <v>1397</v>
      </c>
      <c r="B542" s="10" t="s">
        <v>1398</v>
      </c>
      <c r="C542" s="10" t="s">
        <v>1399</v>
      </c>
      <c r="D542" s="10"/>
      <c r="E542" s="10"/>
      <c r="F542" s="10"/>
      <c r="G542" s="11" t="s">
        <v>1400</v>
      </c>
      <c r="H542" s="12" t="s">
        <v>1401</v>
      </c>
      <c r="I542" s="13" t="s">
        <v>1402</v>
      </c>
      <c r="J542" s="13" t="s">
        <v>1403</v>
      </c>
      <c r="K542" s="14" t="s">
        <v>1404</v>
      </c>
      <c r="L542" s="14"/>
    </row>
    <row r="543" spans="1:12" s="55" customFormat="1" hidden="1" x14ac:dyDescent="0.25">
      <c r="A543" s="22" t="s">
        <v>1543</v>
      </c>
      <c r="B543" s="23">
        <v>85</v>
      </c>
      <c r="G543" s="66" t="s">
        <v>804</v>
      </c>
      <c r="H543" s="66" t="s">
        <v>804</v>
      </c>
      <c r="I543" s="66">
        <f>+SUMIF($G$7:$G$531,G543,$I$7:$I$531)</f>
        <v>136.56</v>
      </c>
      <c r="J543" s="66">
        <f>+I543/0.16</f>
        <v>853.5</v>
      </c>
      <c r="K543" s="66">
        <f>+SUMIF($G$7:$G$531,G543,$K$7:$K$531)</f>
        <v>0</v>
      </c>
    </row>
    <row r="544" spans="1:12" hidden="1" x14ac:dyDescent="0.25">
      <c r="A544" s="22" t="s">
        <v>1543</v>
      </c>
      <c r="B544" s="23">
        <v>85</v>
      </c>
      <c r="G544" s="66" t="str">
        <f>+H544</f>
        <v>ACU900122EF1</v>
      </c>
      <c r="H544" s="66" t="s">
        <v>7646</v>
      </c>
      <c r="I544" s="66">
        <f t="shared" ref="I544:I606" si="21">+SUMIF($G$7:$G$531,G544,$I$7:$I$531)</f>
        <v>29.1</v>
      </c>
      <c r="J544" s="66">
        <f t="shared" ref="J544:J606" si="22">+I544/0.16</f>
        <v>181.875</v>
      </c>
      <c r="K544" s="66">
        <f t="shared" ref="K544:K606" si="23">+SUMIF($G$7:$G$531,G544,$K$7:$K$531)</f>
        <v>0</v>
      </c>
    </row>
    <row r="545" spans="1:11" hidden="1" x14ac:dyDescent="0.25">
      <c r="A545" s="22" t="s">
        <v>1543</v>
      </c>
      <c r="B545" s="23">
        <v>85</v>
      </c>
      <c r="G545" s="7" t="s">
        <v>1497</v>
      </c>
      <c r="H545" s="7" t="s">
        <v>5568</v>
      </c>
      <c r="I545" s="66">
        <f t="shared" si="21"/>
        <v>75397.22</v>
      </c>
      <c r="J545" s="66">
        <f t="shared" si="22"/>
        <v>471232.625</v>
      </c>
      <c r="K545" s="66">
        <f t="shared" si="23"/>
        <v>0</v>
      </c>
    </row>
    <row r="546" spans="1:11" hidden="1" x14ac:dyDescent="0.25">
      <c r="A546" s="22" t="s">
        <v>1543</v>
      </c>
      <c r="B546" s="23">
        <v>85</v>
      </c>
      <c r="G546" s="66" t="str">
        <f>+H546</f>
        <v>AEB611030SN7</v>
      </c>
      <c r="H546" s="66" t="s">
        <v>850</v>
      </c>
      <c r="I546" s="66">
        <f t="shared" si="21"/>
        <v>323.45999999999998</v>
      </c>
      <c r="J546" s="66">
        <f t="shared" si="22"/>
        <v>2021.6249999999998</v>
      </c>
      <c r="K546" s="66">
        <f t="shared" si="23"/>
        <v>0</v>
      </c>
    </row>
    <row r="547" spans="1:11" hidden="1" x14ac:dyDescent="0.25">
      <c r="A547" s="22" t="s">
        <v>1543</v>
      </c>
      <c r="B547" s="23">
        <v>85</v>
      </c>
      <c r="G547" s="66" t="str">
        <f>+H547</f>
        <v>AGA0006136F1</v>
      </c>
      <c r="H547" s="66" t="s">
        <v>824</v>
      </c>
      <c r="I547" s="66">
        <f t="shared" si="21"/>
        <v>148.19</v>
      </c>
      <c r="J547" s="66">
        <f t="shared" si="22"/>
        <v>926.1875</v>
      </c>
      <c r="K547" s="66">
        <f t="shared" si="23"/>
        <v>0</v>
      </c>
    </row>
    <row r="548" spans="1:11" hidden="1" x14ac:dyDescent="0.25">
      <c r="A548" s="22" t="s">
        <v>1543</v>
      </c>
      <c r="B548" s="23">
        <v>85</v>
      </c>
      <c r="G548" s="66" t="s">
        <v>5564</v>
      </c>
      <c r="H548" s="66" t="s">
        <v>5223</v>
      </c>
      <c r="I548" s="66">
        <f t="shared" si="21"/>
        <v>2381.12</v>
      </c>
      <c r="J548" s="66">
        <f t="shared" si="22"/>
        <v>14881.999999999998</v>
      </c>
      <c r="K548" s="66">
        <f t="shared" si="23"/>
        <v>0</v>
      </c>
    </row>
    <row r="549" spans="1:11" hidden="1" x14ac:dyDescent="0.25">
      <c r="A549" s="22" t="s">
        <v>1543</v>
      </c>
      <c r="B549" s="23">
        <v>85</v>
      </c>
      <c r="G549" s="7" t="s">
        <v>4786</v>
      </c>
      <c r="H549" s="7" t="s">
        <v>4787</v>
      </c>
      <c r="I549" s="66">
        <f t="shared" si="21"/>
        <v>5638.73</v>
      </c>
      <c r="J549" s="66">
        <f t="shared" si="22"/>
        <v>35242.0625</v>
      </c>
      <c r="K549" s="66">
        <f t="shared" si="23"/>
        <v>0</v>
      </c>
    </row>
    <row r="550" spans="1:11" hidden="1" x14ac:dyDescent="0.25">
      <c r="A550" s="22" t="s">
        <v>1543</v>
      </c>
      <c r="B550" s="23">
        <v>85</v>
      </c>
      <c r="G550" s="66" t="str">
        <f>+H550</f>
        <v>ALI081114AN2</v>
      </c>
      <c r="H550" s="66" t="s">
        <v>876</v>
      </c>
      <c r="I550" s="66">
        <f t="shared" si="21"/>
        <v>51.86</v>
      </c>
      <c r="J550" s="66">
        <f t="shared" si="22"/>
        <v>324.125</v>
      </c>
      <c r="K550" s="66">
        <f t="shared" si="23"/>
        <v>0</v>
      </c>
    </row>
    <row r="551" spans="1:11" hidden="1" x14ac:dyDescent="0.25">
      <c r="A551" s="22" t="s">
        <v>1543</v>
      </c>
      <c r="B551" s="23">
        <v>85</v>
      </c>
      <c r="G551" s="66" t="s">
        <v>1446</v>
      </c>
      <c r="H551" s="66" t="s">
        <v>1188</v>
      </c>
      <c r="I551" s="66">
        <f t="shared" si="21"/>
        <v>408.48</v>
      </c>
      <c r="J551" s="66">
        <f t="shared" si="22"/>
        <v>2553</v>
      </c>
      <c r="K551" s="66">
        <f t="shared" si="23"/>
        <v>0</v>
      </c>
    </row>
    <row r="552" spans="1:11" hidden="1" x14ac:dyDescent="0.25">
      <c r="A552" s="22" t="s">
        <v>1543</v>
      </c>
      <c r="B552" s="23">
        <v>85</v>
      </c>
      <c r="G552" s="7" t="s">
        <v>1420</v>
      </c>
      <c r="H552" s="66" t="s">
        <v>6180</v>
      </c>
      <c r="I552" s="66">
        <f t="shared" si="21"/>
        <v>1912</v>
      </c>
      <c r="J552" s="66">
        <f t="shared" si="22"/>
        <v>11950</v>
      </c>
      <c r="K552" s="66">
        <f t="shared" si="23"/>
        <v>0</v>
      </c>
    </row>
    <row r="553" spans="1:11" hidden="1" x14ac:dyDescent="0.25">
      <c r="A553" s="22" t="s">
        <v>1543</v>
      </c>
      <c r="B553" s="23">
        <v>85</v>
      </c>
      <c r="G553" s="66" t="str">
        <f>+H553</f>
        <v>AME970109GW0</v>
      </c>
      <c r="H553" s="66" t="s">
        <v>309</v>
      </c>
      <c r="I553" s="66">
        <f t="shared" si="21"/>
        <v>684.93999999999994</v>
      </c>
      <c r="J553" s="66">
        <f t="shared" si="22"/>
        <v>4280.8749999999991</v>
      </c>
      <c r="K553" s="66">
        <f t="shared" si="23"/>
        <v>0</v>
      </c>
    </row>
    <row r="554" spans="1:11" hidden="1" x14ac:dyDescent="0.25">
      <c r="A554" s="22" t="s">
        <v>1543</v>
      </c>
      <c r="B554" s="23">
        <v>85</v>
      </c>
      <c r="G554" s="66" t="str">
        <f>+H554</f>
        <v>AMO010815U41</v>
      </c>
      <c r="H554" s="66" t="s">
        <v>885</v>
      </c>
      <c r="I554" s="66">
        <f t="shared" si="21"/>
        <v>15.17</v>
      </c>
      <c r="J554" s="66">
        <f t="shared" si="22"/>
        <v>94.8125</v>
      </c>
      <c r="K554" s="66">
        <f t="shared" si="23"/>
        <v>0</v>
      </c>
    </row>
    <row r="555" spans="1:11" hidden="1" x14ac:dyDescent="0.25">
      <c r="A555" s="22" t="s">
        <v>1543</v>
      </c>
      <c r="B555" s="23">
        <v>85</v>
      </c>
      <c r="G555" s="7" t="s">
        <v>1477</v>
      </c>
      <c r="H555" s="7" t="s">
        <v>1478</v>
      </c>
      <c r="I555" s="66">
        <f t="shared" si="21"/>
        <v>122647.56</v>
      </c>
      <c r="J555" s="66">
        <f t="shared" si="22"/>
        <v>766547.25</v>
      </c>
      <c r="K555" s="66">
        <f t="shared" si="23"/>
        <v>0</v>
      </c>
    </row>
    <row r="556" spans="1:11" hidden="1" x14ac:dyDescent="0.25">
      <c r="A556" s="22" t="s">
        <v>1543</v>
      </c>
      <c r="B556" s="23">
        <v>85</v>
      </c>
      <c r="G556" s="7" t="s">
        <v>2879</v>
      </c>
      <c r="H556" s="7" t="s">
        <v>2881</v>
      </c>
      <c r="I556" s="66">
        <f t="shared" si="21"/>
        <v>208</v>
      </c>
      <c r="J556" s="66">
        <f t="shared" si="22"/>
        <v>1300</v>
      </c>
      <c r="K556" s="66">
        <f t="shared" si="23"/>
        <v>0</v>
      </c>
    </row>
    <row r="557" spans="1:11" hidden="1" x14ac:dyDescent="0.25">
      <c r="A557" s="22" t="s">
        <v>1543</v>
      </c>
      <c r="B557" s="23">
        <v>85</v>
      </c>
      <c r="G557" s="66" t="str">
        <f>+H557</f>
        <v>APB080609QB7</v>
      </c>
      <c r="H557" s="66" t="s">
        <v>8552</v>
      </c>
      <c r="I557" s="66">
        <f t="shared" si="21"/>
        <v>88.55</v>
      </c>
      <c r="J557" s="66">
        <f t="shared" si="22"/>
        <v>553.4375</v>
      </c>
      <c r="K557" s="66">
        <f t="shared" si="23"/>
        <v>0</v>
      </c>
    </row>
    <row r="558" spans="1:11" hidden="1" x14ac:dyDescent="0.25">
      <c r="A558" s="22" t="s">
        <v>1543</v>
      </c>
      <c r="B558" s="23">
        <v>85</v>
      </c>
      <c r="G558" s="7" t="s">
        <v>444</v>
      </c>
      <c r="H558" s="7" t="s">
        <v>1528</v>
      </c>
      <c r="I558" s="66">
        <f t="shared" si="21"/>
        <v>1133.6900000000003</v>
      </c>
      <c r="J558" s="66">
        <f t="shared" si="22"/>
        <v>7085.5625000000018</v>
      </c>
      <c r="K558" s="66">
        <f t="shared" si="23"/>
        <v>0</v>
      </c>
    </row>
    <row r="559" spans="1:11" hidden="1" x14ac:dyDescent="0.25">
      <c r="A559" s="22" t="s">
        <v>1543</v>
      </c>
      <c r="B559" s="23">
        <v>85</v>
      </c>
      <c r="G559" s="66" t="s">
        <v>924</v>
      </c>
      <c r="H559" s="66" t="s">
        <v>924</v>
      </c>
      <c r="I559" s="66">
        <f t="shared" si="21"/>
        <v>101.52000000000001</v>
      </c>
      <c r="J559" s="66">
        <f t="shared" si="22"/>
        <v>634.5</v>
      </c>
      <c r="K559" s="66">
        <f t="shared" si="23"/>
        <v>0</v>
      </c>
    </row>
    <row r="560" spans="1:11" hidden="1" x14ac:dyDescent="0.25">
      <c r="A560" s="22" t="s">
        <v>1543</v>
      </c>
      <c r="B560" s="23">
        <v>85</v>
      </c>
      <c r="G560" s="7" t="s">
        <v>1475</v>
      </c>
      <c r="H560" s="7" t="s">
        <v>1476</v>
      </c>
      <c r="I560" s="66">
        <f t="shared" si="21"/>
        <v>30083.57</v>
      </c>
      <c r="J560" s="66">
        <f t="shared" si="22"/>
        <v>188022.3125</v>
      </c>
      <c r="K560" s="66">
        <f t="shared" si="23"/>
        <v>0</v>
      </c>
    </row>
    <row r="561" spans="1:11" hidden="1" x14ac:dyDescent="0.25">
      <c r="A561" s="22" t="s">
        <v>1543</v>
      </c>
      <c r="B561" s="23">
        <v>85</v>
      </c>
      <c r="G561" s="66" t="str">
        <f>+H561</f>
        <v>AQU121207FY2</v>
      </c>
      <c r="H561" s="66" t="s">
        <v>7448</v>
      </c>
      <c r="I561" s="66">
        <f t="shared" si="21"/>
        <v>30.34</v>
      </c>
      <c r="J561" s="66">
        <f t="shared" si="22"/>
        <v>189.625</v>
      </c>
      <c r="K561" s="66">
        <f t="shared" si="23"/>
        <v>0</v>
      </c>
    </row>
    <row r="562" spans="1:11" hidden="1" x14ac:dyDescent="0.25">
      <c r="A562" s="22" t="s">
        <v>1543</v>
      </c>
      <c r="B562" s="23">
        <v>85</v>
      </c>
      <c r="G562" s="7" t="s">
        <v>1473</v>
      </c>
      <c r="H562" s="7" t="s">
        <v>3090</v>
      </c>
      <c r="I562" s="66">
        <f t="shared" si="21"/>
        <v>72132.600000000006</v>
      </c>
      <c r="J562" s="66">
        <f t="shared" si="22"/>
        <v>450828.75</v>
      </c>
      <c r="K562" s="66">
        <f t="shared" si="23"/>
        <v>0</v>
      </c>
    </row>
    <row r="563" spans="1:11" hidden="1" x14ac:dyDescent="0.25">
      <c r="A563" s="22" t="s">
        <v>1543</v>
      </c>
      <c r="B563" s="23">
        <v>85</v>
      </c>
      <c r="G563" s="7" t="s">
        <v>1465</v>
      </c>
      <c r="H563" s="7" t="s">
        <v>1466</v>
      </c>
      <c r="I563" s="66">
        <f t="shared" si="21"/>
        <v>29756.93</v>
      </c>
      <c r="J563" s="66">
        <f t="shared" si="22"/>
        <v>185980.8125</v>
      </c>
      <c r="K563" s="66">
        <f t="shared" si="23"/>
        <v>0</v>
      </c>
    </row>
    <row r="564" spans="1:11" x14ac:dyDescent="0.25">
      <c r="A564" s="22" t="s">
        <v>1543</v>
      </c>
      <c r="B564" s="24" t="s">
        <v>2939</v>
      </c>
      <c r="G564" s="66" t="s">
        <v>2842</v>
      </c>
      <c r="H564" s="66" t="s">
        <v>2604</v>
      </c>
      <c r="I564" s="66">
        <f t="shared" si="21"/>
        <v>8160</v>
      </c>
      <c r="J564" s="66">
        <f t="shared" si="22"/>
        <v>51000</v>
      </c>
      <c r="K564" s="66">
        <f t="shared" si="23"/>
        <v>5439.97</v>
      </c>
    </row>
    <row r="565" spans="1:11" hidden="1" x14ac:dyDescent="0.25">
      <c r="A565" s="22" t="s">
        <v>1543</v>
      </c>
      <c r="B565" s="23">
        <v>85</v>
      </c>
      <c r="G565" s="7" t="s">
        <v>1467</v>
      </c>
      <c r="H565" s="7" t="s">
        <v>1468</v>
      </c>
      <c r="I565" s="66">
        <f t="shared" si="21"/>
        <v>165188.66</v>
      </c>
      <c r="J565" s="66">
        <f t="shared" si="22"/>
        <v>1032429.125</v>
      </c>
      <c r="K565" s="66">
        <f t="shared" si="23"/>
        <v>0</v>
      </c>
    </row>
    <row r="566" spans="1:11" hidden="1" x14ac:dyDescent="0.25">
      <c r="A566" s="22" t="s">
        <v>1543</v>
      </c>
      <c r="B566" s="23">
        <v>85</v>
      </c>
      <c r="G566" s="7" t="s">
        <v>3753</v>
      </c>
      <c r="H566" s="7" t="s">
        <v>8967</v>
      </c>
      <c r="I566" s="66">
        <f t="shared" si="21"/>
        <v>75397.22</v>
      </c>
      <c r="J566" s="66">
        <f t="shared" si="22"/>
        <v>471232.625</v>
      </c>
      <c r="K566" s="66">
        <f t="shared" si="23"/>
        <v>0</v>
      </c>
    </row>
    <row r="567" spans="1:11" hidden="1" x14ac:dyDescent="0.25">
      <c r="A567" s="22" t="s">
        <v>1543</v>
      </c>
      <c r="B567" s="23">
        <v>85</v>
      </c>
      <c r="G567" s="66" t="s">
        <v>8961</v>
      </c>
      <c r="H567" s="66" t="s">
        <v>8855</v>
      </c>
      <c r="I567" s="66">
        <f t="shared" si="21"/>
        <v>3276.08</v>
      </c>
      <c r="J567" s="66">
        <f t="shared" si="22"/>
        <v>20475.5</v>
      </c>
      <c r="K567" s="66">
        <f t="shared" si="23"/>
        <v>0</v>
      </c>
    </row>
    <row r="568" spans="1:11" hidden="1" x14ac:dyDescent="0.25">
      <c r="A568" s="22" t="s">
        <v>1543</v>
      </c>
      <c r="B568" s="23">
        <v>85</v>
      </c>
      <c r="G568" s="7" t="s">
        <v>2926</v>
      </c>
      <c r="H568" s="7" t="s">
        <v>2927</v>
      </c>
      <c r="I568" s="66">
        <f t="shared" si="21"/>
        <v>6292.92</v>
      </c>
      <c r="J568" s="66">
        <f t="shared" si="22"/>
        <v>39330.75</v>
      </c>
      <c r="K568" s="66">
        <f t="shared" si="23"/>
        <v>0</v>
      </c>
    </row>
    <row r="569" spans="1:11" hidden="1" x14ac:dyDescent="0.25">
      <c r="A569" s="22" t="s">
        <v>1543</v>
      </c>
      <c r="B569" s="23">
        <v>85</v>
      </c>
      <c r="G569" s="66" t="s">
        <v>4768</v>
      </c>
      <c r="H569" s="66" t="s">
        <v>4634</v>
      </c>
      <c r="I569" s="66">
        <f t="shared" si="21"/>
        <v>623.87</v>
      </c>
      <c r="J569" s="66">
        <f t="shared" si="22"/>
        <v>3899.1875</v>
      </c>
      <c r="K569" s="66">
        <f t="shared" si="23"/>
        <v>0</v>
      </c>
    </row>
    <row r="570" spans="1:11" hidden="1" x14ac:dyDescent="0.25">
      <c r="A570" s="22" t="s">
        <v>1543</v>
      </c>
      <c r="B570" s="23">
        <v>85</v>
      </c>
      <c r="G570" s="7" t="s">
        <v>8950</v>
      </c>
      <c r="H570" s="66" t="s">
        <v>8951</v>
      </c>
      <c r="I570" s="66">
        <f t="shared" si="21"/>
        <v>192.83</v>
      </c>
      <c r="J570" s="66">
        <f t="shared" si="22"/>
        <v>1205.1875</v>
      </c>
      <c r="K570" s="66">
        <f t="shared" si="23"/>
        <v>0</v>
      </c>
    </row>
    <row r="571" spans="1:11" hidden="1" x14ac:dyDescent="0.25">
      <c r="A571" s="22" t="s">
        <v>1543</v>
      </c>
      <c r="B571" s="23">
        <v>85</v>
      </c>
      <c r="G571" s="66" t="str">
        <f>+H571</f>
        <v>CAMM880825PU8</v>
      </c>
      <c r="H571" s="66" t="s">
        <v>321</v>
      </c>
      <c r="I571" s="66">
        <f t="shared" si="21"/>
        <v>20.69</v>
      </c>
      <c r="J571" s="66">
        <f t="shared" si="22"/>
        <v>129.3125</v>
      </c>
      <c r="K571" s="66">
        <f t="shared" si="23"/>
        <v>0</v>
      </c>
    </row>
    <row r="572" spans="1:11" hidden="1" x14ac:dyDescent="0.25">
      <c r="A572" s="22" t="s">
        <v>1543</v>
      </c>
      <c r="B572" s="23">
        <v>85</v>
      </c>
      <c r="G572" s="66" t="str">
        <f>+H572</f>
        <v>CAOF491027BV6</v>
      </c>
      <c r="H572" s="66" t="s">
        <v>2942</v>
      </c>
      <c r="I572" s="66">
        <f t="shared" si="21"/>
        <v>77.52</v>
      </c>
      <c r="J572" s="66">
        <f t="shared" si="22"/>
        <v>484.49999999999994</v>
      </c>
      <c r="K572" s="66">
        <f t="shared" si="23"/>
        <v>0</v>
      </c>
    </row>
    <row r="573" spans="1:11" hidden="1" x14ac:dyDescent="0.25">
      <c r="A573" s="22" t="s">
        <v>1543</v>
      </c>
      <c r="B573" s="23">
        <v>85</v>
      </c>
      <c r="G573" s="7" t="s">
        <v>1469</v>
      </c>
      <c r="H573" s="7" t="s">
        <v>1470</v>
      </c>
      <c r="I573" s="66">
        <f t="shared" si="21"/>
        <v>121640.36</v>
      </c>
      <c r="J573" s="66">
        <f t="shared" si="22"/>
        <v>760252.25</v>
      </c>
      <c r="K573" s="66">
        <f t="shared" si="23"/>
        <v>0</v>
      </c>
    </row>
    <row r="574" spans="1:11" hidden="1" x14ac:dyDescent="0.25">
      <c r="A574" s="22" t="s">
        <v>1543</v>
      </c>
      <c r="B574" s="23">
        <v>85</v>
      </c>
      <c r="G574" s="66" t="str">
        <f>+H574</f>
        <v>CAP080114GMA</v>
      </c>
      <c r="H574" s="66" t="s">
        <v>8681</v>
      </c>
      <c r="I574" s="66">
        <f t="shared" si="21"/>
        <v>19.170000000000002</v>
      </c>
      <c r="J574" s="66">
        <f t="shared" si="22"/>
        <v>119.81250000000001</v>
      </c>
      <c r="K574" s="66">
        <f t="shared" si="23"/>
        <v>0</v>
      </c>
    </row>
    <row r="575" spans="1:11" hidden="1" x14ac:dyDescent="0.25">
      <c r="A575" s="22" t="s">
        <v>1543</v>
      </c>
      <c r="B575" s="23">
        <v>85</v>
      </c>
      <c r="G575" s="66" t="s">
        <v>5880</v>
      </c>
      <c r="H575" s="66" t="s">
        <v>5880</v>
      </c>
      <c r="I575" s="66">
        <f t="shared" si="21"/>
        <v>17.100000000000001</v>
      </c>
      <c r="J575" s="66">
        <f t="shared" si="22"/>
        <v>106.875</v>
      </c>
      <c r="K575" s="66">
        <f t="shared" si="23"/>
        <v>0</v>
      </c>
    </row>
    <row r="576" spans="1:11" hidden="1" x14ac:dyDescent="0.25">
      <c r="A576" s="22" t="s">
        <v>1543</v>
      </c>
      <c r="B576" s="23">
        <v>85</v>
      </c>
      <c r="G576" s="66" t="str">
        <f>+H576</f>
        <v>CAQ940420CX9</v>
      </c>
      <c r="H576" s="66" t="s">
        <v>8609</v>
      </c>
      <c r="I576" s="66">
        <f t="shared" si="21"/>
        <v>73.790000000000006</v>
      </c>
      <c r="J576" s="66">
        <f t="shared" si="22"/>
        <v>461.18750000000006</v>
      </c>
      <c r="K576" s="66">
        <f t="shared" si="23"/>
        <v>0</v>
      </c>
    </row>
    <row r="577" spans="1:11" hidden="1" x14ac:dyDescent="0.25">
      <c r="A577" s="22" t="s">
        <v>1543</v>
      </c>
      <c r="B577" s="23">
        <v>85</v>
      </c>
      <c r="G577" s="7" t="s">
        <v>8968</v>
      </c>
      <c r="H577" s="7" t="s">
        <v>8969</v>
      </c>
      <c r="I577" s="66">
        <f t="shared" si="21"/>
        <v>55927.8</v>
      </c>
      <c r="J577" s="66">
        <f t="shared" si="22"/>
        <v>349548.75</v>
      </c>
      <c r="K577" s="66">
        <f t="shared" si="23"/>
        <v>0</v>
      </c>
    </row>
    <row r="578" spans="1:11" hidden="1" x14ac:dyDescent="0.25">
      <c r="A578" s="22" t="s">
        <v>1543</v>
      </c>
      <c r="B578" s="23">
        <v>85</v>
      </c>
      <c r="G578" s="66" t="str">
        <f>+H578</f>
        <v>CCF121101KQ4</v>
      </c>
      <c r="H578" s="66" t="s">
        <v>8671</v>
      </c>
      <c r="I578" s="66">
        <f t="shared" si="21"/>
        <v>1.21</v>
      </c>
      <c r="J578" s="66">
        <f t="shared" si="22"/>
        <v>7.5625</v>
      </c>
      <c r="K578" s="66">
        <f t="shared" si="23"/>
        <v>0</v>
      </c>
    </row>
    <row r="579" spans="1:11" hidden="1" x14ac:dyDescent="0.25">
      <c r="A579" s="22" t="s">
        <v>1543</v>
      </c>
      <c r="B579" s="23">
        <v>85</v>
      </c>
      <c r="G579" s="66" t="s">
        <v>8960</v>
      </c>
      <c r="H579" s="66" t="s">
        <v>8852</v>
      </c>
      <c r="I579" s="66">
        <f t="shared" si="21"/>
        <v>76240</v>
      </c>
      <c r="J579" s="66">
        <f t="shared" si="22"/>
        <v>476500</v>
      </c>
      <c r="K579" s="66">
        <f t="shared" si="23"/>
        <v>0</v>
      </c>
    </row>
    <row r="580" spans="1:11" hidden="1" x14ac:dyDescent="0.25">
      <c r="A580" s="22" t="s">
        <v>1543</v>
      </c>
      <c r="B580" s="23">
        <v>85</v>
      </c>
      <c r="G580" s="66" t="s">
        <v>8952</v>
      </c>
      <c r="H580" s="66" t="s">
        <v>8766</v>
      </c>
      <c r="I580" s="66">
        <f t="shared" si="21"/>
        <v>666.56</v>
      </c>
      <c r="J580" s="66">
        <f t="shared" si="22"/>
        <v>4166</v>
      </c>
      <c r="K580" s="66">
        <f t="shared" si="23"/>
        <v>0</v>
      </c>
    </row>
    <row r="581" spans="1:11" hidden="1" x14ac:dyDescent="0.25">
      <c r="A581" s="22" t="s">
        <v>1543</v>
      </c>
      <c r="B581" s="23">
        <v>85</v>
      </c>
      <c r="G581" s="66" t="s">
        <v>313</v>
      </c>
      <c r="H581" s="66" t="s">
        <v>313</v>
      </c>
      <c r="I581" s="66">
        <f t="shared" si="21"/>
        <v>441.38</v>
      </c>
      <c r="J581" s="66">
        <f t="shared" si="22"/>
        <v>2758.625</v>
      </c>
      <c r="K581" s="66">
        <f t="shared" si="23"/>
        <v>0</v>
      </c>
    </row>
    <row r="582" spans="1:11" hidden="1" x14ac:dyDescent="0.25">
      <c r="A582" s="22" t="s">
        <v>1543</v>
      </c>
      <c r="B582" s="23">
        <v>85</v>
      </c>
      <c r="G582" s="66" t="s">
        <v>1425</v>
      </c>
      <c r="H582" s="66" t="s">
        <v>1025</v>
      </c>
      <c r="I582" s="66">
        <f t="shared" si="21"/>
        <v>226.76</v>
      </c>
      <c r="J582" s="66">
        <f t="shared" si="22"/>
        <v>1417.25</v>
      </c>
      <c r="K582" s="66">
        <f t="shared" si="23"/>
        <v>0</v>
      </c>
    </row>
    <row r="583" spans="1:11" hidden="1" x14ac:dyDescent="0.25">
      <c r="A583" s="22" t="s">
        <v>1543</v>
      </c>
      <c r="B583" s="23">
        <v>85</v>
      </c>
      <c r="G583" s="66" t="s">
        <v>7967</v>
      </c>
      <c r="H583" s="66" t="s">
        <v>8946</v>
      </c>
      <c r="I583" s="66">
        <f t="shared" si="21"/>
        <v>279.24</v>
      </c>
      <c r="J583" s="66">
        <f t="shared" si="22"/>
        <v>1745.25</v>
      </c>
      <c r="K583" s="66">
        <f t="shared" si="23"/>
        <v>0</v>
      </c>
    </row>
    <row r="584" spans="1:11" hidden="1" x14ac:dyDescent="0.25">
      <c r="A584" s="22" t="s">
        <v>1543</v>
      </c>
      <c r="B584" s="23">
        <v>85</v>
      </c>
      <c r="G584" s="66" t="str">
        <f>+H584</f>
        <v>CIS981002NK4</v>
      </c>
      <c r="H584" s="66" t="s">
        <v>2469</v>
      </c>
      <c r="I584" s="66">
        <f t="shared" si="21"/>
        <v>18.62</v>
      </c>
      <c r="J584" s="66">
        <f t="shared" si="22"/>
        <v>116.375</v>
      </c>
      <c r="K584" s="66">
        <f t="shared" si="23"/>
        <v>0</v>
      </c>
    </row>
    <row r="585" spans="1:11" hidden="1" x14ac:dyDescent="0.25">
      <c r="A585" s="22" t="s">
        <v>1543</v>
      </c>
      <c r="B585" s="23">
        <v>85</v>
      </c>
      <c r="G585" s="7" t="s">
        <v>1482</v>
      </c>
      <c r="H585" s="7" t="s">
        <v>1481</v>
      </c>
      <c r="I585" s="66">
        <f t="shared" si="21"/>
        <v>126915.29000000001</v>
      </c>
      <c r="J585" s="66">
        <f t="shared" si="22"/>
        <v>793220.5625</v>
      </c>
      <c r="K585" s="66">
        <f t="shared" si="23"/>
        <v>0</v>
      </c>
    </row>
    <row r="586" spans="1:11" hidden="1" x14ac:dyDescent="0.25">
      <c r="A586" s="22" t="s">
        <v>1543</v>
      </c>
      <c r="B586" s="23">
        <v>85</v>
      </c>
      <c r="G586" s="66" t="str">
        <f>+H586</f>
        <v>CME030219B64</v>
      </c>
      <c r="H586" s="66" t="s">
        <v>2907</v>
      </c>
      <c r="I586" s="66">
        <f t="shared" si="21"/>
        <v>17.649999999999999</v>
      </c>
      <c r="J586" s="66">
        <f t="shared" si="22"/>
        <v>110.31249999999999</v>
      </c>
      <c r="K586" s="66">
        <f t="shared" si="23"/>
        <v>0</v>
      </c>
    </row>
    <row r="587" spans="1:11" hidden="1" x14ac:dyDescent="0.25">
      <c r="A587" s="22" t="s">
        <v>1543</v>
      </c>
      <c r="B587" s="23">
        <v>85</v>
      </c>
      <c r="G587" s="66" t="s">
        <v>1445</v>
      </c>
      <c r="H587" s="66" t="s">
        <v>1172</v>
      </c>
      <c r="I587" s="66">
        <f t="shared" si="21"/>
        <v>2009.22</v>
      </c>
      <c r="J587" s="66">
        <f t="shared" si="22"/>
        <v>12557.625</v>
      </c>
      <c r="K587" s="66">
        <f t="shared" si="23"/>
        <v>0</v>
      </c>
    </row>
    <row r="588" spans="1:11" hidden="1" x14ac:dyDescent="0.25">
      <c r="A588" s="22" t="s">
        <v>1543</v>
      </c>
      <c r="B588" s="23">
        <v>85</v>
      </c>
      <c r="G588" s="7" t="s">
        <v>329</v>
      </c>
      <c r="H588" s="66" t="s">
        <v>8947</v>
      </c>
      <c r="I588" s="66">
        <f t="shared" si="21"/>
        <v>32.590000000000003</v>
      </c>
      <c r="J588" s="66">
        <f t="shared" si="22"/>
        <v>203.68750000000003</v>
      </c>
      <c r="K588" s="66">
        <f t="shared" si="23"/>
        <v>0</v>
      </c>
    </row>
    <row r="589" spans="1:11" hidden="1" x14ac:dyDescent="0.25">
      <c r="A589" s="22" t="s">
        <v>1543</v>
      </c>
      <c r="B589" s="23">
        <v>85</v>
      </c>
      <c r="G589" s="66" t="str">
        <f>+H589</f>
        <v>COM071220BU9</v>
      </c>
      <c r="H589" s="66" t="s">
        <v>5581</v>
      </c>
      <c r="I589" s="66">
        <f t="shared" si="21"/>
        <v>94.21</v>
      </c>
      <c r="J589" s="66">
        <f t="shared" si="22"/>
        <v>588.8125</v>
      </c>
      <c r="K589" s="66">
        <f t="shared" si="23"/>
        <v>0</v>
      </c>
    </row>
    <row r="590" spans="1:11" hidden="1" x14ac:dyDescent="0.25">
      <c r="A590" s="22" t="s">
        <v>1543</v>
      </c>
      <c r="B590" s="23">
        <v>85</v>
      </c>
      <c r="G590" s="66" t="s">
        <v>1437</v>
      </c>
      <c r="H590" s="66" t="s">
        <v>1111</v>
      </c>
      <c r="I590" s="66">
        <f t="shared" si="21"/>
        <v>5906.21</v>
      </c>
      <c r="J590" s="66">
        <f t="shared" si="22"/>
        <v>36913.8125</v>
      </c>
      <c r="K590" s="66">
        <f t="shared" si="23"/>
        <v>0</v>
      </c>
    </row>
    <row r="591" spans="1:11" hidden="1" x14ac:dyDescent="0.25">
      <c r="A591" s="22" t="s">
        <v>1543</v>
      </c>
      <c r="B591" s="23">
        <v>85</v>
      </c>
      <c r="G591" s="66" t="str">
        <f>+H591</f>
        <v>COV070910694</v>
      </c>
      <c r="H591" s="66" t="s">
        <v>5488</v>
      </c>
      <c r="I591" s="66">
        <f t="shared" si="21"/>
        <v>94.22</v>
      </c>
      <c r="J591" s="66">
        <f t="shared" si="22"/>
        <v>588.875</v>
      </c>
      <c r="K591" s="66">
        <f t="shared" si="23"/>
        <v>0</v>
      </c>
    </row>
    <row r="592" spans="1:11" hidden="1" x14ac:dyDescent="0.25">
      <c r="A592" s="22" t="s">
        <v>1543</v>
      </c>
      <c r="B592" s="23">
        <v>85</v>
      </c>
      <c r="G592" s="66" t="s">
        <v>841</v>
      </c>
      <c r="H592" s="66" t="s">
        <v>841</v>
      </c>
      <c r="I592" s="66">
        <f t="shared" si="21"/>
        <v>10.89</v>
      </c>
      <c r="J592" s="66">
        <f t="shared" si="22"/>
        <v>68.0625</v>
      </c>
      <c r="K592" s="66">
        <f t="shared" si="23"/>
        <v>0</v>
      </c>
    </row>
    <row r="593" spans="1:11" hidden="1" x14ac:dyDescent="0.25">
      <c r="A593" s="22" t="s">
        <v>1543</v>
      </c>
      <c r="B593" s="23">
        <v>85</v>
      </c>
      <c r="G593" s="66" t="str">
        <f>+H593</f>
        <v>CPR140218PL7</v>
      </c>
      <c r="H593" s="66" t="s">
        <v>7301</v>
      </c>
      <c r="I593" s="66">
        <f t="shared" si="21"/>
        <v>165.68</v>
      </c>
      <c r="J593" s="66">
        <f t="shared" si="22"/>
        <v>1035.5</v>
      </c>
      <c r="K593" s="66">
        <f t="shared" si="23"/>
        <v>0</v>
      </c>
    </row>
    <row r="594" spans="1:11" hidden="1" x14ac:dyDescent="0.25">
      <c r="A594" s="22" t="s">
        <v>1543</v>
      </c>
      <c r="B594" s="23">
        <v>85</v>
      </c>
      <c r="G594" s="7" t="s">
        <v>8568</v>
      </c>
      <c r="H594" s="7" t="s">
        <v>8992</v>
      </c>
      <c r="I594" s="66">
        <f t="shared" si="21"/>
        <v>13.649999999999999</v>
      </c>
      <c r="J594" s="66">
        <f t="shared" si="22"/>
        <v>85.312499999999986</v>
      </c>
      <c r="K594" s="66">
        <f t="shared" si="23"/>
        <v>0</v>
      </c>
    </row>
    <row r="595" spans="1:11" hidden="1" x14ac:dyDescent="0.25">
      <c r="A595" s="22" t="s">
        <v>1543</v>
      </c>
      <c r="B595" s="23">
        <v>85</v>
      </c>
      <c r="G595" s="66" t="s">
        <v>1414</v>
      </c>
      <c r="H595" s="66" t="s">
        <v>3738</v>
      </c>
      <c r="I595" s="66">
        <f t="shared" si="21"/>
        <v>4690.41</v>
      </c>
      <c r="J595" s="66">
        <f t="shared" si="22"/>
        <v>29315.0625</v>
      </c>
      <c r="K595" s="66">
        <f t="shared" si="23"/>
        <v>0</v>
      </c>
    </row>
    <row r="596" spans="1:11" hidden="1" x14ac:dyDescent="0.25">
      <c r="A596" s="22" t="s">
        <v>1543</v>
      </c>
      <c r="B596" s="23">
        <v>85</v>
      </c>
      <c r="G596" s="7" t="s">
        <v>8970</v>
      </c>
      <c r="H596" s="7" t="s">
        <v>8971</v>
      </c>
      <c r="I596" s="66">
        <f t="shared" si="21"/>
        <v>224282.22</v>
      </c>
      <c r="J596" s="66">
        <f t="shared" si="22"/>
        <v>1401763.875</v>
      </c>
      <c r="K596" s="66">
        <f t="shared" si="23"/>
        <v>0</v>
      </c>
    </row>
    <row r="597" spans="1:11" hidden="1" x14ac:dyDescent="0.25">
      <c r="A597" s="22" t="s">
        <v>1543</v>
      </c>
      <c r="B597" s="23">
        <v>85</v>
      </c>
      <c r="G597" s="7" t="s">
        <v>1479</v>
      </c>
      <c r="H597" s="7" t="s">
        <v>1480</v>
      </c>
      <c r="I597" s="66">
        <f t="shared" si="21"/>
        <v>44320.26</v>
      </c>
      <c r="J597" s="66">
        <f t="shared" si="22"/>
        <v>277001.625</v>
      </c>
      <c r="K597" s="66">
        <f t="shared" si="23"/>
        <v>0</v>
      </c>
    </row>
    <row r="598" spans="1:11" hidden="1" x14ac:dyDescent="0.25">
      <c r="A598" s="22" t="s">
        <v>1543</v>
      </c>
      <c r="B598" s="23">
        <v>85</v>
      </c>
      <c r="G598" s="66" t="s">
        <v>7945</v>
      </c>
      <c r="H598" s="66" t="s">
        <v>7809</v>
      </c>
      <c r="I598" s="66">
        <f t="shared" si="21"/>
        <v>896.55</v>
      </c>
      <c r="J598" s="66">
        <f t="shared" si="22"/>
        <v>5603.4375</v>
      </c>
      <c r="K598" s="66">
        <f t="shared" si="23"/>
        <v>0</v>
      </c>
    </row>
    <row r="599" spans="1:11" hidden="1" x14ac:dyDescent="0.25">
      <c r="A599" s="22" t="s">
        <v>1543</v>
      </c>
      <c r="B599" s="23">
        <v>85</v>
      </c>
      <c r="G599" s="7" t="s">
        <v>5569</v>
      </c>
      <c r="H599" s="7" t="s">
        <v>5570</v>
      </c>
      <c r="I599" s="66">
        <f t="shared" si="21"/>
        <v>51518.05</v>
      </c>
      <c r="J599" s="66">
        <f t="shared" si="22"/>
        <v>321987.8125</v>
      </c>
      <c r="K599" s="66">
        <f t="shared" si="23"/>
        <v>0</v>
      </c>
    </row>
    <row r="600" spans="1:11" hidden="1" x14ac:dyDescent="0.25">
      <c r="A600" s="22" t="s">
        <v>1543</v>
      </c>
      <c r="B600" s="23">
        <v>85</v>
      </c>
      <c r="G600" s="7" t="s">
        <v>3754</v>
      </c>
      <c r="H600" s="7" t="s">
        <v>8972</v>
      </c>
      <c r="I600" s="66">
        <f t="shared" si="21"/>
        <v>55927.82</v>
      </c>
      <c r="J600" s="66">
        <f t="shared" si="22"/>
        <v>349548.875</v>
      </c>
      <c r="K600" s="66">
        <f t="shared" si="23"/>
        <v>0</v>
      </c>
    </row>
    <row r="601" spans="1:11" hidden="1" x14ac:dyDescent="0.25">
      <c r="A601" s="22" t="s">
        <v>1543</v>
      </c>
      <c r="B601" s="23">
        <v>85</v>
      </c>
      <c r="G601" s="7" t="s">
        <v>1483</v>
      </c>
      <c r="H601" s="7" t="s">
        <v>1484</v>
      </c>
      <c r="I601" s="66">
        <f t="shared" si="21"/>
        <v>201542.47999999998</v>
      </c>
      <c r="J601" s="66">
        <f t="shared" si="22"/>
        <v>1259640.4999999998</v>
      </c>
      <c r="K601" s="66">
        <f t="shared" si="23"/>
        <v>0</v>
      </c>
    </row>
    <row r="602" spans="1:11" hidden="1" x14ac:dyDescent="0.25">
      <c r="A602" s="22" t="s">
        <v>1543</v>
      </c>
      <c r="B602" s="23">
        <v>85</v>
      </c>
      <c r="G602" s="66" t="str">
        <f>+H602</f>
        <v>DCO0302147T9</v>
      </c>
      <c r="H602" s="66" t="s">
        <v>906</v>
      </c>
      <c r="I602" s="66">
        <f t="shared" si="21"/>
        <v>3.31</v>
      </c>
      <c r="J602" s="66">
        <f t="shared" si="22"/>
        <v>20.6875</v>
      </c>
      <c r="K602" s="66">
        <f t="shared" si="23"/>
        <v>0</v>
      </c>
    </row>
    <row r="603" spans="1:11" hidden="1" x14ac:dyDescent="0.25">
      <c r="A603" s="22" t="s">
        <v>1543</v>
      </c>
      <c r="B603" s="23">
        <v>85</v>
      </c>
      <c r="G603" s="66" t="str">
        <f>+H603</f>
        <v>DEM8801152E9</v>
      </c>
      <c r="H603" s="66" t="s">
        <v>5798</v>
      </c>
      <c r="I603" s="66">
        <f t="shared" si="21"/>
        <v>31.96</v>
      </c>
      <c r="J603" s="66">
        <f t="shared" si="22"/>
        <v>199.75</v>
      </c>
      <c r="K603" s="66">
        <f t="shared" si="23"/>
        <v>0</v>
      </c>
    </row>
    <row r="604" spans="1:11" hidden="1" x14ac:dyDescent="0.25">
      <c r="A604" s="22" t="s">
        <v>1543</v>
      </c>
      <c r="B604" s="23">
        <v>85</v>
      </c>
      <c r="G604" s="66" t="str">
        <f>+H604</f>
        <v>DIC000309KC7</v>
      </c>
      <c r="H604" s="66" t="s">
        <v>7714</v>
      </c>
      <c r="I604" s="66">
        <f t="shared" si="21"/>
        <v>42.89</v>
      </c>
      <c r="J604" s="66">
        <f t="shared" si="22"/>
        <v>268.0625</v>
      </c>
      <c r="K604" s="66">
        <f t="shared" si="23"/>
        <v>0</v>
      </c>
    </row>
    <row r="605" spans="1:11" hidden="1" x14ac:dyDescent="0.25">
      <c r="A605" s="22" t="s">
        <v>1543</v>
      </c>
      <c r="B605" s="23">
        <v>85</v>
      </c>
      <c r="G605" s="66" t="str">
        <f>+H605</f>
        <v>DILF6205301E1</v>
      </c>
      <c r="H605" s="66" t="s">
        <v>2470</v>
      </c>
      <c r="I605" s="66">
        <f t="shared" si="21"/>
        <v>18.34</v>
      </c>
      <c r="J605" s="66">
        <f t="shared" si="22"/>
        <v>114.625</v>
      </c>
      <c r="K605" s="66">
        <f t="shared" si="23"/>
        <v>0</v>
      </c>
    </row>
    <row r="606" spans="1:11" hidden="1" x14ac:dyDescent="0.25">
      <c r="A606" s="22" t="s">
        <v>1543</v>
      </c>
      <c r="B606" s="23">
        <v>85</v>
      </c>
      <c r="G606" s="66" t="s">
        <v>2943</v>
      </c>
      <c r="H606" s="66" t="s">
        <v>2738</v>
      </c>
      <c r="I606" s="66">
        <f t="shared" si="21"/>
        <v>9185.31</v>
      </c>
      <c r="J606" s="66">
        <f t="shared" si="22"/>
        <v>57408.187499999993</v>
      </c>
      <c r="K606" s="66">
        <f t="shared" si="23"/>
        <v>0</v>
      </c>
    </row>
    <row r="607" spans="1:11" hidden="1" x14ac:dyDescent="0.25">
      <c r="A607" s="22" t="s">
        <v>1543</v>
      </c>
      <c r="B607" s="23">
        <v>85</v>
      </c>
      <c r="G607" s="66" t="str">
        <f>+H607</f>
        <v>DRO940516GC2</v>
      </c>
      <c r="H607" s="66" t="s">
        <v>836</v>
      </c>
      <c r="I607" s="66">
        <f t="shared" ref="I607:I669" si="24">+SUMIF($G$7:$G$531,G607,$I$7:$I$531)</f>
        <v>21.5</v>
      </c>
      <c r="J607" s="66">
        <f t="shared" ref="J607:J669" si="25">+I607/0.16</f>
        <v>134.375</v>
      </c>
      <c r="K607" s="66">
        <f t="shared" ref="K607:K669" si="26">+SUMIF($G$7:$G$531,G607,$K$7:$K$531)</f>
        <v>0</v>
      </c>
    </row>
    <row r="608" spans="1:11" hidden="1" x14ac:dyDescent="0.25">
      <c r="A608" s="22" t="s">
        <v>1543</v>
      </c>
      <c r="B608" s="23">
        <v>85</v>
      </c>
      <c r="G608" s="66" t="s">
        <v>7950</v>
      </c>
      <c r="H608" s="66" t="s">
        <v>7831</v>
      </c>
      <c r="I608" s="66">
        <f t="shared" si="24"/>
        <v>350.4</v>
      </c>
      <c r="J608" s="66">
        <f t="shared" si="25"/>
        <v>2190</v>
      </c>
      <c r="K608" s="66">
        <f t="shared" si="26"/>
        <v>0</v>
      </c>
    </row>
    <row r="609" spans="1:11" hidden="1" x14ac:dyDescent="0.25">
      <c r="A609" s="22" t="s">
        <v>1543</v>
      </c>
      <c r="B609" s="23">
        <v>85</v>
      </c>
      <c r="G609" s="66" t="s">
        <v>305</v>
      </c>
      <c r="H609" s="66" t="s">
        <v>6688</v>
      </c>
      <c r="I609" s="66">
        <f t="shared" si="24"/>
        <v>322.76</v>
      </c>
      <c r="J609" s="66">
        <f t="shared" si="25"/>
        <v>2017.25</v>
      </c>
      <c r="K609" s="66">
        <f t="shared" si="26"/>
        <v>0</v>
      </c>
    </row>
    <row r="610" spans="1:11" hidden="1" x14ac:dyDescent="0.25">
      <c r="A610" s="22" t="s">
        <v>1543</v>
      </c>
      <c r="B610" s="23">
        <v>85</v>
      </c>
      <c r="G610" s="66" t="str">
        <f>+H610</f>
        <v>ESC1412031E5</v>
      </c>
      <c r="H610" s="66" t="s">
        <v>8976</v>
      </c>
      <c r="I610" s="66">
        <f t="shared" si="24"/>
        <v>127.96</v>
      </c>
      <c r="J610" s="66">
        <f t="shared" si="25"/>
        <v>799.75</v>
      </c>
      <c r="K610" s="66">
        <f t="shared" si="26"/>
        <v>0</v>
      </c>
    </row>
    <row r="611" spans="1:11" hidden="1" x14ac:dyDescent="0.25">
      <c r="A611" s="22" t="s">
        <v>1543</v>
      </c>
      <c r="B611" s="23">
        <v>85</v>
      </c>
      <c r="G611" s="66" t="s">
        <v>1436</v>
      </c>
      <c r="H611" s="66" t="s">
        <v>1094</v>
      </c>
      <c r="I611" s="66">
        <f t="shared" si="24"/>
        <v>806.62</v>
      </c>
      <c r="J611" s="66">
        <f t="shared" si="25"/>
        <v>5041.375</v>
      </c>
      <c r="K611" s="66">
        <f t="shared" si="26"/>
        <v>0</v>
      </c>
    </row>
    <row r="612" spans="1:11" hidden="1" x14ac:dyDescent="0.25">
      <c r="A612" s="22" t="s">
        <v>1543</v>
      </c>
      <c r="B612" s="23">
        <v>85</v>
      </c>
      <c r="G612" s="7" t="s">
        <v>8980</v>
      </c>
      <c r="H612" s="7" t="s">
        <v>8981</v>
      </c>
      <c r="I612" s="66">
        <f t="shared" si="24"/>
        <v>50.66</v>
      </c>
      <c r="J612" s="66">
        <f t="shared" si="25"/>
        <v>316.625</v>
      </c>
      <c r="K612" s="66">
        <f t="shared" si="26"/>
        <v>0</v>
      </c>
    </row>
    <row r="613" spans="1:11" hidden="1" x14ac:dyDescent="0.25">
      <c r="A613" s="22" t="s">
        <v>1543</v>
      </c>
      <c r="B613" s="23">
        <v>85</v>
      </c>
      <c r="G613" s="66" t="str">
        <f>+H613</f>
        <v>FEM950814619</v>
      </c>
      <c r="H613" s="66" t="s">
        <v>5466</v>
      </c>
      <c r="I613" s="66">
        <f t="shared" si="24"/>
        <v>87.54</v>
      </c>
      <c r="J613" s="66">
        <f t="shared" si="25"/>
        <v>547.125</v>
      </c>
      <c r="K613" s="66">
        <f t="shared" si="26"/>
        <v>0</v>
      </c>
    </row>
    <row r="614" spans="1:11" hidden="1" x14ac:dyDescent="0.25">
      <c r="A614" s="22" t="s">
        <v>1543</v>
      </c>
      <c r="B614" s="23">
        <v>85</v>
      </c>
      <c r="G614" s="66" t="str">
        <f>+H614</f>
        <v>FMB871228QF7</v>
      </c>
      <c r="H614" s="66" t="s">
        <v>430</v>
      </c>
      <c r="I614" s="66">
        <f t="shared" si="24"/>
        <v>32.32</v>
      </c>
      <c r="J614" s="66">
        <f t="shared" si="25"/>
        <v>202</v>
      </c>
      <c r="K614" s="66">
        <f t="shared" si="26"/>
        <v>0</v>
      </c>
    </row>
    <row r="615" spans="1:11" hidden="1" x14ac:dyDescent="0.25">
      <c r="A615" s="22" t="s">
        <v>1543</v>
      </c>
      <c r="B615" s="23">
        <v>85</v>
      </c>
      <c r="G615" s="66" t="s">
        <v>7949</v>
      </c>
      <c r="H615" s="66" t="s">
        <v>7823</v>
      </c>
      <c r="I615" s="66">
        <f t="shared" si="24"/>
        <v>4000</v>
      </c>
      <c r="J615" s="66">
        <f t="shared" si="25"/>
        <v>25000</v>
      </c>
      <c r="K615" s="66">
        <f t="shared" si="26"/>
        <v>0</v>
      </c>
    </row>
    <row r="616" spans="1:11" hidden="1" x14ac:dyDescent="0.25">
      <c r="A616" s="22" t="s">
        <v>1543</v>
      </c>
      <c r="B616" s="23">
        <v>85</v>
      </c>
      <c r="G616" s="66" t="str">
        <f>+H616</f>
        <v>FNI970829JR9</v>
      </c>
      <c r="H616" s="66" t="s">
        <v>794</v>
      </c>
      <c r="I616" s="66">
        <f t="shared" si="24"/>
        <v>351.43</v>
      </c>
      <c r="J616" s="66">
        <f t="shared" si="25"/>
        <v>2196.4375</v>
      </c>
      <c r="K616" s="66">
        <f t="shared" si="26"/>
        <v>0</v>
      </c>
    </row>
    <row r="617" spans="1:11" hidden="1" x14ac:dyDescent="0.25">
      <c r="A617" s="22" t="s">
        <v>1543</v>
      </c>
      <c r="B617" s="23">
        <v>85</v>
      </c>
      <c r="G617" s="66" t="str">
        <f>+H617</f>
        <v>FNI970929JR9</v>
      </c>
      <c r="H617" s="66" t="s">
        <v>6005</v>
      </c>
      <c r="I617" s="66">
        <f t="shared" si="24"/>
        <v>1.93</v>
      </c>
      <c r="J617" s="66">
        <f t="shared" si="25"/>
        <v>12.0625</v>
      </c>
      <c r="K617" s="66">
        <f t="shared" si="26"/>
        <v>0</v>
      </c>
    </row>
    <row r="618" spans="1:11" hidden="1" x14ac:dyDescent="0.25">
      <c r="A618" s="22" t="s">
        <v>1543</v>
      </c>
      <c r="B618" s="23">
        <v>85</v>
      </c>
      <c r="G618" s="66" t="s">
        <v>356</v>
      </c>
      <c r="H618" s="66" t="s">
        <v>356</v>
      </c>
      <c r="I618" s="66">
        <f t="shared" si="24"/>
        <v>168.35</v>
      </c>
      <c r="J618" s="66">
        <f t="shared" si="25"/>
        <v>1052.1875</v>
      </c>
      <c r="K618" s="66">
        <f t="shared" si="26"/>
        <v>0</v>
      </c>
    </row>
    <row r="619" spans="1:11" hidden="1" x14ac:dyDescent="0.25">
      <c r="A619" s="22" t="s">
        <v>1543</v>
      </c>
      <c r="B619" s="23">
        <v>85</v>
      </c>
      <c r="G619" s="66" t="str">
        <f>+H619</f>
        <v>FNM9905248R8</v>
      </c>
      <c r="H619" s="66" t="s">
        <v>8662</v>
      </c>
      <c r="I619" s="66">
        <f t="shared" si="24"/>
        <v>10.48</v>
      </c>
      <c r="J619" s="66">
        <f t="shared" si="25"/>
        <v>65.5</v>
      </c>
      <c r="K619" s="66">
        <f t="shared" si="26"/>
        <v>0</v>
      </c>
    </row>
    <row r="620" spans="1:11" hidden="1" x14ac:dyDescent="0.25">
      <c r="A620" s="22" t="s">
        <v>1543</v>
      </c>
      <c r="B620" s="23">
        <v>85</v>
      </c>
      <c r="G620" s="66" t="s">
        <v>7954</v>
      </c>
      <c r="H620" s="66" t="s">
        <v>7859</v>
      </c>
      <c r="I620" s="66">
        <f t="shared" si="24"/>
        <v>2666.72</v>
      </c>
      <c r="J620" s="66">
        <f t="shared" si="25"/>
        <v>16667</v>
      </c>
      <c r="K620" s="66">
        <f t="shared" si="26"/>
        <v>0</v>
      </c>
    </row>
    <row r="621" spans="1:11" hidden="1" x14ac:dyDescent="0.25">
      <c r="A621" s="22" t="s">
        <v>1543</v>
      </c>
      <c r="B621" s="23">
        <v>85</v>
      </c>
      <c r="G621" s="66" t="str">
        <f>+H621</f>
        <v>FOPJ630103CU1</v>
      </c>
      <c r="H621" s="66" t="s">
        <v>739</v>
      </c>
      <c r="I621" s="66">
        <f t="shared" si="24"/>
        <v>17.93</v>
      </c>
      <c r="J621" s="66">
        <f t="shared" si="25"/>
        <v>112.0625</v>
      </c>
      <c r="K621" s="66">
        <f t="shared" si="26"/>
        <v>0</v>
      </c>
    </row>
    <row r="622" spans="1:11" hidden="1" x14ac:dyDescent="0.25">
      <c r="A622" s="22" t="s">
        <v>1543</v>
      </c>
      <c r="B622" s="23">
        <v>85</v>
      </c>
      <c r="G622" s="7" t="s">
        <v>8006</v>
      </c>
      <c r="H622" s="7" t="s">
        <v>8007</v>
      </c>
      <c r="I622" s="66">
        <f t="shared" si="24"/>
        <v>31.17</v>
      </c>
      <c r="J622" s="66">
        <f t="shared" si="25"/>
        <v>194.8125</v>
      </c>
      <c r="K622" s="66">
        <f t="shared" si="26"/>
        <v>0</v>
      </c>
    </row>
    <row r="623" spans="1:11" hidden="1" x14ac:dyDescent="0.25">
      <c r="A623" s="22" t="s">
        <v>1543</v>
      </c>
      <c r="B623" s="23">
        <v>85</v>
      </c>
      <c r="G623" s="7" t="s">
        <v>407</v>
      </c>
      <c r="H623" s="66" t="s">
        <v>8465</v>
      </c>
      <c r="I623" s="66">
        <f t="shared" si="24"/>
        <v>114.11</v>
      </c>
      <c r="J623" s="66">
        <f t="shared" si="25"/>
        <v>713.1875</v>
      </c>
      <c r="K623" s="66">
        <f t="shared" si="26"/>
        <v>0</v>
      </c>
    </row>
    <row r="624" spans="1:11" hidden="1" x14ac:dyDescent="0.25">
      <c r="A624" s="22" t="s">
        <v>1543</v>
      </c>
      <c r="B624" s="23">
        <v>85</v>
      </c>
      <c r="G624" s="66" t="s">
        <v>1430</v>
      </c>
      <c r="H624" s="66" t="s">
        <v>1052</v>
      </c>
      <c r="I624" s="66">
        <f t="shared" si="24"/>
        <v>394.88</v>
      </c>
      <c r="J624" s="66">
        <f t="shared" si="25"/>
        <v>2468</v>
      </c>
      <c r="K624" s="66">
        <f t="shared" si="26"/>
        <v>0</v>
      </c>
    </row>
    <row r="625" spans="1:11" hidden="1" x14ac:dyDescent="0.25">
      <c r="A625" s="22" t="s">
        <v>1543</v>
      </c>
      <c r="B625" s="23">
        <v>85</v>
      </c>
      <c r="G625" s="66" t="str">
        <f>+H625</f>
        <v>GAN030926UU7</v>
      </c>
      <c r="H625" s="66" t="s">
        <v>6771</v>
      </c>
      <c r="I625" s="66">
        <f t="shared" si="24"/>
        <v>31.86</v>
      </c>
      <c r="J625" s="66">
        <f t="shared" si="25"/>
        <v>199.125</v>
      </c>
      <c r="K625" s="66">
        <f t="shared" si="26"/>
        <v>0</v>
      </c>
    </row>
    <row r="626" spans="1:11" hidden="1" x14ac:dyDescent="0.25">
      <c r="A626" s="22" t="s">
        <v>1543</v>
      </c>
      <c r="B626" s="23">
        <v>85</v>
      </c>
      <c r="G626" s="66" t="str">
        <f>+H626</f>
        <v>GBA060117351</v>
      </c>
      <c r="H626" s="66" t="s">
        <v>795</v>
      </c>
      <c r="I626" s="66">
        <f t="shared" si="24"/>
        <v>80.790000000000006</v>
      </c>
      <c r="J626" s="66">
        <f t="shared" si="25"/>
        <v>504.93750000000006</v>
      </c>
      <c r="K626" s="66">
        <f t="shared" si="26"/>
        <v>0</v>
      </c>
    </row>
    <row r="627" spans="1:11" hidden="1" x14ac:dyDescent="0.25">
      <c r="A627" s="22" t="s">
        <v>1543</v>
      </c>
      <c r="B627" s="23">
        <v>85</v>
      </c>
      <c r="G627" s="66" t="s">
        <v>1427</v>
      </c>
      <c r="H627" s="66" t="s">
        <v>1036</v>
      </c>
      <c r="I627" s="66">
        <f t="shared" si="24"/>
        <v>1070.99</v>
      </c>
      <c r="J627" s="66">
        <f t="shared" si="25"/>
        <v>6693.6875</v>
      </c>
      <c r="K627" s="66">
        <f t="shared" si="26"/>
        <v>0</v>
      </c>
    </row>
    <row r="628" spans="1:11" hidden="1" x14ac:dyDescent="0.25">
      <c r="A628" s="22" t="s">
        <v>1543</v>
      </c>
      <c r="B628" s="23">
        <v>85</v>
      </c>
      <c r="G628" s="66" t="str">
        <f>+H628</f>
        <v>GHO091124SM3</v>
      </c>
      <c r="H628" s="66" t="s">
        <v>886</v>
      </c>
      <c r="I628" s="66">
        <f t="shared" si="24"/>
        <v>40.14</v>
      </c>
      <c r="J628" s="66">
        <f t="shared" si="25"/>
        <v>250.875</v>
      </c>
      <c r="K628" s="66">
        <f t="shared" si="26"/>
        <v>0</v>
      </c>
    </row>
    <row r="629" spans="1:11" hidden="1" x14ac:dyDescent="0.25">
      <c r="A629" s="22" t="s">
        <v>1543</v>
      </c>
      <c r="B629" s="23">
        <v>85</v>
      </c>
      <c r="G629" s="66" t="str">
        <f>+H629</f>
        <v>GNM020729FI0</v>
      </c>
      <c r="H629" s="66" t="s">
        <v>8974</v>
      </c>
      <c r="I629" s="66">
        <f t="shared" si="24"/>
        <v>114.38</v>
      </c>
      <c r="J629" s="66">
        <f t="shared" si="25"/>
        <v>714.875</v>
      </c>
      <c r="K629" s="66">
        <f t="shared" si="26"/>
        <v>0</v>
      </c>
    </row>
    <row r="630" spans="1:11" hidden="1" x14ac:dyDescent="0.25">
      <c r="A630" s="22" t="s">
        <v>1543</v>
      </c>
      <c r="B630" s="23">
        <v>85</v>
      </c>
      <c r="G630" s="66" t="s">
        <v>9002</v>
      </c>
      <c r="H630" s="66" t="s">
        <v>8787</v>
      </c>
      <c r="I630" s="66">
        <f t="shared" si="24"/>
        <v>2240</v>
      </c>
      <c r="J630" s="66">
        <f t="shared" si="25"/>
        <v>14000</v>
      </c>
      <c r="K630" s="66">
        <f t="shared" si="26"/>
        <v>0</v>
      </c>
    </row>
    <row r="631" spans="1:11" hidden="1" x14ac:dyDescent="0.25">
      <c r="A631" s="22" t="s">
        <v>1543</v>
      </c>
      <c r="B631" s="23">
        <v>85</v>
      </c>
      <c r="G631" s="66" t="str">
        <f>+H631</f>
        <v>GPA8010254LA</v>
      </c>
      <c r="H631" s="66" t="s">
        <v>5461</v>
      </c>
      <c r="I631" s="66">
        <f t="shared" si="24"/>
        <v>84.72</v>
      </c>
      <c r="J631" s="66">
        <f t="shared" si="25"/>
        <v>529.5</v>
      </c>
      <c r="K631" s="66">
        <f t="shared" si="26"/>
        <v>0</v>
      </c>
    </row>
    <row r="632" spans="1:11" hidden="1" x14ac:dyDescent="0.25">
      <c r="A632" s="22" t="s">
        <v>1543</v>
      </c>
      <c r="B632" s="23">
        <v>85</v>
      </c>
      <c r="G632" s="7" t="s">
        <v>8948</v>
      </c>
      <c r="H632" s="66" t="s">
        <v>8949</v>
      </c>
      <c r="I632" s="66">
        <f t="shared" si="24"/>
        <v>13.79</v>
      </c>
      <c r="J632" s="66">
        <f t="shared" si="25"/>
        <v>86.187499999999986</v>
      </c>
      <c r="K632" s="66">
        <f t="shared" si="26"/>
        <v>0</v>
      </c>
    </row>
    <row r="633" spans="1:11" hidden="1" x14ac:dyDescent="0.25">
      <c r="A633" s="22" t="s">
        <v>1543</v>
      </c>
      <c r="B633" s="23">
        <v>85</v>
      </c>
      <c r="G633" s="7" t="s">
        <v>3755</v>
      </c>
      <c r="H633" s="7" t="s">
        <v>3756</v>
      </c>
      <c r="I633" s="66">
        <f t="shared" si="24"/>
        <v>59513.86</v>
      </c>
      <c r="J633" s="66">
        <f t="shared" si="25"/>
        <v>371961.625</v>
      </c>
      <c r="K633" s="66">
        <f t="shared" si="26"/>
        <v>0</v>
      </c>
    </row>
    <row r="634" spans="1:11" hidden="1" x14ac:dyDescent="0.25">
      <c r="A634" s="22" t="s">
        <v>1543</v>
      </c>
      <c r="B634" s="23">
        <v>85</v>
      </c>
      <c r="G634" s="66" t="str">
        <f>+H634</f>
        <v>GPR911122D69</v>
      </c>
      <c r="H634" s="66" t="s">
        <v>2462</v>
      </c>
      <c r="I634" s="66">
        <f t="shared" si="24"/>
        <v>10.76</v>
      </c>
      <c r="J634" s="66">
        <f t="shared" si="25"/>
        <v>67.25</v>
      </c>
      <c r="K634" s="66">
        <f t="shared" si="26"/>
        <v>0</v>
      </c>
    </row>
    <row r="635" spans="1:11" hidden="1" x14ac:dyDescent="0.25">
      <c r="A635" s="22" t="s">
        <v>1543</v>
      </c>
      <c r="B635" s="23">
        <v>85</v>
      </c>
      <c r="G635" s="66" t="str">
        <f>+H635</f>
        <v>GSA950104U97</v>
      </c>
      <c r="H635" s="66" t="s">
        <v>8698</v>
      </c>
      <c r="I635" s="66">
        <f t="shared" si="24"/>
        <v>43.2</v>
      </c>
      <c r="J635" s="66">
        <f t="shared" si="25"/>
        <v>270</v>
      </c>
      <c r="K635" s="66">
        <f t="shared" si="26"/>
        <v>0</v>
      </c>
    </row>
    <row r="636" spans="1:11" hidden="1" x14ac:dyDescent="0.25">
      <c r="A636" s="22" t="s">
        <v>1543</v>
      </c>
      <c r="B636" s="23">
        <v>85</v>
      </c>
      <c r="G636" s="66" t="s">
        <v>2412</v>
      </c>
      <c r="H636" s="66" t="s">
        <v>8847</v>
      </c>
      <c r="I636" s="66">
        <f t="shared" si="24"/>
        <v>31310.34</v>
      </c>
      <c r="J636" s="66">
        <f t="shared" si="25"/>
        <v>195689.625</v>
      </c>
      <c r="K636" s="66">
        <f t="shared" si="26"/>
        <v>0</v>
      </c>
    </row>
    <row r="637" spans="1:11" hidden="1" x14ac:dyDescent="0.25">
      <c r="A637" s="22" t="s">
        <v>1543</v>
      </c>
      <c r="B637" s="23">
        <v>85</v>
      </c>
      <c r="G637" s="66" t="str">
        <f>+H637</f>
        <v>GSM971204P28</v>
      </c>
      <c r="H637" s="66" t="s">
        <v>8605</v>
      </c>
      <c r="I637" s="66">
        <f t="shared" si="24"/>
        <v>21.67</v>
      </c>
      <c r="J637" s="66">
        <f t="shared" si="25"/>
        <v>135.4375</v>
      </c>
      <c r="K637" s="66">
        <f t="shared" si="26"/>
        <v>0</v>
      </c>
    </row>
    <row r="638" spans="1:11" hidden="1" x14ac:dyDescent="0.25">
      <c r="A638" s="22" t="s">
        <v>1543</v>
      </c>
      <c r="B638" s="23">
        <v>85</v>
      </c>
      <c r="G638" s="66" t="s">
        <v>8953</v>
      </c>
      <c r="H638" s="66" t="s">
        <v>8814</v>
      </c>
      <c r="I638" s="66">
        <f t="shared" si="24"/>
        <v>4496.55</v>
      </c>
      <c r="J638" s="66">
        <f t="shared" si="25"/>
        <v>28103.4375</v>
      </c>
      <c r="K638" s="66">
        <f t="shared" si="26"/>
        <v>0</v>
      </c>
    </row>
    <row r="639" spans="1:11" hidden="1" x14ac:dyDescent="0.25">
      <c r="A639" s="22" t="s">
        <v>1543</v>
      </c>
      <c r="B639" s="23">
        <v>85</v>
      </c>
      <c r="G639" s="66" t="s">
        <v>1432</v>
      </c>
      <c r="H639" s="66" t="s">
        <v>1060</v>
      </c>
      <c r="I639" s="66">
        <f t="shared" si="24"/>
        <v>3968</v>
      </c>
      <c r="J639" s="66">
        <f t="shared" si="25"/>
        <v>24800</v>
      </c>
      <c r="K639" s="66">
        <f t="shared" si="26"/>
        <v>0</v>
      </c>
    </row>
    <row r="640" spans="1:11" hidden="1" x14ac:dyDescent="0.25">
      <c r="A640" s="22" t="s">
        <v>1543</v>
      </c>
      <c r="B640" s="23">
        <v>85</v>
      </c>
      <c r="G640" s="66" t="str">
        <f>+H640</f>
        <v>GUPR7308269G1</v>
      </c>
      <c r="H640" s="66" t="s">
        <v>6976</v>
      </c>
      <c r="I640" s="66">
        <f t="shared" si="24"/>
        <v>27.59</v>
      </c>
      <c r="J640" s="66">
        <f t="shared" si="25"/>
        <v>172.4375</v>
      </c>
      <c r="K640" s="66">
        <f t="shared" si="26"/>
        <v>0</v>
      </c>
    </row>
    <row r="641" spans="1:11" hidden="1" x14ac:dyDescent="0.25">
      <c r="A641" s="22" t="s">
        <v>1543</v>
      </c>
      <c r="B641" s="23">
        <v>85</v>
      </c>
      <c r="G641" s="66" t="str">
        <f>+H641</f>
        <v>GUPR730826PG1</v>
      </c>
      <c r="H641" s="66" t="s">
        <v>8555</v>
      </c>
      <c r="I641" s="66">
        <f t="shared" si="24"/>
        <v>19.14</v>
      </c>
      <c r="J641" s="66">
        <f t="shared" si="25"/>
        <v>119.625</v>
      </c>
      <c r="K641" s="66">
        <f t="shared" si="26"/>
        <v>0</v>
      </c>
    </row>
    <row r="642" spans="1:11" hidden="1" x14ac:dyDescent="0.25">
      <c r="A642" s="22" t="s">
        <v>1543</v>
      </c>
      <c r="B642" s="23">
        <v>85</v>
      </c>
      <c r="G642" s="66" t="str">
        <f>+H642</f>
        <v>HSO0202196H0</v>
      </c>
      <c r="H642" s="66" t="s">
        <v>3162</v>
      </c>
      <c r="I642" s="66">
        <f t="shared" si="24"/>
        <v>174.01</v>
      </c>
      <c r="J642" s="66">
        <f t="shared" si="25"/>
        <v>1087.5625</v>
      </c>
      <c r="K642" s="66">
        <f t="shared" si="26"/>
        <v>0</v>
      </c>
    </row>
    <row r="643" spans="1:11" hidden="1" x14ac:dyDescent="0.25">
      <c r="A643" s="22" t="s">
        <v>1543</v>
      </c>
      <c r="B643" s="23">
        <v>85</v>
      </c>
      <c r="G643" s="66" t="s">
        <v>8982</v>
      </c>
      <c r="H643" s="66" t="s">
        <v>8982</v>
      </c>
      <c r="I643" s="66">
        <f t="shared" si="24"/>
        <v>163.21</v>
      </c>
      <c r="J643" s="66">
        <f t="shared" si="25"/>
        <v>1020.0625</v>
      </c>
      <c r="K643" s="66">
        <f t="shared" si="26"/>
        <v>0</v>
      </c>
    </row>
    <row r="644" spans="1:11" hidden="1" x14ac:dyDescent="0.25">
      <c r="A644" s="22" t="s">
        <v>1543</v>
      </c>
      <c r="B644" s="23">
        <v>85</v>
      </c>
      <c r="G644" s="66" t="str">
        <f>+H644</f>
        <v>ICO141201BD8</v>
      </c>
      <c r="H644" s="66" t="s">
        <v>8682</v>
      </c>
      <c r="I644" s="66">
        <f t="shared" si="24"/>
        <v>134.57</v>
      </c>
      <c r="J644" s="66">
        <f t="shared" si="25"/>
        <v>841.06249999999989</v>
      </c>
      <c r="K644" s="66">
        <f t="shared" si="26"/>
        <v>0</v>
      </c>
    </row>
    <row r="645" spans="1:11" hidden="1" x14ac:dyDescent="0.25">
      <c r="A645" s="22" t="s">
        <v>1543</v>
      </c>
      <c r="B645" s="23">
        <v>85</v>
      </c>
      <c r="G645" s="66" t="s">
        <v>1451</v>
      </c>
      <c r="H645" s="66" t="s">
        <v>8965</v>
      </c>
      <c r="I645" s="66">
        <f t="shared" si="24"/>
        <v>948.8599999999999</v>
      </c>
      <c r="J645" s="66">
        <f t="shared" si="25"/>
        <v>5930.3749999999991</v>
      </c>
      <c r="K645" s="66">
        <f t="shared" si="26"/>
        <v>0</v>
      </c>
    </row>
    <row r="646" spans="1:11" hidden="1" x14ac:dyDescent="0.25">
      <c r="A646" s="22" t="s">
        <v>1543</v>
      </c>
      <c r="B646" s="23">
        <v>85</v>
      </c>
      <c r="G646" s="66" t="s">
        <v>2833</v>
      </c>
      <c r="H646" s="66" t="s">
        <v>2497</v>
      </c>
      <c r="I646" s="66">
        <f t="shared" si="24"/>
        <v>688</v>
      </c>
      <c r="J646" s="66">
        <f t="shared" si="25"/>
        <v>4300</v>
      </c>
      <c r="K646" s="66">
        <f t="shared" si="26"/>
        <v>0</v>
      </c>
    </row>
    <row r="647" spans="1:11" hidden="1" x14ac:dyDescent="0.25">
      <c r="A647" s="22" t="s">
        <v>1543</v>
      </c>
      <c r="B647" s="23">
        <v>85</v>
      </c>
      <c r="G647" s="66" t="s">
        <v>1421</v>
      </c>
      <c r="H647" s="66" t="s">
        <v>1006</v>
      </c>
      <c r="I647" s="66">
        <f t="shared" si="24"/>
        <v>610869.67000000016</v>
      </c>
      <c r="J647" s="66">
        <f t="shared" si="25"/>
        <v>3817935.4375000009</v>
      </c>
      <c r="K647" s="66">
        <f t="shared" si="26"/>
        <v>0</v>
      </c>
    </row>
    <row r="648" spans="1:11" hidden="1" x14ac:dyDescent="0.25">
      <c r="A648" s="22" t="s">
        <v>1543</v>
      </c>
      <c r="B648" s="23">
        <v>85</v>
      </c>
      <c r="G648" s="66" t="s">
        <v>8963</v>
      </c>
      <c r="H648" s="66" t="s">
        <v>8884</v>
      </c>
      <c r="I648" s="66">
        <f t="shared" si="24"/>
        <v>1247.33</v>
      </c>
      <c r="J648" s="66">
        <f t="shared" si="25"/>
        <v>7795.8124999999991</v>
      </c>
      <c r="K648" s="66">
        <f t="shared" si="26"/>
        <v>0</v>
      </c>
    </row>
    <row r="649" spans="1:11" hidden="1" x14ac:dyDescent="0.25">
      <c r="A649" s="22" t="s">
        <v>1543</v>
      </c>
      <c r="B649" s="23">
        <v>85</v>
      </c>
      <c r="G649" s="7" t="s">
        <v>1520</v>
      </c>
      <c r="H649" s="7" t="s">
        <v>1524</v>
      </c>
      <c r="I649" s="66">
        <f t="shared" si="24"/>
        <v>1140.5</v>
      </c>
      <c r="J649" s="66">
        <f t="shared" si="25"/>
        <v>7128.125</v>
      </c>
      <c r="K649" s="66">
        <f t="shared" si="26"/>
        <v>0</v>
      </c>
    </row>
    <row r="650" spans="1:11" hidden="1" x14ac:dyDescent="0.25">
      <c r="A650" s="22" t="s">
        <v>1543</v>
      </c>
      <c r="B650" s="23">
        <v>85</v>
      </c>
      <c r="G650" s="66" t="str">
        <f>+H650</f>
        <v>ISL070720EK3</v>
      </c>
      <c r="H650" s="66" t="s">
        <v>2471</v>
      </c>
      <c r="I650" s="66">
        <f t="shared" si="24"/>
        <v>22.62</v>
      </c>
      <c r="J650" s="66">
        <f t="shared" si="25"/>
        <v>141.375</v>
      </c>
      <c r="K650" s="66">
        <f t="shared" si="26"/>
        <v>0</v>
      </c>
    </row>
    <row r="651" spans="1:11" hidden="1" x14ac:dyDescent="0.25">
      <c r="A651" s="22" t="s">
        <v>1543</v>
      </c>
      <c r="B651" s="23">
        <v>85</v>
      </c>
      <c r="G651" s="66" t="s">
        <v>1424</v>
      </c>
      <c r="H651" s="66" t="s">
        <v>1018</v>
      </c>
      <c r="I651" s="66">
        <f t="shared" si="24"/>
        <v>1667.68</v>
      </c>
      <c r="J651" s="66">
        <f t="shared" si="25"/>
        <v>10423</v>
      </c>
      <c r="K651" s="66">
        <f t="shared" si="26"/>
        <v>0</v>
      </c>
    </row>
    <row r="652" spans="1:11" hidden="1" x14ac:dyDescent="0.25">
      <c r="A652" s="22" t="s">
        <v>1543</v>
      </c>
      <c r="B652" s="23">
        <v>85</v>
      </c>
      <c r="G652" s="66" t="str">
        <f>+H652</f>
        <v>JMA840106356</v>
      </c>
      <c r="H652" s="66" t="s">
        <v>2898</v>
      </c>
      <c r="I652" s="66">
        <f t="shared" si="24"/>
        <v>9.67</v>
      </c>
      <c r="J652" s="66">
        <f t="shared" si="25"/>
        <v>60.4375</v>
      </c>
      <c r="K652" s="66">
        <f t="shared" si="26"/>
        <v>0</v>
      </c>
    </row>
    <row r="653" spans="1:11" hidden="1" x14ac:dyDescent="0.25">
      <c r="A653" s="22" t="s">
        <v>1543</v>
      </c>
      <c r="B653" s="23">
        <v>85</v>
      </c>
      <c r="G653" s="66" t="str">
        <f>+H653</f>
        <v>JUA600816GX0</v>
      </c>
      <c r="H653" s="66" t="s">
        <v>8440</v>
      </c>
      <c r="I653" s="66">
        <f t="shared" si="24"/>
        <v>48</v>
      </c>
      <c r="J653" s="66">
        <f t="shared" si="25"/>
        <v>300</v>
      </c>
      <c r="K653" s="66">
        <f t="shared" si="26"/>
        <v>0</v>
      </c>
    </row>
    <row r="654" spans="1:11" hidden="1" x14ac:dyDescent="0.25">
      <c r="A654" s="22" t="s">
        <v>1543</v>
      </c>
      <c r="B654" s="23">
        <v>85</v>
      </c>
      <c r="G654" s="66" t="s">
        <v>8958</v>
      </c>
      <c r="H654" s="66" t="s">
        <v>8959</v>
      </c>
      <c r="I654" s="66">
        <f t="shared" si="24"/>
        <v>30344.83</v>
      </c>
      <c r="J654" s="66">
        <f t="shared" si="25"/>
        <v>189655.1875</v>
      </c>
      <c r="K654" s="66">
        <f t="shared" si="26"/>
        <v>0</v>
      </c>
    </row>
    <row r="655" spans="1:11" hidden="1" x14ac:dyDescent="0.25">
      <c r="A655" s="22" t="s">
        <v>1543</v>
      </c>
      <c r="B655" s="23">
        <v>85</v>
      </c>
      <c r="G655" s="66" t="s">
        <v>1456</v>
      </c>
      <c r="H655" s="66" t="s">
        <v>1324</v>
      </c>
      <c r="I655" s="66">
        <f t="shared" si="24"/>
        <v>444.44</v>
      </c>
      <c r="J655" s="66">
        <f t="shared" si="25"/>
        <v>2777.75</v>
      </c>
      <c r="K655" s="66">
        <f t="shared" si="26"/>
        <v>0</v>
      </c>
    </row>
    <row r="656" spans="1:11" hidden="1" x14ac:dyDescent="0.25">
      <c r="A656" s="22" t="s">
        <v>1543</v>
      </c>
      <c r="B656" s="23">
        <v>85</v>
      </c>
      <c r="G656" s="7" t="s">
        <v>1472</v>
      </c>
      <c r="H656" s="7" t="s">
        <v>3757</v>
      </c>
      <c r="I656" s="66">
        <f t="shared" si="24"/>
        <v>83107.72</v>
      </c>
      <c r="J656" s="66">
        <f t="shared" si="25"/>
        <v>519423.25</v>
      </c>
      <c r="K656" s="66">
        <f t="shared" si="26"/>
        <v>0</v>
      </c>
    </row>
    <row r="657" spans="1:11" hidden="1" x14ac:dyDescent="0.25">
      <c r="A657" s="22" t="s">
        <v>1543</v>
      </c>
      <c r="B657" s="23">
        <v>85</v>
      </c>
      <c r="G657" s="66" t="s">
        <v>8966</v>
      </c>
      <c r="H657" s="66" t="s">
        <v>1372</v>
      </c>
      <c r="I657" s="66">
        <f t="shared" si="24"/>
        <v>1808.64</v>
      </c>
      <c r="J657" s="66">
        <f t="shared" si="25"/>
        <v>11304</v>
      </c>
      <c r="K657" s="66">
        <f t="shared" si="26"/>
        <v>0</v>
      </c>
    </row>
    <row r="658" spans="1:11" x14ac:dyDescent="0.25">
      <c r="A658" s="22" t="s">
        <v>1543</v>
      </c>
      <c r="B658" s="24" t="s">
        <v>1544</v>
      </c>
      <c r="G658" s="39" t="s">
        <v>7966</v>
      </c>
      <c r="H658" s="66" t="s">
        <v>1192</v>
      </c>
      <c r="I658" s="66">
        <f t="shared" si="24"/>
        <v>21428.57</v>
      </c>
      <c r="J658" s="66">
        <f t="shared" si="25"/>
        <v>133928.5625</v>
      </c>
      <c r="K658" s="66">
        <f t="shared" si="26"/>
        <v>14285.72</v>
      </c>
    </row>
    <row r="659" spans="1:11" hidden="1" x14ac:dyDescent="0.25">
      <c r="A659" s="22" t="s">
        <v>1543</v>
      </c>
      <c r="B659" s="23">
        <v>85</v>
      </c>
      <c r="G659" s="66" t="s">
        <v>1439</v>
      </c>
      <c r="H659" s="66" t="s">
        <v>1064</v>
      </c>
      <c r="I659" s="66">
        <f t="shared" si="24"/>
        <v>640</v>
      </c>
      <c r="J659" s="66">
        <f t="shared" si="25"/>
        <v>4000</v>
      </c>
      <c r="K659" s="66">
        <f t="shared" si="26"/>
        <v>0</v>
      </c>
    </row>
    <row r="660" spans="1:11" hidden="1" x14ac:dyDescent="0.25">
      <c r="A660" s="22" t="s">
        <v>1543</v>
      </c>
      <c r="B660" s="23">
        <v>85</v>
      </c>
      <c r="G660" s="66" t="str">
        <f>+H660</f>
        <v>LONA700127T42</v>
      </c>
      <c r="H660" s="66" t="s">
        <v>352</v>
      </c>
      <c r="I660" s="66">
        <f t="shared" si="24"/>
        <v>114.35</v>
      </c>
      <c r="J660" s="66">
        <f t="shared" si="25"/>
        <v>714.6875</v>
      </c>
      <c r="K660" s="66">
        <f t="shared" si="26"/>
        <v>0</v>
      </c>
    </row>
    <row r="661" spans="1:11" hidden="1" x14ac:dyDescent="0.25">
      <c r="A661" s="22" t="s">
        <v>1543</v>
      </c>
      <c r="B661" s="23">
        <v>85</v>
      </c>
      <c r="G661" s="66" t="str">
        <f>+H661</f>
        <v>LSL100709EE0</v>
      </c>
      <c r="H661" s="66" t="s">
        <v>8692</v>
      </c>
      <c r="I661" s="66">
        <f t="shared" si="24"/>
        <v>172.54</v>
      </c>
      <c r="J661" s="66">
        <f t="shared" si="25"/>
        <v>1078.375</v>
      </c>
      <c r="K661" s="66">
        <f t="shared" si="26"/>
        <v>0</v>
      </c>
    </row>
    <row r="662" spans="1:11" hidden="1" x14ac:dyDescent="0.25">
      <c r="A662" s="22" t="s">
        <v>1543</v>
      </c>
      <c r="B662" s="23">
        <v>85</v>
      </c>
      <c r="G662" s="66" t="str">
        <f>+H662</f>
        <v>LVB141009VE5</v>
      </c>
      <c r="H662" s="66" t="s">
        <v>6699</v>
      </c>
      <c r="I662" s="66">
        <f t="shared" si="24"/>
        <v>84.97</v>
      </c>
      <c r="J662" s="66">
        <f t="shared" si="25"/>
        <v>531.0625</v>
      </c>
      <c r="K662" s="66">
        <f t="shared" si="26"/>
        <v>0</v>
      </c>
    </row>
    <row r="663" spans="1:11" hidden="1" x14ac:dyDescent="0.25">
      <c r="A663" s="22" t="s">
        <v>1543</v>
      </c>
      <c r="B663" s="23">
        <v>85</v>
      </c>
      <c r="G663" s="66" t="s">
        <v>2851</v>
      </c>
      <c r="H663" s="66" t="s">
        <v>2727</v>
      </c>
      <c r="I663" s="66">
        <f t="shared" si="24"/>
        <v>640</v>
      </c>
      <c r="J663" s="66">
        <f t="shared" si="25"/>
        <v>4000</v>
      </c>
      <c r="K663" s="66">
        <f t="shared" si="26"/>
        <v>0</v>
      </c>
    </row>
    <row r="664" spans="1:11" hidden="1" x14ac:dyDescent="0.25">
      <c r="A664" s="22" t="s">
        <v>1543</v>
      </c>
      <c r="B664" s="23">
        <v>85</v>
      </c>
      <c r="G664" s="66" t="s">
        <v>7627</v>
      </c>
      <c r="H664" s="66" t="s">
        <v>7767</v>
      </c>
      <c r="I664" s="66">
        <f t="shared" si="24"/>
        <v>2992</v>
      </c>
      <c r="J664" s="66">
        <f t="shared" si="25"/>
        <v>18700</v>
      </c>
      <c r="K664" s="66">
        <f t="shared" si="26"/>
        <v>0</v>
      </c>
    </row>
    <row r="665" spans="1:11" hidden="1" x14ac:dyDescent="0.25">
      <c r="A665" s="22" t="s">
        <v>1543</v>
      </c>
      <c r="B665" s="23">
        <v>85</v>
      </c>
      <c r="G665" s="66" t="str">
        <f>+H665</f>
        <v>MCI070720G67</v>
      </c>
      <c r="H665" s="66" t="s">
        <v>8977</v>
      </c>
      <c r="I665" s="66">
        <f t="shared" si="24"/>
        <v>17.239999999999998</v>
      </c>
      <c r="J665" s="66">
        <f t="shared" si="25"/>
        <v>107.74999999999999</v>
      </c>
      <c r="K665" s="66">
        <f t="shared" si="26"/>
        <v>0</v>
      </c>
    </row>
    <row r="666" spans="1:11" hidden="1" x14ac:dyDescent="0.25">
      <c r="A666" s="22" t="s">
        <v>1543</v>
      </c>
      <c r="B666" s="23">
        <v>85</v>
      </c>
      <c r="G666" s="66" t="s">
        <v>8964</v>
      </c>
      <c r="H666" s="66" t="s">
        <v>7220</v>
      </c>
      <c r="I666" s="66">
        <f t="shared" si="24"/>
        <v>656</v>
      </c>
      <c r="J666" s="66">
        <f t="shared" si="25"/>
        <v>4100</v>
      </c>
      <c r="K666" s="66">
        <f t="shared" si="26"/>
        <v>0</v>
      </c>
    </row>
    <row r="667" spans="1:11" hidden="1" x14ac:dyDescent="0.25">
      <c r="A667" s="22" t="s">
        <v>1543</v>
      </c>
      <c r="B667" s="23">
        <v>85</v>
      </c>
      <c r="G667" s="66" t="s">
        <v>3727</v>
      </c>
      <c r="H667" s="66" t="s">
        <v>3591</v>
      </c>
      <c r="I667" s="66">
        <f t="shared" si="24"/>
        <v>1600</v>
      </c>
      <c r="J667" s="66">
        <f t="shared" si="25"/>
        <v>10000</v>
      </c>
      <c r="K667" s="66">
        <f t="shared" si="26"/>
        <v>0</v>
      </c>
    </row>
    <row r="668" spans="1:11" hidden="1" x14ac:dyDescent="0.25">
      <c r="A668" s="22" t="s">
        <v>1543</v>
      </c>
      <c r="B668" s="23">
        <v>85</v>
      </c>
      <c r="G668" s="66" t="str">
        <f>+H668</f>
        <v>MNE0409226K9</v>
      </c>
      <c r="H668" s="66" t="s">
        <v>403</v>
      </c>
      <c r="I668" s="66">
        <f t="shared" si="24"/>
        <v>176.35</v>
      </c>
      <c r="J668" s="66">
        <f t="shared" si="25"/>
        <v>1102.1875</v>
      </c>
      <c r="K668" s="66">
        <f t="shared" si="26"/>
        <v>0</v>
      </c>
    </row>
    <row r="669" spans="1:11" hidden="1" x14ac:dyDescent="0.25">
      <c r="A669" s="22" t="s">
        <v>1543</v>
      </c>
      <c r="B669" s="23">
        <v>85</v>
      </c>
      <c r="G669" s="7" t="s">
        <v>1485</v>
      </c>
      <c r="H669" s="7" t="s">
        <v>207</v>
      </c>
      <c r="I669" s="66">
        <f t="shared" si="24"/>
        <v>74077.03</v>
      </c>
      <c r="J669" s="66">
        <f t="shared" si="25"/>
        <v>462981.4375</v>
      </c>
      <c r="K669" s="66">
        <f t="shared" si="26"/>
        <v>0</v>
      </c>
    </row>
    <row r="670" spans="1:11" hidden="1" x14ac:dyDescent="0.25">
      <c r="A670" s="22" t="s">
        <v>1543</v>
      </c>
      <c r="B670" s="23">
        <v>85</v>
      </c>
      <c r="G670" s="66" t="s">
        <v>2852</v>
      </c>
      <c r="H670" s="66" t="s">
        <v>2734</v>
      </c>
      <c r="I670" s="66">
        <f t="shared" ref="I670:I733" si="27">+SUMIF($G$7:$G$531,G670,$I$7:$I$531)</f>
        <v>7604.69</v>
      </c>
      <c r="J670" s="66">
        <f t="shared" ref="J670:J733" si="28">+I670/0.16</f>
        <v>47529.3125</v>
      </c>
      <c r="K670" s="66">
        <f t="shared" ref="K670:K733" si="29">+SUMIF($G$7:$G$531,G670,$K$7:$K$531)</f>
        <v>0</v>
      </c>
    </row>
    <row r="671" spans="1:11" hidden="1" x14ac:dyDescent="0.25">
      <c r="A671" s="22" t="s">
        <v>1543</v>
      </c>
      <c r="B671" s="23">
        <v>85</v>
      </c>
      <c r="G671" s="66" t="s">
        <v>7746</v>
      </c>
      <c r="H671" s="66" t="s">
        <v>8945</v>
      </c>
      <c r="I671" s="66">
        <f t="shared" si="27"/>
        <v>2068.83</v>
      </c>
      <c r="J671" s="66">
        <f t="shared" si="28"/>
        <v>12930.1875</v>
      </c>
      <c r="K671" s="66">
        <f t="shared" si="29"/>
        <v>0</v>
      </c>
    </row>
    <row r="672" spans="1:11" hidden="1" x14ac:dyDescent="0.25">
      <c r="A672" s="22" t="s">
        <v>1543</v>
      </c>
      <c r="B672" s="23">
        <v>85</v>
      </c>
      <c r="G672" s="7" t="s">
        <v>6212</v>
      </c>
      <c r="H672" s="7" t="s">
        <v>6213</v>
      </c>
      <c r="I672" s="66">
        <f t="shared" si="27"/>
        <v>23.31</v>
      </c>
      <c r="J672" s="66">
        <f t="shared" si="28"/>
        <v>145.6875</v>
      </c>
      <c r="K672" s="66">
        <f t="shared" si="29"/>
        <v>0</v>
      </c>
    </row>
    <row r="673" spans="1:11" hidden="1" x14ac:dyDescent="0.25">
      <c r="A673" s="22" t="s">
        <v>1543</v>
      </c>
      <c r="B673" s="23">
        <v>85</v>
      </c>
      <c r="G673" s="66" t="str">
        <f>+H673</f>
        <v>MTA900528FIA</v>
      </c>
      <c r="H673" s="66" t="s">
        <v>919</v>
      </c>
      <c r="I673" s="66">
        <f t="shared" si="27"/>
        <v>8.5500000000000007</v>
      </c>
      <c r="J673" s="66">
        <f t="shared" si="28"/>
        <v>53.4375</v>
      </c>
      <c r="K673" s="66">
        <f t="shared" si="29"/>
        <v>0</v>
      </c>
    </row>
    <row r="674" spans="1:11" x14ac:dyDescent="0.25">
      <c r="A674" s="22" t="s">
        <v>1543</v>
      </c>
      <c r="B674" s="24" t="s">
        <v>1544</v>
      </c>
      <c r="G674" s="7" t="s">
        <v>1418</v>
      </c>
      <c r="H674" s="66" t="s">
        <v>1196</v>
      </c>
      <c r="I674" s="66">
        <f t="shared" si="27"/>
        <v>21428.57</v>
      </c>
      <c r="J674" s="66">
        <f t="shared" si="28"/>
        <v>133928.5625</v>
      </c>
      <c r="K674" s="66">
        <f t="shared" si="29"/>
        <v>14285.72</v>
      </c>
    </row>
    <row r="675" spans="1:11" hidden="1" x14ac:dyDescent="0.25">
      <c r="A675" s="22" t="s">
        <v>1543</v>
      </c>
      <c r="B675" s="23">
        <v>85</v>
      </c>
      <c r="G675" s="7" t="s">
        <v>8984</v>
      </c>
      <c r="H675" s="7" t="s">
        <v>8985</v>
      </c>
      <c r="I675" s="66">
        <f t="shared" si="27"/>
        <v>23.45</v>
      </c>
      <c r="J675" s="66">
        <f t="shared" si="28"/>
        <v>146.5625</v>
      </c>
      <c r="K675" s="66">
        <f t="shared" si="29"/>
        <v>0</v>
      </c>
    </row>
    <row r="676" spans="1:11" hidden="1" x14ac:dyDescent="0.25">
      <c r="A676" s="22" t="s">
        <v>1543</v>
      </c>
      <c r="B676" s="23">
        <v>85</v>
      </c>
      <c r="G676" s="66" t="s">
        <v>2846</v>
      </c>
      <c r="H676" s="66" t="s">
        <v>2638</v>
      </c>
      <c r="I676" s="66">
        <f t="shared" si="27"/>
        <v>5793.18</v>
      </c>
      <c r="J676" s="66">
        <f t="shared" si="28"/>
        <v>36207.375</v>
      </c>
      <c r="K676" s="66">
        <f t="shared" si="29"/>
        <v>0</v>
      </c>
    </row>
    <row r="677" spans="1:11" hidden="1" x14ac:dyDescent="0.25">
      <c r="A677" s="22" t="s">
        <v>1543</v>
      </c>
      <c r="B677" s="23">
        <v>85</v>
      </c>
      <c r="G677" s="66" t="str">
        <f>+H677</f>
        <v>NWM9709244W4</v>
      </c>
      <c r="H677" s="66" t="s">
        <v>333</v>
      </c>
      <c r="I677" s="66">
        <f t="shared" si="27"/>
        <v>145.03</v>
      </c>
      <c r="J677" s="66">
        <f t="shared" si="28"/>
        <v>906.4375</v>
      </c>
      <c r="K677" s="66">
        <f t="shared" si="29"/>
        <v>0</v>
      </c>
    </row>
    <row r="678" spans="1:11" hidden="1" x14ac:dyDescent="0.25">
      <c r="A678" s="22" t="s">
        <v>1543</v>
      </c>
      <c r="B678" s="23">
        <v>85</v>
      </c>
      <c r="G678" s="7" t="s">
        <v>2887</v>
      </c>
      <c r="H678" s="7" t="s">
        <v>2888</v>
      </c>
      <c r="I678" s="66">
        <f t="shared" si="27"/>
        <v>75397.22</v>
      </c>
      <c r="J678" s="66">
        <f t="shared" si="28"/>
        <v>471232.625</v>
      </c>
      <c r="K678" s="66">
        <f t="shared" si="29"/>
        <v>0</v>
      </c>
    </row>
    <row r="679" spans="1:11" hidden="1" x14ac:dyDescent="0.25">
      <c r="A679" s="22" t="s">
        <v>1543</v>
      </c>
      <c r="B679" s="23">
        <v>85</v>
      </c>
      <c r="G679" s="7" t="s">
        <v>1486</v>
      </c>
      <c r="H679" s="7" t="s">
        <v>1487</v>
      </c>
      <c r="I679" s="66">
        <f t="shared" si="27"/>
        <v>187250.21000000002</v>
      </c>
      <c r="J679" s="66">
        <f t="shared" si="28"/>
        <v>1170313.8125</v>
      </c>
      <c r="K679" s="66">
        <f t="shared" si="29"/>
        <v>0</v>
      </c>
    </row>
    <row r="680" spans="1:11" hidden="1" x14ac:dyDescent="0.25">
      <c r="A680" s="22" t="s">
        <v>1543</v>
      </c>
      <c r="B680" s="23">
        <v>85</v>
      </c>
      <c r="G680" s="7" t="s">
        <v>3763</v>
      </c>
      <c r="H680" s="7" t="s">
        <v>8986</v>
      </c>
      <c r="I680" s="66">
        <f t="shared" si="27"/>
        <v>40</v>
      </c>
      <c r="J680" s="66">
        <f t="shared" si="28"/>
        <v>250</v>
      </c>
      <c r="K680" s="66">
        <f t="shared" si="29"/>
        <v>0</v>
      </c>
    </row>
    <row r="681" spans="1:11" hidden="1" x14ac:dyDescent="0.25">
      <c r="A681" s="22" t="s">
        <v>1543</v>
      </c>
      <c r="B681" s="23">
        <v>85</v>
      </c>
      <c r="G681" s="66" t="s">
        <v>411</v>
      </c>
      <c r="H681" s="66" t="s">
        <v>1044</v>
      </c>
      <c r="I681" s="66">
        <f t="shared" si="27"/>
        <v>1170.3499999999999</v>
      </c>
      <c r="J681" s="66">
        <f t="shared" si="28"/>
        <v>7314.6874999999991</v>
      </c>
      <c r="K681" s="66">
        <f t="shared" si="29"/>
        <v>0</v>
      </c>
    </row>
    <row r="682" spans="1:11" hidden="1" x14ac:dyDescent="0.25">
      <c r="A682" s="22" t="s">
        <v>1543</v>
      </c>
      <c r="B682" s="23">
        <v>85</v>
      </c>
      <c r="G682" s="66" t="s">
        <v>6809</v>
      </c>
      <c r="H682" s="66" t="s">
        <v>6809</v>
      </c>
      <c r="I682" s="66">
        <f t="shared" si="27"/>
        <v>67.66</v>
      </c>
      <c r="J682" s="66">
        <f t="shared" si="28"/>
        <v>422.87499999999994</v>
      </c>
      <c r="K682" s="66">
        <f t="shared" si="29"/>
        <v>0</v>
      </c>
    </row>
    <row r="683" spans="1:11" hidden="1" x14ac:dyDescent="0.25">
      <c r="A683" s="22" t="s">
        <v>1543</v>
      </c>
      <c r="B683" s="23">
        <v>85</v>
      </c>
      <c r="G683" s="7" t="s">
        <v>8990</v>
      </c>
      <c r="H683" s="7" t="s">
        <v>8991</v>
      </c>
      <c r="I683" s="66">
        <f t="shared" si="27"/>
        <v>559.16</v>
      </c>
      <c r="J683" s="66">
        <f t="shared" si="28"/>
        <v>3494.7499999999995</v>
      </c>
      <c r="K683" s="66">
        <f t="shared" si="29"/>
        <v>0</v>
      </c>
    </row>
    <row r="684" spans="1:11" hidden="1" x14ac:dyDescent="0.25">
      <c r="A684" s="22" t="s">
        <v>1543</v>
      </c>
      <c r="B684" s="23">
        <v>85</v>
      </c>
      <c r="G684" s="66" t="str">
        <f>+H684</f>
        <v>OMC100818GZ7</v>
      </c>
      <c r="H684" s="66" t="s">
        <v>887</v>
      </c>
      <c r="I684" s="66">
        <f t="shared" si="27"/>
        <v>66.64</v>
      </c>
      <c r="J684" s="66">
        <f t="shared" si="28"/>
        <v>416.5</v>
      </c>
      <c r="K684" s="66">
        <f t="shared" si="29"/>
        <v>0</v>
      </c>
    </row>
    <row r="685" spans="1:11" hidden="1" x14ac:dyDescent="0.25">
      <c r="A685" s="22" t="s">
        <v>1543</v>
      </c>
      <c r="B685" s="23">
        <v>85</v>
      </c>
      <c r="G685" s="66" t="str">
        <f>+H685</f>
        <v>OME561118AA8</v>
      </c>
      <c r="H685" s="66" t="s">
        <v>907</v>
      </c>
      <c r="I685" s="66">
        <f t="shared" si="27"/>
        <v>787.17</v>
      </c>
      <c r="J685" s="66">
        <f t="shared" si="28"/>
        <v>4919.8125</v>
      </c>
      <c r="K685" s="66">
        <f t="shared" si="29"/>
        <v>0</v>
      </c>
    </row>
    <row r="686" spans="1:11" hidden="1" x14ac:dyDescent="0.25">
      <c r="A686" s="22" t="s">
        <v>1543</v>
      </c>
      <c r="B686" s="23">
        <v>85</v>
      </c>
      <c r="G686" s="66" t="str">
        <f>+H686</f>
        <v>OONG650317SF9</v>
      </c>
      <c r="H686" s="66" t="s">
        <v>1423</v>
      </c>
      <c r="I686" s="66">
        <f t="shared" si="27"/>
        <v>1600</v>
      </c>
      <c r="J686" s="66">
        <f t="shared" si="28"/>
        <v>10000</v>
      </c>
      <c r="K686" s="66">
        <f t="shared" si="29"/>
        <v>0</v>
      </c>
    </row>
    <row r="687" spans="1:11" hidden="1" x14ac:dyDescent="0.25">
      <c r="A687" s="22" t="s">
        <v>1543</v>
      </c>
      <c r="B687" s="23">
        <v>85</v>
      </c>
      <c r="G687" s="66" t="str">
        <f>+H687</f>
        <v>OSE110824C75</v>
      </c>
      <c r="H687" s="66" t="s">
        <v>8695</v>
      </c>
      <c r="I687" s="66">
        <f t="shared" si="27"/>
        <v>6.48</v>
      </c>
      <c r="J687" s="66">
        <f t="shared" si="28"/>
        <v>40.5</v>
      </c>
      <c r="K687" s="66">
        <f t="shared" si="29"/>
        <v>0</v>
      </c>
    </row>
    <row r="688" spans="1:11" hidden="1" x14ac:dyDescent="0.25">
      <c r="A688" s="22" t="s">
        <v>1543</v>
      </c>
      <c r="B688" s="23">
        <v>85</v>
      </c>
      <c r="G688" s="66" t="s">
        <v>8983</v>
      </c>
      <c r="H688" s="66" t="s">
        <v>8983</v>
      </c>
      <c r="I688" s="66">
        <f t="shared" si="27"/>
        <v>166.8</v>
      </c>
      <c r="J688" s="66">
        <f t="shared" si="28"/>
        <v>1042.5</v>
      </c>
      <c r="K688" s="66">
        <f t="shared" si="29"/>
        <v>0</v>
      </c>
    </row>
    <row r="689" spans="1:11" hidden="1" x14ac:dyDescent="0.25">
      <c r="A689" s="22" t="s">
        <v>1543</v>
      </c>
      <c r="B689" s="23">
        <v>85</v>
      </c>
      <c r="G689" s="66" t="s">
        <v>7310</v>
      </c>
      <c r="H689" s="66" t="s">
        <v>7040</v>
      </c>
      <c r="I689" s="66">
        <f t="shared" si="27"/>
        <v>721.97</v>
      </c>
      <c r="J689" s="66">
        <f t="shared" si="28"/>
        <v>4512.3125</v>
      </c>
      <c r="K689" s="66">
        <f t="shared" si="29"/>
        <v>0</v>
      </c>
    </row>
    <row r="690" spans="1:11" hidden="1" x14ac:dyDescent="0.25">
      <c r="A690" s="22" t="s">
        <v>1543</v>
      </c>
      <c r="B690" s="23">
        <v>85</v>
      </c>
      <c r="G690" s="66" t="str">
        <f>+H690</f>
        <v>PCQ1506025P9</v>
      </c>
      <c r="H690" s="66" t="s">
        <v>953</v>
      </c>
      <c r="I690" s="66">
        <f t="shared" si="27"/>
        <v>26.21</v>
      </c>
      <c r="J690" s="66">
        <f t="shared" si="28"/>
        <v>163.8125</v>
      </c>
      <c r="K690" s="66">
        <f t="shared" si="29"/>
        <v>0</v>
      </c>
    </row>
    <row r="691" spans="1:11" x14ac:dyDescent="0.25">
      <c r="A691" s="22" t="s">
        <v>1543</v>
      </c>
      <c r="B691" s="24" t="s">
        <v>1544</v>
      </c>
      <c r="G691" s="66" t="s">
        <v>8956</v>
      </c>
      <c r="H691" s="66" t="s">
        <v>8957</v>
      </c>
      <c r="I691" s="66">
        <f t="shared" si="27"/>
        <v>4152</v>
      </c>
      <c r="J691" s="66">
        <f t="shared" si="28"/>
        <v>25950</v>
      </c>
      <c r="K691" s="66">
        <f t="shared" si="29"/>
        <v>2768</v>
      </c>
    </row>
    <row r="692" spans="1:11" hidden="1" x14ac:dyDescent="0.25">
      <c r="A692" s="22" t="s">
        <v>1543</v>
      </c>
      <c r="B692" s="23">
        <v>85</v>
      </c>
      <c r="G692" s="66" t="str">
        <f>+H692</f>
        <v>PET040903DH1</v>
      </c>
      <c r="H692" s="66" t="s">
        <v>908</v>
      </c>
      <c r="I692" s="66">
        <f t="shared" si="27"/>
        <v>158.96</v>
      </c>
      <c r="J692" s="66">
        <f t="shared" si="28"/>
        <v>993.5</v>
      </c>
      <c r="K692" s="66">
        <f t="shared" si="29"/>
        <v>0</v>
      </c>
    </row>
    <row r="693" spans="1:11" hidden="1" x14ac:dyDescent="0.25">
      <c r="A693" s="22" t="s">
        <v>1543</v>
      </c>
      <c r="B693" s="23">
        <v>85</v>
      </c>
      <c r="G693" s="7" t="s">
        <v>9001</v>
      </c>
      <c r="H693" s="7" t="s">
        <v>7977</v>
      </c>
      <c r="I693" s="66">
        <f t="shared" si="27"/>
        <v>1090.3599999999999</v>
      </c>
      <c r="J693" s="66">
        <f t="shared" si="28"/>
        <v>6814.7499999999991</v>
      </c>
      <c r="K693" s="66">
        <f t="shared" si="29"/>
        <v>0</v>
      </c>
    </row>
    <row r="694" spans="1:11" hidden="1" x14ac:dyDescent="0.25">
      <c r="A694" s="22" t="s">
        <v>1543</v>
      </c>
      <c r="B694" s="23">
        <v>85</v>
      </c>
      <c r="G694" s="7" t="s">
        <v>7972</v>
      </c>
      <c r="H694" s="7" t="s">
        <v>7973</v>
      </c>
      <c r="I694" s="66">
        <f t="shared" si="27"/>
        <v>138228.1</v>
      </c>
      <c r="J694" s="66">
        <f t="shared" si="28"/>
        <v>863925.625</v>
      </c>
      <c r="K694" s="66">
        <f t="shared" si="29"/>
        <v>0</v>
      </c>
    </row>
    <row r="695" spans="1:11" hidden="1" x14ac:dyDescent="0.25">
      <c r="A695" s="22" t="s">
        <v>1543</v>
      </c>
      <c r="B695" s="23">
        <v>85</v>
      </c>
      <c r="G695" s="66" t="s">
        <v>3713</v>
      </c>
      <c r="H695" s="66" t="s">
        <v>3488</v>
      </c>
      <c r="I695" s="66">
        <f t="shared" si="27"/>
        <v>718.02</v>
      </c>
      <c r="J695" s="66">
        <f t="shared" si="28"/>
        <v>4487.625</v>
      </c>
      <c r="K695" s="66">
        <f t="shared" si="29"/>
        <v>0</v>
      </c>
    </row>
    <row r="696" spans="1:11" hidden="1" x14ac:dyDescent="0.25">
      <c r="A696" s="22" t="s">
        <v>1543</v>
      </c>
      <c r="B696" s="23">
        <v>85</v>
      </c>
      <c r="G696" s="7" t="s">
        <v>1499</v>
      </c>
      <c r="H696" s="7" t="s">
        <v>1500</v>
      </c>
      <c r="I696" s="66">
        <f t="shared" si="27"/>
        <v>13856.5</v>
      </c>
      <c r="J696" s="66">
        <f t="shared" si="28"/>
        <v>86603.125</v>
      </c>
      <c r="K696" s="66">
        <f t="shared" si="29"/>
        <v>0</v>
      </c>
    </row>
    <row r="697" spans="1:11" hidden="1" x14ac:dyDescent="0.25">
      <c r="A697" s="22" t="s">
        <v>1543</v>
      </c>
      <c r="B697" s="23">
        <v>85</v>
      </c>
      <c r="G697" s="66" t="s">
        <v>1458</v>
      </c>
      <c r="H697" s="66" t="s">
        <v>1359</v>
      </c>
      <c r="I697" s="66">
        <f t="shared" si="27"/>
        <v>2336</v>
      </c>
      <c r="J697" s="66">
        <f t="shared" si="28"/>
        <v>14600</v>
      </c>
      <c r="K697" s="66">
        <f t="shared" si="29"/>
        <v>0</v>
      </c>
    </row>
    <row r="698" spans="1:11" hidden="1" x14ac:dyDescent="0.25">
      <c r="A698" s="22" t="s">
        <v>1543</v>
      </c>
      <c r="B698" s="23">
        <v>85</v>
      </c>
      <c r="G698" s="66" t="str">
        <f>+H698</f>
        <v>RCO0708136F7</v>
      </c>
      <c r="H698" s="66" t="s">
        <v>815</v>
      </c>
      <c r="I698" s="66">
        <f t="shared" si="27"/>
        <v>242.32</v>
      </c>
      <c r="J698" s="66">
        <f t="shared" si="28"/>
        <v>1514.5</v>
      </c>
      <c r="K698" s="66">
        <f t="shared" si="29"/>
        <v>0</v>
      </c>
    </row>
    <row r="699" spans="1:11" hidden="1" x14ac:dyDescent="0.25">
      <c r="A699" s="22" t="s">
        <v>1543</v>
      </c>
      <c r="B699" s="23">
        <v>85</v>
      </c>
      <c r="G699" s="66" t="s">
        <v>2839</v>
      </c>
      <c r="H699" s="66" t="s">
        <v>2539</v>
      </c>
      <c r="I699" s="66">
        <f t="shared" si="27"/>
        <v>41.38</v>
      </c>
      <c r="J699" s="66">
        <f t="shared" si="28"/>
        <v>258.625</v>
      </c>
      <c r="K699" s="66">
        <f t="shared" si="29"/>
        <v>0</v>
      </c>
    </row>
    <row r="700" spans="1:11" hidden="1" x14ac:dyDescent="0.25">
      <c r="A700" s="22" t="s">
        <v>1543</v>
      </c>
      <c r="B700" s="23">
        <v>85</v>
      </c>
      <c r="G700" s="66" t="s">
        <v>3730</v>
      </c>
      <c r="H700" s="66" t="s">
        <v>3656</v>
      </c>
      <c r="I700" s="66">
        <f t="shared" si="27"/>
        <v>800</v>
      </c>
      <c r="J700" s="66">
        <f t="shared" si="28"/>
        <v>5000</v>
      </c>
      <c r="K700" s="66">
        <f t="shared" si="29"/>
        <v>0</v>
      </c>
    </row>
    <row r="701" spans="1:11" hidden="1" x14ac:dyDescent="0.25">
      <c r="A701" s="22" t="s">
        <v>1543</v>
      </c>
      <c r="B701" s="23">
        <v>85</v>
      </c>
      <c r="G701" s="66" t="str">
        <f>+H701</f>
        <v>RED940114JX9</v>
      </c>
      <c r="H701" s="66" t="s">
        <v>2854</v>
      </c>
      <c r="I701" s="66">
        <f t="shared" si="27"/>
        <v>1166.71</v>
      </c>
      <c r="J701" s="66">
        <f t="shared" si="28"/>
        <v>7291.9375</v>
      </c>
      <c r="K701" s="66">
        <f t="shared" si="29"/>
        <v>0</v>
      </c>
    </row>
    <row r="702" spans="1:11" hidden="1" x14ac:dyDescent="0.25">
      <c r="A702" s="22" t="s">
        <v>1543</v>
      </c>
      <c r="B702" s="23">
        <v>85</v>
      </c>
      <c r="G702" s="66" t="str">
        <f>+H702</f>
        <v>RERM8507088A8</v>
      </c>
      <c r="H702" s="66" t="s">
        <v>1426</v>
      </c>
      <c r="I702" s="66">
        <f t="shared" si="27"/>
        <v>1022.9</v>
      </c>
      <c r="J702" s="66">
        <f t="shared" si="28"/>
        <v>6393.125</v>
      </c>
      <c r="K702" s="66">
        <f t="shared" si="29"/>
        <v>0</v>
      </c>
    </row>
    <row r="703" spans="1:11" hidden="1" x14ac:dyDescent="0.25">
      <c r="A703" s="22" t="s">
        <v>1543</v>
      </c>
      <c r="B703" s="23">
        <v>85</v>
      </c>
      <c r="G703" s="66" t="s">
        <v>3729</v>
      </c>
      <c r="H703" s="66" t="s">
        <v>3638</v>
      </c>
      <c r="I703" s="66">
        <f t="shared" si="27"/>
        <v>4960.32</v>
      </c>
      <c r="J703" s="66">
        <f t="shared" si="28"/>
        <v>31001.999999999996</v>
      </c>
      <c r="K703" s="66">
        <f t="shared" si="29"/>
        <v>0</v>
      </c>
    </row>
    <row r="704" spans="1:11" hidden="1" x14ac:dyDescent="0.25">
      <c r="A704" s="22" t="s">
        <v>1543</v>
      </c>
      <c r="B704" s="23">
        <v>85</v>
      </c>
      <c r="G704" s="66" t="str">
        <f>+H704</f>
        <v>RIR810420H38</v>
      </c>
      <c r="H704" s="66" t="s">
        <v>3736</v>
      </c>
      <c r="I704" s="66">
        <f t="shared" si="27"/>
        <v>355.59</v>
      </c>
      <c r="J704" s="66">
        <f t="shared" si="28"/>
        <v>2222.4375</v>
      </c>
      <c r="K704" s="66">
        <f t="shared" si="29"/>
        <v>0</v>
      </c>
    </row>
    <row r="705" spans="1:11" hidden="1" x14ac:dyDescent="0.25">
      <c r="A705" s="22" t="s">
        <v>1543</v>
      </c>
      <c r="B705" s="23">
        <v>85</v>
      </c>
      <c r="G705" s="66" t="str">
        <f>+H705</f>
        <v>ROCM620808M6A</v>
      </c>
      <c r="H705" s="66" t="s">
        <v>816</v>
      </c>
      <c r="I705" s="66">
        <f t="shared" si="27"/>
        <v>35.160000000000004</v>
      </c>
      <c r="J705" s="66">
        <f t="shared" si="28"/>
        <v>219.75000000000003</v>
      </c>
      <c r="K705" s="66">
        <f t="shared" si="29"/>
        <v>0</v>
      </c>
    </row>
    <row r="706" spans="1:11" hidden="1" x14ac:dyDescent="0.25">
      <c r="A706" s="22" t="s">
        <v>1543</v>
      </c>
      <c r="B706" s="23">
        <v>85</v>
      </c>
      <c r="G706" s="66" t="str">
        <f>+H706</f>
        <v>ROVJ710710QB3</v>
      </c>
      <c r="H706" s="66" t="s">
        <v>8705</v>
      </c>
      <c r="I706" s="66">
        <f t="shared" si="27"/>
        <v>11.72</v>
      </c>
      <c r="J706" s="66">
        <f t="shared" si="28"/>
        <v>73.25</v>
      </c>
      <c r="K706" s="66">
        <f t="shared" si="29"/>
        <v>0</v>
      </c>
    </row>
    <row r="707" spans="1:11" hidden="1" x14ac:dyDescent="0.25">
      <c r="A707" s="22" t="s">
        <v>1543</v>
      </c>
      <c r="B707" s="23">
        <v>85</v>
      </c>
      <c r="G707" s="7" t="s">
        <v>8987</v>
      </c>
      <c r="H707" s="7" t="s">
        <v>8988</v>
      </c>
      <c r="I707" s="66">
        <f t="shared" si="27"/>
        <v>35.72</v>
      </c>
      <c r="J707" s="66">
        <f t="shared" si="28"/>
        <v>223.25</v>
      </c>
      <c r="K707" s="66">
        <f t="shared" si="29"/>
        <v>0</v>
      </c>
    </row>
    <row r="708" spans="1:11" hidden="1" x14ac:dyDescent="0.25">
      <c r="A708" s="22" t="s">
        <v>1543</v>
      </c>
      <c r="B708" s="23">
        <v>85</v>
      </c>
      <c r="G708" s="7" t="s">
        <v>1529</v>
      </c>
      <c r="H708" s="66" t="s">
        <v>8989</v>
      </c>
      <c r="I708" s="66">
        <f t="shared" si="27"/>
        <v>77.38</v>
      </c>
      <c r="J708" s="66">
        <f t="shared" si="28"/>
        <v>483.62499999999994</v>
      </c>
      <c r="K708" s="66">
        <f t="shared" si="29"/>
        <v>0</v>
      </c>
    </row>
    <row r="709" spans="1:11" hidden="1" x14ac:dyDescent="0.25">
      <c r="A709" s="22" t="s">
        <v>1543</v>
      </c>
      <c r="B709" s="23">
        <v>85</v>
      </c>
      <c r="G709" s="66" t="str">
        <f>+H709</f>
        <v>RTK890921M97</v>
      </c>
      <c r="H709" s="66" t="s">
        <v>8978</v>
      </c>
      <c r="I709" s="66">
        <f t="shared" si="27"/>
        <v>22.759999999999998</v>
      </c>
      <c r="J709" s="66">
        <f t="shared" si="28"/>
        <v>142.24999999999997</v>
      </c>
      <c r="K709" s="66">
        <f t="shared" si="29"/>
        <v>0</v>
      </c>
    </row>
    <row r="710" spans="1:11" hidden="1" x14ac:dyDescent="0.25">
      <c r="A710" s="22" t="s">
        <v>1543</v>
      </c>
      <c r="B710" s="23">
        <v>85</v>
      </c>
      <c r="G710" s="66" t="str">
        <f>+H710</f>
        <v>RUHI480910GY6</v>
      </c>
      <c r="H710" s="66" t="s">
        <v>8546</v>
      </c>
      <c r="I710" s="66">
        <f t="shared" si="27"/>
        <v>13.79</v>
      </c>
      <c r="J710" s="66">
        <f t="shared" si="28"/>
        <v>86.187499999999986</v>
      </c>
      <c r="K710" s="66">
        <f t="shared" si="29"/>
        <v>0</v>
      </c>
    </row>
    <row r="711" spans="1:11" hidden="1" x14ac:dyDescent="0.25">
      <c r="A711" s="22" t="s">
        <v>1543</v>
      </c>
      <c r="B711" s="23">
        <v>85</v>
      </c>
      <c r="G711" s="66" t="s">
        <v>2945</v>
      </c>
      <c r="H711" s="66" t="s">
        <v>2784</v>
      </c>
      <c r="I711" s="66">
        <f t="shared" si="27"/>
        <v>288</v>
      </c>
      <c r="J711" s="66">
        <f t="shared" si="28"/>
        <v>1800</v>
      </c>
      <c r="K711" s="66">
        <f t="shared" si="29"/>
        <v>0</v>
      </c>
    </row>
    <row r="712" spans="1:11" hidden="1" x14ac:dyDescent="0.25">
      <c r="A712" s="22" t="s">
        <v>1543</v>
      </c>
      <c r="B712" s="23">
        <v>85</v>
      </c>
      <c r="G712" s="7" t="s">
        <v>8999</v>
      </c>
      <c r="H712" s="7" t="s">
        <v>9000</v>
      </c>
      <c r="I712" s="66">
        <f t="shared" si="27"/>
        <v>34.479999999999997</v>
      </c>
      <c r="J712" s="66">
        <f t="shared" si="28"/>
        <v>215.49999999999997</v>
      </c>
      <c r="K712" s="66">
        <f t="shared" si="29"/>
        <v>0</v>
      </c>
    </row>
    <row r="713" spans="1:11" x14ac:dyDescent="0.25">
      <c r="A713" s="22" t="s">
        <v>1543</v>
      </c>
      <c r="B713" s="24" t="s">
        <v>1544</v>
      </c>
      <c r="G713" s="66" t="s">
        <v>1447</v>
      </c>
      <c r="H713" s="66" t="s">
        <v>1200</v>
      </c>
      <c r="I713" s="66">
        <f t="shared" si="27"/>
        <v>27200</v>
      </c>
      <c r="J713" s="66">
        <f t="shared" si="28"/>
        <v>170000</v>
      </c>
      <c r="K713" s="66">
        <f t="shared" si="29"/>
        <v>18133.34</v>
      </c>
    </row>
    <row r="714" spans="1:11" hidden="1" x14ac:dyDescent="0.25">
      <c r="A714" s="22" t="s">
        <v>1543</v>
      </c>
      <c r="B714" s="23">
        <v>85</v>
      </c>
      <c r="G714" s="66" t="s">
        <v>8995</v>
      </c>
      <c r="H714" s="66" t="s">
        <v>8996</v>
      </c>
      <c r="I714" s="66">
        <f t="shared" si="27"/>
        <v>60.57</v>
      </c>
      <c r="J714" s="66">
        <f t="shared" si="28"/>
        <v>378.5625</v>
      </c>
      <c r="K714" s="66">
        <f t="shared" si="29"/>
        <v>0</v>
      </c>
    </row>
    <row r="715" spans="1:11" hidden="1" x14ac:dyDescent="0.25">
      <c r="A715" s="22" t="s">
        <v>1543</v>
      </c>
      <c r="B715" s="23">
        <v>85</v>
      </c>
      <c r="G715" s="66" t="s">
        <v>1441</v>
      </c>
      <c r="H715" s="66" t="s">
        <v>1156</v>
      </c>
      <c r="I715" s="66">
        <f t="shared" si="27"/>
        <v>1252.6899999999998</v>
      </c>
      <c r="J715" s="66">
        <f t="shared" si="28"/>
        <v>7829.3124999999991</v>
      </c>
      <c r="K715" s="66">
        <f t="shared" si="29"/>
        <v>0</v>
      </c>
    </row>
    <row r="716" spans="1:11" hidden="1" x14ac:dyDescent="0.25">
      <c r="A716" s="22" t="s">
        <v>1543</v>
      </c>
      <c r="B716" s="23">
        <v>85</v>
      </c>
      <c r="G716" s="66" t="str">
        <f t="shared" ref="G716:G722" si="30">+H716</f>
        <v>SAVE670913S83</v>
      </c>
      <c r="H716" s="66" t="s">
        <v>8014</v>
      </c>
      <c r="I716" s="66">
        <f t="shared" si="27"/>
        <v>750.4</v>
      </c>
      <c r="J716" s="66">
        <f t="shared" si="28"/>
        <v>4690</v>
      </c>
      <c r="K716" s="66">
        <f t="shared" si="29"/>
        <v>0</v>
      </c>
    </row>
    <row r="717" spans="1:11" hidden="1" x14ac:dyDescent="0.25">
      <c r="A717" s="22" t="s">
        <v>1543</v>
      </c>
      <c r="B717" s="23">
        <v>85</v>
      </c>
      <c r="G717" s="66" t="str">
        <f t="shared" si="30"/>
        <v>SAVM660315AY6</v>
      </c>
      <c r="H717" s="66" t="s">
        <v>8650</v>
      </c>
      <c r="I717" s="66">
        <f t="shared" si="27"/>
        <v>112</v>
      </c>
      <c r="J717" s="66">
        <f t="shared" si="28"/>
        <v>700</v>
      </c>
      <c r="K717" s="66">
        <f t="shared" si="29"/>
        <v>0</v>
      </c>
    </row>
    <row r="718" spans="1:11" hidden="1" x14ac:dyDescent="0.25">
      <c r="A718" s="22" t="s">
        <v>1543</v>
      </c>
      <c r="B718" s="23">
        <v>85</v>
      </c>
      <c r="G718" s="66" t="str">
        <f t="shared" si="30"/>
        <v>SCI0804295X6</v>
      </c>
      <c r="H718" s="66" t="s">
        <v>4410</v>
      </c>
      <c r="I718" s="66">
        <f t="shared" si="27"/>
        <v>99.7</v>
      </c>
      <c r="J718" s="66">
        <f t="shared" si="28"/>
        <v>623.125</v>
      </c>
      <c r="K718" s="66">
        <f t="shared" si="29"/>
        <v>0</v>
      </c>
    </row>
    <row r="719" spans="1:11" hidden="1" x14ac:dyDescent="0.25">
      <c r="A719" s="22" t="s">
        <v>1543</v>
      </c>
      <c r="B719" s="23">
        <v>85</v>
      </c>
      <c r="G719" s="66" t="str">
        <f t="shared" si="30"/>
        <v>SLE0008119V5</v>
      </c>
      <c r="H719" s="66" t="s">
        <v>920</v>
      </c>
      <c r="I719" s="66">
        <f t="shared" si="27"/>
        <v>121.13</v>
      </c>
      <c r="J719" s="66">
        <f t="shared" si="28"/>
        <v>757.0625</v>
      </c>
      <c r="K719" s="66">
        <f t="shared" si="29"/>
        <v>0</v>
      </c>
    </row>
    <row r="720" spans="1:11" hidden="1" x14ac:dyDescent="0.25">
      <c r="A720" s="22" t="s">
        <v>1543</v>
      </c>
      <c r="B720" s="23">
        <v>85</v>
      </c>
      <c r="G720" s="66" t="str">
        <f t="shared" si="30"/>
        <v>SMA950103FQA</v>
      </c>
      <c r="H720" s="66" t="s">
        <v>832</v>
      </c>
      <c r="I720" s="66">
        <f t="shared" si="27"/>
        <v>79.94</v>
      </c>
      <c r="J720" s="66">
        <f t="shared" si="28"/>
        <v>499.625</v>
      </c>
      <c r="K720" s="66">
        <f t="shared" si="29"/>
        <v>0</v>
      </c>
    </row>
    <row r="721" spans="1:11" hidden="1" x14ac:dyDescent="0.25">
      <c r="A721" s="22" t="s">
        <v>1543</v>
      </c>
      <c r="B721" s="23">
        <v>85</v>
      </c>
      <c r="G721" s="66" t="str">
        <f t="shared" si="30"/>
        <v>SME930607863</v>
      </c>
      <c r="H721" s="66" t="s">
        <v>1504</v>
      </c>
      <c r="I721" s="66">
        <f t="shared" si="27"/>
        <v>67.319999999999993</v>
      </c>
      <c r="J721" s="66">
        <f t="shared" si="28"/>
        <v>420.74999999999994</v>
      </c>
      <c r="K721" s="66">
        <f t="shared" si="29"/>
        <v>0</v>
      </c>
    </row>
    <row r="722" spans="1:11" hidden="1" x14ac:dyDescent="0.25">
      <c r="A722" s="22" t="s">
        <v>1543</v>
      </c>
      <c r="B722" s="23">
        <v>85</v>
      </c>
      <c r="G722" s="66" t="str">
        <f t="shared" si="30"/>
        <v>SMG950714DC2</v>
      </c>
      <c r="H722" s="66" t="s">
        <v>8979</v>
      </c>
      <c r="I722" s="66">
        <f t="shared" si="27"/>
        <v>67.39</v>
      </c>
      <c r="J722" s="66">
        <f t="shared" si="28"/>
        <v>421.1875</v>
      </c>
      <c r="K722" s="66">
        <f t="shared" si="29"/>
        <v>0</v>
      </c>
    </row>
    <row r="723" spans="1:11" hidden="1" x14ac:dyDescent="0.25">
      <c r="A723" s="22" t="s">
        <v>1543</v>
      </c>
      <c r="B723" s="23">
        <v>85</v>
      </c>
      <c r="G723" s="66" t="s">
        <v>8993</v>
      </c>
      <c r="H723" s="66" t="s">
        <v>8994</v>
      </c>
      <c r="I723" s="66">
        <f t="shared" si="27"/>
        <v>26.94</v>
      </c>
      <c r="J723" s="66">
        <f t="shared" si="28"/>
        <v>168.375</v>
      </c>
      <c r="K723" s="66">
        <f t="shared" si="29"/>
        <v>0</v>
      </c>
    </row>
    <row r="724" spans="1:11" hidden="1" x14ac:dyDescent="0.25">
      <c r="A724" s="22" t="s">
        <v>1543</v>
      </c>
      <c r="B724" s="23">
        <v>85</v>
      </c>
      <c r="G724" s="66" t="str">
        <f>+H724</f>
        <v>SRE1309034W9</v>
      </c>
      <c r="H724" s="66" t="s">
        <v>6925</v>
      </c>
      <c r="I724" s="66">
        <f t="shared" si="27"/>
        <v>337.23</v>
      </c>
      <c r="J724" s="66">
        <f t="shared" si="28"/>
        <v>2107.6875</v>
      </c>
      <c r="K724" s="66">
        <f t="shared" si="29"/>
        <v>0</v>
      </c>
    </row>
    <row r="725" spans="1:11" hidden="1" x14ac:dyDescent="0.25">
      <c r="A725" s="22" t="s">
        <v>1543</v>
      </c>
      <c r="B725" s="23">
        <v>85</v>
      </c>
      <c r="G725" s="31" t="s">
        <v>4790</v>
      </c>
      <c r="H725" s="31" t="s">
        <v>4791</v>
      </c>
      <c r="I725" s="66">
        <f t="shared" si="27"/>
        <v>25.93</v>
      </c>
      <c r="J725" s="66">
        <f t="shared" si="28"/>
        <v>162.0625</v>
      </c>
      <c r="K725" s="66">
        <f t="shared" si="29"/>
        <v>0</v>
      </c>
    </row>
    <row r="726" spans="1:11" hidden="1" x14ac:dyDescent="0.25">
      <c r="A726" s="22" t="s">
        <v>1543</v>
      </c>
      <c r="B726" s="23">
        <v>85</v>
      </c>
      <c r="G726" s="66" t="s">
        <v>5996</v>
      </c>
      <c r="H726" s="66" t="s">
        <v>7210</v>
      </c>
      <c r="I726" s="66">
        <f t="shared" si="27"/>
        <v>6628.57</v>
      </c>
      <c r="J726" s="66">
        <f t="shared" si="28"/>
        <v>41428.5625</v>
      </c>
      <c r="K726" s="66">
        <f t="shared" si="29"/>
        <v>0</v>
      </c>
    </row>
    <row r="727" spans="1:11" hidden="1" x14ac:dyDescent="0.25">
      <c r="A727" s="22" t="s">
        <v>1543</v>
      </c>
      <c r="B727" s="23">
        <v>85</v>
      </c>
      <c r="G727" s="66" t="str">
        <f>+H727</f>
        <v>SSR760906L2A</v>
      </c>
      <c r="H727" s="66" t="s">
        <v>909</v>
      </c>
      <c r="I727" s="66">
        <f t="shared" si="27"/>
        <v>117.15</v>
      </c>
      <c r="J727" s="66">
        <f t="shared" si="28"/>
        <v>732.1875</v>
      </c>
      <c r="K727" s="66">
        <f t="shared" si="29"/>
        <v>0</v>
      </c>
    </row>
    <row r="728" spans="1:11" hidden="1" x14ac:dyDescent="0.25">
      <c r="A728" s="22" t="s">
        <v>1543</v>
      </c>
      <c r="B728" s="23">
        <v>85</v>
      </c>
      <c r="G728" s="66" t="str">
        <f>+H728</f>
        <v>SUL601206R87</v>
      </c>
      <c r="H728" s="66" t="s">
        <v>820</v>
      </c>
      <c r="I728" s="66">
        <f t="shared" si="27"/>
        <v>134.69</v>
      </c>
      <c r="J728" s="66">
        <f t="shared" si="28"/>
        <v>841.8125</v>
      </c>
      <c r="K728" s="66">
        <f t="shared" si="29"/>
        <v>0</v>
      </c>
    </row>
    <row r="729" spans="1:11" hidden="1" x14ac:dyDescent="0.25">
      <c r="A729" s="22" t="s">
        <v>1543</v>
      </c>
      <c r="B729" s="23">
        <v>85</v>
      </c>
      <c r="G729" s="66" t="str">
        <f>+H729</f>
        <v>SXA041111GR2</v>
      </c>
      <c r="H729" s="66" t="s">
        <v>3165</v>
      </c>
      <c r="I729" s="66">
        <f t="shared" si="27"/>
        <v>173.79</v>
      </c>
      <c r="J729" s="66">
        <f t="shared" si="28"/>
        <v>1086.1875</v>
      </c>
      <c r="K729" s="66">
        <f t="shared" si="29"/>
        <v>0</v>
      </c>
    </row>
    <row r="730" spans="1:11" hidden="1" x14ac:dyDescent="0.25">
      <c r="A730" s="22" t="s">
        <v>1543</v>
      </c>
      <c r="B730" s="23">
        <v>85</v>
      </c>
      <c r="G730" s="66" t="s">
        <v>6171</v>
      </c>
      <c r="H730" s="66" t="s">
        <v>6135</v>
      </c>
      <c r="I730" s="66">
        <f t="shared" si="27"/>
        <v>2742.86</v>
      </c>
      <c r="J730" s="66">
        <f t="shared" si="28"/>
        <v>17142.875</v>
      </c>
      <c r="K730" s="66">
        <f t="shared" si="29"/>
        <v>0</v>
      </c>
    </row>
    <row r="731" spans="1:11" hidden="1" x14ac:dyDescent="0.25">
      <c r="A731" s="22" t="s">
        <v>1543</v>
      </c>
      <c r="B731" s="23">
        <v>85</v>
      </c>
      <c r="G731" s="66" t="str">
        <f>+H731</f>
        <v>TCG870817Q74</v>
      </c>
      <c r="H731" s="66" t="s">
        <v>2343</v>
      </c>
      <c r="I731" s="66">
        <f t="shared" si="27"/>
        <v>38.61</v>
      </c>
      <c r="J731" s="66">
        <f t="shared" si="28"/>
        <v>241.3125</v>
      </c>
      <c r="K731" s="66">
        <f t="shared" si="29"/>
        <v>0</v>
      </c>
    </row>
    <row r="732" spans="1:11" hidden="1" x14ac:dyDescent="0.25">
      <c r="A732" s="22" t="s">
        <v>1543</v>
      </c>
      <c r="B732" s="23">
        <v>85</v>
      </c>
      <c r="G732" s="7" t="s">
        <v>1417</v>
      </c>
      <c r="H732" s="66" t="s">
        <v>8973</v>
      </c>
      <c r="I732" s="66">
        <f t="shared" si="27"/>
        <v>7564.83</v>
      </c>
      <c r="J732" s="66">
        <f t="shared" si="28"/>
        <v>47280.1875</v>
      </c>
      <c r="K732" s="66">
        <f t="shared" si="29"/>
        <v>0</v>
      </c>
    </row>
    <row r="733" spans="1:11" hidden="1" x14ac:dyDescent="0.25">
      <c r="A733" s="22" t="s">
        <v>1543</v>
      </c>
      <c r="B733" s="23">
        <v>85</v>
      </c>
      <c r="G733" s="66" t="str">
        <f>+H733</f>
        <v>TGG070821IU8</v>
      </c>
      <c r="H733" s="66" t="s">
        <v>6018</v>
      </c>
      <c r="I733" s="66">
        <f t="shared" si="27"/>
        <v>94.32</v>
      </c>
      <c r="J733" s="66">
        <f t="shared" si="28"/>
        <v>589.5</v>
      </c>
      <c r="K733" s="66">
        <f t="shared" si="29"/>
        <v>0</v>
      </c>
    </row>
    <row r="734" spans="1:11" hidden="1" x14ac:dyDescent="0.25">
      <c r="A734" s="22" t="s">
        <v>1543</v>
      </c>
      <c r="B734" s="23">
        <v>85</v>
      </c>
      <c r="G734" s="7" t="s">
        <v>807</v>
      </c>
      <c r="H734" s="7" t="s">
        <v>7343</v>
      </c>
      <c r="I734" s="66">
        <f t="shared" ref="I734:I747" si="31">+SUMIF($G$7:$G$531,G734,$I$7:$I$531)</f>
        <v>57.93</v>
      </c>
      <c r="J734" s="66">
        <f t="shared" ref="J734:J747" si="32">+I734/0.16</f>
        <v>362.0625</v>
      </c>
      <c r="K734" s="66">
        <f t="shared" ref="K734:K747" si="33">+SUMIF($G$7:$G$531,G734,$K$7:$K$531)</f>
        <v>0</v>
      </c>
    </row>
    <row r="735" spans="1:11" hidden="1" x14ac:dyDescent="0.25">
      <c r="A735" s="22" t="s">
        <v>1543</v>
      </c>
      <c r="B735" s="23">
        <v>85</v>
      </c>
      <c r="G735" s="66" t="s">
        <v>1416</v>
      </c>
      <c r="H735" s="66" t="s">
        <v>1101</v>
      </c>
      <c r="I735" s="66">
        <f t="shared" si="31"/>
        <v>2646.59</v>
      </c>
      <c r="J735" s="66">
        <f t="shared" si="32"/>
        <v>16541.1875</v>
      </c>
      <c r="K735" s="66">
        <f t="shared" si="33"/>
        <v>0</v>
      </c>
    </row>
    <row r="736" spans="1:11" hidden="1" x14ac:dyDescent="0.25">
      <c r="A736" s="22" t="s">
        <v>1543</v>
      </c>
      <c r="B736" s="23">
        <v>85</v>
      </c>
      <c r="G736" s="39" t="s">
        <v>1463</v>
      </c>
      <c r="H736" s="39" t="s">
        <v>1464</v>
      </c>
      <c r="I736" s="66">
        <f t="shared" si="31"/>
        <v>5147255.6699999981</v>
      </c>
      <c r="J736" s="66">
        <f t="shared" si="32"/>
        <v>32170347.937499989</v>
      </c>
      <c r="K736" s="66">
        <f t="shared" si="33"/>
        <v>0</v>
      </c>
    </row>
    <row r="737" spans="1:11" hidden="1" x14ac:dyDescent="0.25">
      <c r="A737" s="22" t="s">
        <v>1543</v>
      </c>
      <c r="B737" s="23">
        <v>85</v>
      </c>
      <c r="G737" s="7" t="s">
        <v>2884</v>
      </c>
      <c r="H737" s="7" t="s">
        <v>2885</v>
      </c>
      <c r="I737" s="66">
        <f t="shared" si="31"/>
        <v>62776.09</v>
      </c>
      <c r="J737" s="66">
        <f t="shared" si="32"/>
        <v>392350.56249999994</v>
      </c>
      <c r="K737" s="66">
        <f t="shared" si="33"/>
        <v>0</v>
      </c>
    </row>
    <row r="738" spans="1:11" hidden="1" x14ac:dyDescent="0.25">
      <c r="A738" s="22" t="s">
        <v>1543</v>
      </c>
      <c r="B738" s="23">
        <v>85</v>
      </c>
      <c r="G738" s="66" t="str">
        <f>+H738</f>
        <v>TRA060703EB4</v>
      </c>
      <c r="H738" s="66" t="s">
        <v>743</v>
      </c>
      <c r="I738" s="66">
        <f t="shared" si="31"/>
        <v>108</v>
      </c>
      <c r="J738" s="66">
        <f t="shared" si="32"/>
        <v>675</v>
      </c>
      <c r="K738" s="66">
        <f t="shared" si="33"/>
        <v>0</v>
      </c>
    </row>
    <row r="739" spans="1:11" hidden="1" x14ac:dyDescent="0.25">
      <c r="A739" s="22" t="s">
        <v>1543</v>
      </c>
      <c r="B739" s="23">
        <v>85</v>
      </c>
      <c r="G739" s="66" t="str">
        <f>+H739</f>
        <v>TSC070907QS5</v>
      </c>
      <c r="H739" s="66" t="s">
        <v>796</v>
      </c>
      <c r="I739" s="66">
        <f t="shared" si="31"/>
        <v>93.78</v>
      </c>
      <c r="J739" s="66">
        <f t="shared" si="32"/>
        <v>586.125</v>
      </c>
      <c r="K739" s="66">
        <f t="shared" si="33"/>
        <v>0</v>
      </c>
    </row>
    <row r="740" spans="1:11" hidden="1" x14ac:dyDescent="0.25">
      <c r="A740" s="22" t="s">
        <v>1543</v>
      </c>
      <c r="B740" s="23">
        <v>85</v>
      </c>
      <c r="G740" s="66" t="str">
        <f>+H740</f>
        <v>TSO991022PB6</v>
      </c>
      <c r="H740" s="66" t="s">
        <v>5394</v>
      </c>
      <c r="I740" s="66">
        <f t="shared" si="31"/>
        <v>6.9</v>
      </c>
      <c r="J740" s="66">
        <f t="shared" si="32"/>
        <v>43.125</v>
      </c>
      <c r="K740" s="66">
        <f t="shared" si="33"/>
        <v>0</v>
      </c>
    </row>
    <row r="741" spans="1:11" hidden="1" x14ac:dyDescent="0.25">
      <c r="A741" s="22" t="s">
        <v>1543</v>
      </c>
      <c r="B741" s="23">
        <v>85</v>
      </c>
      <c r="G741" s="66" t="str">
        <f>+H741</f>
        <v>TTI961202IM1</v>
      </c>
      <c r="H741" s="66" t="s">
        <v>426</v>
      </c>
      <c r="I741" s="66">
        <f t="shared" si="31"/>
        <v>174.37</v>
      </c>
      <c r="J741" s="66">
        <f t="shared" si="32"/>
        <v>1089.8125</v>
      </c>
      <c r="K741" s="66">
        <f t="shared" si="33"/>
        <v>0</v>
      </c>
    </row>
    <row r="742" spans="1:11" hidden="1" x14ac:dyDescent="0.25">
      <c r="A742" s="22" t="s">
        <v>1543</v>
      </c>
      <c r="B742" s="23">
        <v>85</v>
      </c>
      <c r="G742" s="7" t="s">
        <v>1488</v>
      </c>
      <c r="H742" s="7" t="s">
        <v>1489</v>
      </c>
      <c r="I742" s="66">
        <f t="shared" si="31"/>
        <v>54818.8</v>
      </c>
      <c r="J742" s="66">
        <f t="shared" si="32"/>
        <v>342617.5</v>
      </c>
      <c r="K742" s="66">
        <f t="shared" si="33"/>
        <v>0</v>
      </c>
    </row>
    <row r="743" spans="1:11" hidden="1" x14ac:dyDescent="0.25">
      <c r="A743" s="22" t="s">
        <v>1543</v>
      </c>
      <c r="B743" s="23">
        <v>85</v>
      </c>
      <c r="G743" s="7" t="s">
        <v>1490</v>
      </c>
      <c r="H743" s="7" t="s">
        <v>1491</v>
      </c>
      <c r="I743" s="66">
        <f t="shared" si="31"/>
        <v>193493.2</v>
      </c>
      <c r="J743" s="66">
        <f t="shared" si="32"/>
        <v>1209332.5</v>
      </c>
      <c r="K743" s="66">
        <f t="shared" si="33"/>
        <v>0</v>
      </c>
    </row>
    <row r="744" spans="1:11" hidden="1" x14ac:dyDescent="0.25">
      <c r="A744" s="22" t="s">
        <v>1543</v>
      </c>
      <c r="B744" s="23">
        <v>85</v>
      </c>
      <c r="G744" s="66" t="s">
        <v>8962</v>
      </c>
      <c r="H744" s="66" t="s">
        <v>2617</v>
      </c>
      <c r="I744" s="66">
        <f t="shared" si="31"/>
        <v>360</v>
      </c>
      <c r="J744" s="66">
        <f t="shared" si="32"/>
        <v>2250</v>
      </c>
      <c r="K744" s="66">
        <f t="shared" si="33"/>
        <v>0</v>
      </c>
    </row>
    <row r="745" spans="1:11" hidden="1" x14ac:dyDescent="0.25">
      <c r="A745" s="22" t="s">
        <v>1543</v>
      </c>
      <c r="B745" s="23">
        <v>85</v>
      </c>
      <c r="G745" s="7" t="s">
        <v>1495</v>
      </c>
      <c r="H745" s="7" t="s">
        <v>2886</v>
      </c>
      <c r="I745" s="66">
        <f t="shared" si="31"/>
        <v>126361.45999999999</v>
      </c>
      <c r="J745" s="66">
        <f t="shared" si="32"/>
        <v>789759.12499999988</v>
      </c>
      <c r="K745" s="66">
        <f t="shared" si="33"/>
        <v>0</v>
      </c>
    </row>
    <row r="746" spans="1:11" hidden="1" x14ac:dyDescent="0.25">
      <c r="A746" s="22" t="s">
        <v>1543</v>
      </c>
      <c r="B746" s="23">
        <v>85</v>
      </c>
      <c r="G746" s="66" t="str">
        <f>+H746</f>
        <v>WUWE6605275U0</v>
      </c>
      <c r="H746" s="66" t="s">
        <v>8975</v>
      </c>
      <c r="I746" s="66">
        <f t="shared" si="31"/>
        <v>11.72</v>
      </c>
      <c r="J746" s="66">
        <f t="shared" si="32"/>
        <v>73.25</v>
      </c>
      <c r="K746" s="66">
        <f t="shared" si="33"/>
        <v>0</v>
      </c>
    </row>
    <row r="747" spans="1:11" hidden="1" x14ac:dyDescent="0.25">
      <c r="A747" s="22" t="s">
        <v>1543</v>
      </c>
      <c r="B747" s="23">
        <v>85</v>
      </c>
      <c r="G747" s="66" t="s">
        <v>7959</v>
      </c>
      <c r="H747" s="66" t="s">
        <v>7931</v>
      </c>
      <c r="I747" s="66">
        <f t="shared" si="31"/>
        <v>397.28</v>
      </c>
      <c r="J747" s="66">
        <f t="shared" si="32"/>
        <v>2483</v>
      </c>
      <c r="K747" s="66">
        <f t="shared" si="33"/>
        <v>0</v>
      </c>
    </row>
    <row r="748" spans="1:11" x14ac:dyDescent="0.25">
      <c r="I748" s="19">
        <f>+SUM(I543:I747)</f>
        <v>8644735.4199999999</v>
      </c>
      <c r="J748" s="19">
        <f>+SUM(J543:J747)</f>
        <v>54029596.374999985</v>
      </c>
      <c r="K748" s="19">
        <f>+SUM(K543:K747)</f>
        <v>54912.75</v>
      </c>
    </row>
    <row r="749" spans="1:11" x14ac:dyDescent="0.25">
      <c r="I749" s="61">
        <f>+I533</f>
        <v>8644735.4199999981</v>
      </c>
      <c r="J749" s="61">
        <f>+J533</f>
        <v>54029596.375</v>
      </c>
      <c r="K749" s="61">
        <f>+K533</f>
        <v>54912.75</v>
      </c>
    </row>
    <row r="750" spans="1:11" x14ac:dyDescent="0.25">
      <c r="I750" s="61">
        <f>+I748-I749</f>
        <v>0</v>
      </c>
      <c r="J750" s="61">
        <f t="shared" ref="J750:K750" si="34">+J748-J749</f>
        <v>0</v>
      </c>
      <c r="K750" s="61">
        <f t="shared" si="34"/>
        <v>0</v>
      </c>
    </row>
  </sheetData>
  <autoFilter ref="A542:L747">
    <filterColumn colId="10">
      <filters>
        <filter val="14285.72"/>
        <filter val="18133.34"/>
        <filter val="2768"/>
        <filter val="5439.97"/>
      </filters>
    </filterColumn>
  </autoFilter>
  <sortState ref="A1:B694">
    <sortCondition ref="A1"/>
  </sortState>
  <pageMargins left="0.70866141732283472" right="0.70866141732283472" top="0.74803149606299213" bottom="0.74803149606299213" header="0.31496062992125984" footer="0.31496062992125984"/>
  <pageSetup scale="25" fitToHeight="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846"/>
  <sheetViews>
    <sheetView topLeftCell="A624" workbookViewId="0">
      <selection activeCell="G804" sqref="G804"/>
    </sheetView>
  </sheetViews>
  <sheetFormatPr baseColWidth="10" defaultRowHeight="15" x14ac:dyDescent="0.25"/>
  <cols>
    <col min="1" max="2" width="7.42578125" customWidth="1"/>
    <col min="3" max="3" width="1.42578125" customWidth="1"/>
    <col min="4" max="6" width="1.85546875" customWidth="1"/>
    <col min="7" max="7" width="20" customWidth="1"/>
    <col min="8" max="8" width="40" bestFit="1" customWidth="1"/>
    <col min="9" max="9" width="12.85546875" customWidth="1"/>
    <col min="10" max="10" width="15.85546875" bestFit="1" customWidth="1"/>
  </cols>
  <sheetData>
    <row r="1" spans="1:11" s="66" customFormat="1" x14ac:dyDescent="0.25">
      <c r="B1" s="2"/>
      <c r="C1" s="2"/>
      <c r="D1" s="2"/>
      <c r="E1" s="2"/>
      <c r="F1" s="2"/>
      <c r="G1" s="15" t="s">
        <v>1396</v>
      </c>
      <c r="H1" s="2"/>
      <c r="I1" s="2"/>
      <c r="J1" s="2"/>
      <c r="K1" s="5"/>
    </row>
    <row r="2" spans="1:11" s="66" customFormat="1" x14ac:dyDescent="0.25">
      <c r="B2" s="2"/>
      <c r="C2" s="2"/>
      <c r="D2" s="2"/>
      <c r="E2" s="2"/>
      <c r="F2" s="2"/>
      <c r="G2" s="15" t="s">
        <v>9661</v>
      </c>
      <c r="H2" s="2"/>
      <c r="I2" s="2"/>
      <c r="J2" s="2"/>
      <c r="K2" s="5"/>
    </row>
    <row r="3" spans="1:11" s="66" customFormat="1" x14ac:dyDescent="0.25">
      <c r="B3" s="2"/>
      <c r="C3" s="2"/>
      <c r="D3" s="2"/>
      <c r="E3" s="2"/>
      <c r="F3" s="2"/>
      <c r="G3" s="15" t="s">
        <v>0</v>
      </c>
      <c r="H3" s="2"/>
      <c r="I3" s="2"/>
      <c r="J3" s="2"/>
      <c r="K3" s="5"/>
    </row>
    <row r="4" spans="1:11" s="66" customFormat="1" x14ac:dyDescent="0.25">
      <c r="B4" s="2"/>
      <c r="C4" s="2"/>
      <c r="D4" s="2"/>
      <c r="E4" s="2"/>
      <c r="F4" s="2"/>
      <c r="G4" s="3"/>
      <c r="H4" s="2"/>
      <c r="I4" s="2"/>
      <c r="J4" s="2"/>
      <c r="K4" s="2"/>
    </row>
    <row r="5" spans="1:11" s="66" customFormat="1" x14ac:dyDescent="0.25">
      <c r="B5" s="2"/>
      <c r="C5" s="2"/>
      <c r="D5" s="2"/>
      <c r="E5" s="2"/>
      <c r="F5" s="2"/>
      <c r="G5" s="6"/>
      <c r="H5" s="4"/>
      <c r="I5" s="4"/>
      <c r="J5" s="4"/>
      <c r="K5" s="4"/>
    </row>
    <row r="6" spans="1:11" s="66" customFormat="1" ht="17.25" thickBot="1" x14ac:dyDescent="0.35">
      <c r="A6" s="10" t="s">
        <v>1397</v>
      </c>
      <c r="B6" s="10" t="s">
        <v>1398</v>
      </c>
      <c r="C6" s="10" t="s">
        <v>1399</v>
      </c>
      <c r="D6" s="10"/>
      <c r="E6" s="10"/>
      <c r="F6" s="10"/>
      <c r="G6" s="11" t="s">
        <v>1400</v>
      </c>
      <c r="H6" s="12" t="s">
        <v>1401</v>
      </c>
      <c r="I6" s="13" t="s">
        <v>1402</v>
      </c>
      <c r="J6" s="13" t="s">
        <v>1403</v>
      </c>
      <c r="K6" s="13" t="s">
        <v>1404</v>
      </c>
    </row>
    <row r="7" spans="1:11" x14ac:dyDescent="0.25">
      <c r="A7" t="s">
        <v>9004</v>
      </c>
      <c r="B7" s="56">
        <v>43010</v>
      </c>
      <c r="C7" t="s">
        <v>9005</v>
      </c>
      <c r="D7">
        <v>1</v>
      </c>
      <c r="E7" t="s">
        <v>9006</v>
      </c>
      <c r="F7">
        <v>701</v>
      </c>
      <c r="G7" s="7" t="s">
        <v>1467</v>
      </c>
      <c r="H7" s="7" t="s">
        <v>1468</v>
      </c>
      <c r="I7" s="61">
        <v>33705.01</v>
      </c>
      <c r="J7" s="61">
        <f>+I7/0.16</f>
        <v>210656.3125</v>
      </c>
    </row>
    <row r="8" spans="1:11" x14ac:dyDescent="0.25">
      <c r="A8" t="s">
        <v>9008</v>
      </c>
      <c r="B8" s="56">
        <v>43011</v>
      </c>
      <c r="C8" t="s">
        <v>9009</v>
      </c>
      <c r="D8">
        <v>1</v>
      </c>
      <c r="E8" t="s">
        <v>9006</v>
      </c>
      <c r="F8">
        <v>702</v>
      </c>
      <c r="G8" s="7" t="s">
        <v>1486</v>
      </c>
      <c r="H8" s="7" t="s">
        <v>1487</v>
      </c>
      <c r="I8" s="61">
        <v>39622.57</v>
      </c>
      <c r="J8" s="61">
        <f t="shared" ref="J8:J71" si="0">+I8/0.16</f>
        <v>247641.0625</v>
      </c>
    </row>
    <row r="9" spans="1:11" x14ac:dyDescent="0.25">
      <c r="A9" t="s">
        <v>9010</v>
      </c>
      <c r="B9" s="56">
        <v>43011</v>
      </c>
      <c r="C9" t="s">
        <v>8288</v>
      </c>
      <c r="D9">
        <v>1</v>
      </c>
      <c r="E9" t="s">
        <v>9011</v>
      </c>
      <c r="F9">
        <v>1391</v>
      </c>
      <c r="G9" s="7" t="s">
        <v>1497</v>
      </c>
      <c r="H9" s="7" t="s">
        <v>5568</v>
      </c>
      <c r="I9" s="61">
        <v>-75397.22</v>
      </c>
      <c r="J9" s="61">
        <f t="shared" si="0"/>
        <v>-471232.625</v>
      </c>
    </row>
    <row r="10" spans="1:11" x14ac:dyDescent="0.25">
      <c r="A10" t="s">
        <v>9012</v>
      </c>
      <c r="B10" s="56">
        <v>43011</v>
      </c>
      <c r="C10" t="s">
        <v>9013</v>
      </c>
      <c r="D10">
        <v>1</v>
      </c>
      <c r="E10" t="s">
        <v>9006</v>
      </c>
      <c r="F10">
        <v>703</v>
      </c>
      <c r="G10" s="7" t="s">
        <v>2880</v>
      </c>
      <c r="H10" s="7" t="s">
        <v>7329</v>
      </c>
      <c r="I10" s="61">
        <v>114505.1</v>
      </c>
      <c r="J10" s="61">
        <f t="shared" si="0"/>
        <v>715656.875</v>
      </c>
    </row>
    <row r="11" spans="1:11" x14ac:dyDescent="0.25">
      <c r="A11" t="s">
        <v>9014</v>
      </c>
      <c r="B11" s="56">
        <v>43011</v>
      </c>
      <c r="C11">
        <v>32</v>
      </c>
      <c r="D11">
        <v>1</v>
      </c>
      <c r="E11" t="s">
        <v>2956</v>
      </c>
      <c r="F11" t="s">
        <v>9015</v>
      </c>
      <c r="G11" s="66" t="s">
        <v>9665</v>
      </c>
      <c r="H11" s="66" t="s">
        <v>9666</v>
      </c>
      <c r="I11" s="66">
        <v>82.76</v>
      </c>
      <c r="J11" s="61">
        <f t="shared" si="0"/>
        <v>517.25</v>
      </c>
    </row>
    <row r="12" spans="1:11" x14ac:dyDescent="0.25">
      <c r="A12" t="s">
        <v>9014</v>
      </c>
      <c r="B12" s="56">
        <v>43011</v>
      </c>
      <c r="C12">
        <v>32</v>
      </c>
      <c r="D12">
        <v>1</v>
      </c>
      <c r="E12" t="s">
        <v>2956</v>
      </c>
      <c r="F12" t="s">
        <v>9015</v>
      </c>
      <c r="G12" s="66" t="s">
        <v>9665</v>
      </c>
      <c r="H12" s="66" t="s">
        <v>9666</v>
      </c>
      <c r="I12" s="66">
        <v>82.76</v>
      </c>
      <c r="J12" s="61">
        <f t="shared" si="0"/>
        <v>517.25</v>
      </c>
    </row>
    <row r="13" spans="1:11" x14ac:dyDescent="0.25">
      <c r="A13" t="s">
        <v>9014</v>
      </c>
      <c r="B13" s="56">
        <v>43011</v>
      </c>
      <c r="C13">
        <v>32</v>
      </c>
      <c r="D13">
        <v>1</v>
      </c>
      <c r="E13" t="s">
        <v>2956</v>
      </c>
      <c r="F13" t="s">
        <v>9015</v>
      </c>
      <c r="G13" s="66" t="s">
        <v>9665</v>
      </c>
      <c r="H13" s="66" t="s">
        <v>9666</v>
      </c>
      <c r="I13" s="66">
        <v>82.76</v>
      </c>
      <c r="J13" s="61">
        <f t="shared" si="0"/>
        <v>517.25</v>
      </c>
    </row>
    <row r="14" spans="1:11" x14ac:dyDescent="0.25">
      <c r="A14" t="s">
        <v>9014</v>
      </c>
      <c r="B14" s="56">
        <v>43011</v>
      </c>
      <c r="C14">
        <v>32</v>
      </c>
      <c r="D14">
        <v>1</v>
      </c>
      <c r="E14" t="s">
        <v>2956</v>
      </c>
      <c r="F14" t="s">
        <v>9015</v>
      </c>
      <c r="G14" s="66" t="s">
        <v>9665</v>
      </c>
      <c r="H14" s="66" t="s">
        <v>9666</v>
      </c>
      <c r="I14" s="66">
        <v>82.76</v>
      </c>
      <c r="J14" s="61">
        <f t="shared" si="0"/>
        <v>517.25</v>
      </c>
    </row>
    <row r="15" spans="1:11" x14ac:dyDescent="0.25">
      <c r="A15" t="s">
        <v>9014</v>
      </c>
      <c r="B15" s="56">
        <v>43011</v>
      </c>
      <c r="C15">
        <v>32</v>
      </c>
      <c r="D15">
        <v>1</v>
      </c>
      <c r="E15" t="s">
        <v>2956</v>
      </c>
      <c r="F15" t="s">
        <v>9015</v>
      </c>
      <c r="G15" s="66" t="s">
        <v>9665</v>
      </c>
      <c r="H15" s="66" t="s">
        <v>9666</v>
      </c>
      <c r="I15" s="66">
        <v>82.76</v>
      </c>
      <c r="J15" s="61">
        <f t="shared" si="0"/>
        <v>517.25</v>
      </c>
    </row>
    <row r="16" spans="1:11" x14ac:dyDescent="0.25">
      <c r="A16" t="s">
        <v>9014</v>
      </c>
      <c r="B16" s="56">
        <v>43011</v>
      </c>
      <c r="C16">
        <v>32</v>
      </c>
      <c r="D16">
        <v>1</v>
      </c>
      <c r="E16" t="s">
        <v>2956</v>
      </c>
      <c r="F16" t="s">
        <v>9015</v>
      </c>
      <c r="G16" s="66" t="s">
        <v>9665</v>
      </c>
      <c r="H16" s="66" t="s">
        <v>9666</v>
      </c>
      <c r="I16" s="66">
        <v>82.76</v>
      </c>
      <c r="J16" s="61">
        <f t="shared" si="0"/>
        <v>517.25</v>
      </c>
    </row>
    <row r="17" spans="1:10" x14ac:dyDescent="0.25">
      <c r="A17" t="s">
        <v>9014</v>
      </c>
      <c r="B17" s="56">
        <v>43011</v>
      </c>
      <c r="C17">
        <v>32</v>
      </c>
      <c r="D17">
        <v>1</v>
      </c>
      <c r="E17" t="s">
        <v>2956</v>
      </c>
      <c r="F17" t="s">
        <v>9015</v>
      </c>
      <c r="G17" s="66" t="s">
        <v>9665</v>
      </c>
      <c r="H17" s="66" t="s">
        <v>9666</v>
      </c>
      <c r="I17" s="66">
        <v>82.76</v>
      </c>
      <c r="J17" s="61">
        <f t="shared" si="0"/>
        <v>517.25</v>
      </c>
    </row>
    <row r="18" spans="1:10" x14ac:dyDescent="0.25">
      <c r="A18" t="s">
        <v>9014</v>
      </c>
      <c r="B18" s="56">
        <v>43011</v>
      </c>
      <c r="C18">
        <v>32</v>
      </c>
      <c r="D18">
        <v>1</v>
      </c>
      <c r="E18" t="s">
        <v>2956</v>
      </c>
      <c r="F18" t="s">
        <v>9015</v>
      </c>
      <c r="G18" s="66" t="s">
        <v>9665</v>
      </c>
      <c r="H18" s="66" t="s">
        <v>9666</v>
      </c>
      <c r="I18" s="66">
        <v>82.76</v>
      </c>
      <c r="J18" s="61">
        <f t="shared" si="0"/>
        <v>517.25</v>
      </c>
    </row>
    <row r="19" spans="1:10" x14ac:dyDescent="0.25">
      <c r="A19" t="s">
        <v>9014</v>
      </c>
      <c r="B19" s="56">
        <v>43011</v>
      </c>
      <c r="C19">
        <v>32</v>
      </c>
      <c r="D19">
        <v>1</v>
      </c>
      <c r="E19" t="s">
        <v>2956</v>
      </c>
      <c r="F19" t="s">
        <v>9015</v>
      </c>
      <c r="G19" s="66" t="s">
        <v>9665</v>
      </c>
      <c r="H19" s="66" t="s">
        <v>9666</v>
      </c>
      <c r="I19" s="66">
        <v>82.76</v>
      </c>
      <c r="J19" s="61">
        <f t="shared" si="0"/>
        <v>517.25</v>
      </c>
    </row>
    <row r="20" spans="1:10" x14ac:dyDescent="0.25">
      <c r="A20" t="s">
        <v>9014</v>
      </c>
      <c r="B20" s="56">
        <v>43011</v>
      </c>
      <c r="C20">
        <v>32</v>
      </c>
      <c r="D20">
        <v>1</v>
      </c>
      <c r="E20" t="s">
        <v>2956</v>
      </c>
      <c r="F20" t="s">
        <v>9015</v>
      </c>
      <c r="G20" s="66" t="s">
        <v>9665</v>
      </c>
      <c r="H20" s="66" t="s">
        <v>9666</v>
      </c>
      <c r="I20" s="66">
        <v>82.76</v>
      </c>
      <c r="J20" s="61">
        <f t="shared" si="0"/>
        <v>517.25</v>
      </c>
    </row>
    <row r="21" spans="1:10" x14ac:dyDescent="0.25">
      <c r="A21" t="s">
        <v>9014</v>
      </c>
      <c r="B21" s="56">
        <v>43011</v>
      </c>
      <c r="C21">
        <v>32</v>
      </c>
      <c r="D21">
        <v>1</v>
      </c>
      <c r="E21" t="s">
        <v>2956</v>
      </c>
      <c r="F21" t="s">
        <v>9015</v>
      </c>
      <c r="G21" s="66" t="s">
        <v>9665</v>
      </c>
      <c r="H21" s="66" t="s">
        <v>9666</v>
      </c>
      <c r="I21" s="66">
        <v>82.76</v>
      </c>
      <c r="J21" s="61">
        <f t="shared" si="0"/>
        <v>517.25</v>
      </c>
    </row>
    <row r="22" spans="1:10" x14ac:dyDescent="0.25">
      <c r="A22" t="s">
        <v>9014</v>
      </c>
      <c r="B22" s="56">
        <v>43011</v>
      </c>
      <c r="C22">
        <v>32</v>
      </c>
      <c r="D22">
        <v>1</v>
      </c>
      <c r="E22" t="s">
        <v>2956</v>
      </c>
      <c r="F22" t="s">
        <v>9015</v>
      </c>
      <c r="G22" s="66" t="s">
        <v>9665</v>
      </c>
      <c r="H22" s="66" t="s">
        <v>9666</v>
      </c>
      <c r="I22" s="66">
        <v>82.76</v>
      </c>
      <c r="J22" s="61">
        <f t="shared" si="0"/>
        <v>517.25</v>
      </c>
    </row>
    <row r="23" spans="1:10" x14ac:dyDescent="0.25">
      <c r="A23" t="s">
        <v>9014</v>
      </c>
      <c r="B23" s="56">
        <v>43011</v>
      </c>
      <c r="C23">
        <v>32</v>
      </c>
      <c r="D23">
        <v>1</v>
      </c>
      <c r="E23" t="s">
        <v>2956</v>
      </c>
      <c r="F23" t="s">
        <v>9015</v>
      </c>
      <c r="G23" s="66" t="s">
        <v>9665</v>
      </c>
      <c r="H23" s="66" t="s">
        <v>9666</v>
      </c>
      <c r="I23" s="66">
        <v>82.76</v>
      </c>
      <c r="J23" s="61">
        <f t="shared" si="0"/>
        <v>517.25</v>
      </c>
    </row>
    <row r="24" spans="1:10" x14ac:dyDescent="0.25">
      <c r="A24" t="s">
        <v>9014</v>
      </c>
      <c r="B24" s="56">
        <v>43011</v>
      </c>
      <c r="C24">
        <v>32</v>
      </c>
      <c r="D24">
        <v>1</v>
      </c>
      <c r="E24" t="s">
        <v>2956</v>
      </c>
      <c r="F24" t="s">
        <v>9015</v>
      </c>
      <c r="G24" s="66" t="s">
        <v>9665</v>
      </c>
      <c r="H24" s="66" t="s">
        <v>9666</v>
      </c>
      <c r="I24" s="66">
        <v>82.76</v>
      </c>
      <c r="J24" s="61">
        <f t="shared" si="0"/>
        <v>517.25</v>
      </c>
    </row>
    <row r="25" spans="1:10" x14ac:dyDescent="0.25">
      <c r="A25" t="s">
        <v>9014</v>
      </c>
      <c r="B25" s="56">
        <v>43011</v>
      </c>
      <c r="C25">
        <v>32</v>
      </c>
      <c r="D25">
        <v>1</v>
      </c>
      <c r="E25" t="s">
        <v>2956</v>
      </c>
      <c r="F25" t="s">
        <v>9015</v>
      </c>
      <c r="G25" s="66" t="s">
        <v>9665</v>
      </c>
      <c r="H25" s="66" t="s">
        <v>9666</v>
      </c>
      <c r="I25" s="66">
        <v>82.76</v>
      </c>
      <c r="J25" s="61">
        <f t="shared" si="0"/>
        <v>517.25</v>
      </c>
    </row>
    <row r="26" spans="1:10" x14ac:dyDescent="0.25">
      <c r="A26" t="s">
        <v>9014</v>
      </c>
      <c r="B26" s="56">
        <v>43011</v>
      </c>
      <c r="C26">
        <v>32</v>
      </c>
      <c r="D26">
        <v>1</v>
      </c>
      <c r="E26" t="s">
        <v>2956</v>
      </c>
      <c r="F26" t="s">
        <v>9015</v>
      </c>
      <c r="G26" s="66" t="s">
        <v>9665</v>
      </c>
      <c r="H26" s="66" t="s">
        <v>9666</v>
      </c>
      <c r="I26" s="66">
        <v>82.76</v>
      </c>
      <c r="J26" s="61">
        <f t="shared" si="0"/>
        <v>517.25</v>
      </c>
    </row>
    <row r="27" spans="1:10" x14ac:dyDescent="0.25">
      <c r="A27" t="s">
        <v>9014</v>
      </c>
      <c r="B27" s="56">
        <v>43011</v>
      </c>
      <c r="C27">
        <v>32</v>
      </c>
      <c r="D27">
        <v>1</v>
      </c>
      <c r="E27" t="s">
        <v>2956</v>
      </c>
      <c r="F27" t="s">
        <v>9015</v>
      </c>
      <c r="G27" s="66" t="s">
        <v>9665</v>
      </c>
      <c r="H27" s="66" t="s">
        <v>9666</v>
      </c>
      <c r="I27" s="66">
        <v>82.76</v>
      </c>
      <c r="J27" s="61">
        <f t="shared" si="0"/>
        <v>517.25</v>
      </c>
    </row>
    <row r="28" spans="1:10" x14ac:dyDescent="0.25">
      <c r="A28" t="s">
        <v>9014</v>
      </c>
      <c r="B28" s="56">
        <v>43011</v>
      </c>
      <c r="C28">
        <v>32</v>
      </c>
      <c r="D28">
        <v>1</v>
      </c>
      <c r="E28" t="s">
        <v>2956</v>
      </c>
      <c r="F28" t="s">
        <v>9015</v>
      </c>
      <c r="G28" s="66" t="s">
        <v>9665</v>
      </c>
      <c r="H28" s="66" t="s">
        <v>9666</v>
      </c>
      <c r="I28" s="66">
        <v>66.209999999999994</v>
      </c>
      <c r="J28" s="61">
        <f t="shared" si="0"/>
        <v>413.81249999999994</v>
      </c>
    </row>
    <row r="29" spans="1:10" x14ac:dyDescent="0.25">
      <c r="A29" t="s">
        <v>9014</v>
      </c>
      <c r="B29" s="56">
        <v>43011</v>
      </c>
      <c r="C29">
        <v>32</v>
      </c>
      <c r="D29">
        <v>1</v>
      </c>
      <c r="E29" t="s">
        <v>2956</v>
      </c>
      <c r="F29" t="s">
        <v>9015</v>
      </c>
      <c r="G29" s="66" t="s">
        <v>9665</v>
      </c>
      <c r="H29" s="66" t="s">
        <v>9666</v>
      </c>
      <c r="I29" s="66">
        <v>82.76</v>
      </c>
      <c r="J29" s="61">
        <f t="shared" si="0"/>
        <v>517.25</v>
      </c>
    </row>
    <row r="30" spans="1:10" x14ac:dyDescent="0.25">
      <c r="A30" t="s">
        <v>9014</v>
      </c>
      <c r="B30" s="56">
        <v>43011</v>
      </c>
      <c r="C30">
        <v>32</v>
      </c>
      <c r="D30">
        <v>1</v>
      </c>
      <c r="E30" t="s">
        <v>2956</v>
      </c>
      <c r="F30" t="s">
        <v>9015</v>
      </c>
      <c r="G30" s="66" t="s">
        <v>9665</v>
      </c>
      <c r="H30" s="66" t="s">
        <v>9666</v>
      </c>
      <c r="I30" s="66">
        <v>33.1</v>
      </c>
      <c r="J30" s="61">
        <f t="shared" si="0"/>
        <v>206.875</v>
      </c>
    </row>
    <row r="31" spans="1:10" x14ac:dyDescent="0.25">
      <c r="A31" t="s">
        <v>9014</v>
      </c>
      <c r="B31" s="56">
        <v>43011</v>
      </c>
      <c r="C31">
        <v>32</v>
      </c>
      <c r="D31">
        <v>1</v>
      </c>
      <c r="E31" t="s">
        <v>2956</v>
      </c>
      <c r="F31" t="s">
        <v>9015</v>
      </c>
      <c r="G31" s="66" t="s">
        <v>9665</v>
      </c>
      <c r="H31" s="66" t="s">
        <v>9666</v>
      </c>
      <c r="I31" s="66">
        <v>66.209999999999994</v>
      </c>
      <c r="J31" s="61">
        <f t="shared" si="0"/>
        <v>413.81249999999994</v>
      </c>
    </row>
    <row r="32" spans="1:10" x14ac:dyDescent="0.25">
      <c r="A32" t="s">
        <v>9014</v>
      </c>
      <c r="B32" s="56">
        <v>43011</v>
      </c>
      <c r="C32">
        <v>32</v>
      </c>
      <c r="D32">
        <v>1</v>
      </c>
      <c r="E32" t="s">
        <v>2956</v>
      </c>
      <c r="F32" t="s">
        <v>9015</v>
      </c>
      <c r="G32" s="66" t="s">
        <v>9665</v>
      </c>
      <c r="H32" s="66" t="s">
        <v>9666</v>
      </c>
      <c r="I32" s="66">
        <v>82.76</v>
      </c>
      <c r="J32" s="61">
        <f t="shared" si="0"/>
        <v>517.25</v>
      </c>
    </row>
    <row r="33" spans="1:11" x14ac:dyDescent="0.25">
      <c r="A33" t="s">
        <v>9019</v>
      </c>
      <c r="B33" s="56">
        <v>43013</v>
      </c>
      <c r="C33" t="s">
        <v>9020</v>
      </c>
      <c r="D33">
        <v>1</v>
      </c>
      <c r="E33" t="s">
        <v>7465</v>
      </c>
      <c r="F33">
        <v>16465</v>
      </c>
      <c r="G33" s="66" t="s">
        <v>1447</v>
      </c>
      <c r="H33" s="66" t="s">
        <v>1200</v>
      </c>
      <c r="I33" s="61">
        <v>19200</v>
      </c>
      <c r="J33" s="61">
        <f t="shared" si="0"/>
        <v>120000</v>
      </c>
      <c r="K33" s="69">
        <v>12800</v>
      </c>
    </row>
    <row r="34" spans="1:11" x14ac:dyDescent="0.25">
      <c r="A34" t="s">
        <v>9022</v>
      </c>
      <c r="B34" s="56">
        <v>43014</v>
      </c>
      <c r="C34" t="s">
        <v>9023</v>
      </c>
      <c r="D34">
        <v>1</v>
      </c>
      <c r="E34" t="s">
        <v>2956</v>
      </c>
      <c r="F34" t="s">
        <v>9024</v>
      </c>
      <c r="G34" s="66" t="s">
        <v>1414</v>
      </c>
      <c r="H34" s="66" t="s">
        <v>5579</v>
      </c>
      <c r="I34" s="61">
        <v>4491.09</v>
      </c>
      <c r="J34" s="61">
        <f t="shared" si="0"/>
        <v>28069.3125</v>
      </c>
    </row>
    <row r="35" spans="1:11" x14ac:dyDescent="0.25">
      <c r="A35" t="s">
        <v>9025</v>
      </c>
      <c r="B35" s="56">
        <v>43014</v>
      </c>
      <c r="C35" t="s">
        <v>9026</v>
      </c>
      <c r="D35">
        <v>1</v>
      </c>
      <c r="E35" t="s">
        <v>2956</v>
      </c>
      <c r="F35" t="s">
        <v>9027</v>
      </c>
      <c r="G35" s="66" t="s">
        <v>6181</v>
      </c>
      <c r="H35" s="66" t="s">
        <v>9662</v>
      </c>
      <c r="I35" s="66">
        <v>27.31</v>
      </c>
      <c r="J35" s="61">
        <f t="shared" si="0"/>
        <v>170.6875</v>
      </c>
    </row>
    <row r="36" spans="1:11" x14ac:dyDescent="0.25">
      <c r="A36" t="s">
        <v>9025</v>
      </c>
      <c r="B36" s="56">
        <v>43014</v>
      </c>
      <c r="C36" t="s">
        <v>9026</v>
      </c>
      <c r="D36">
        <v>1</v>
      </c>
      <c r="E36" t="s">
        <v>2956</v>
      </c>
      <c r="F36" t="s">
        <v>9027</v>
      </c>
      <c r="G36" s="66" t="s">
        <v>1415</v>
      </c>
      <c r="H36" s="66" t="s">
        <v>9663</v>
      </c>
      <c r="I36" s="66">
        <v>107.4</v>
      </c>
      <c r="J36" s="61">
        <f t="shared" si="0"/>
        <v>671.25</v>
      </c>
    </row>
    <row r="37" spans="1:11" x14ac:dyDescent="0.25">
      <c r="A37" t="s">
        <v>9028</v>
      </c>
      <c r="B37" s="56">
        <v>43014</v>
      </c>
      <c r="C37" t="s">
        <v>9029</v>
      </c>
      <c r="D37">
        <v>1</v>
      </c>
      <c r="E37" t="s">
        <v>9006</v>
      </c>
      <c r="F37">
        <v>704</v>
      </c>
      <c r="G37" s="7" t="s">
        <v>1467</v>
      </c>
      <c r="H37" s="7" t="s">
        <v>1468</v>
      </c>
      <c r="I37" s="61">
        <v>30414.86</v>
      </c>
      <c r="J37" s="61">
        <f t="shared" si="0"/>
        <v>190092.875</v>
      </c>
    </row>
    <row r="38" spans="1:11" x14ac:dyDescent="0.25">
      <c r="A38" t="s">
        <v>9031</v>
      </c>
      <c r="B38" s="56">
        <v>43017</v>
      </c>
      <c r="C38" t="s">
        <v>9032</v>
      </c>
      <c r="D38">
        <v>1</v>
      </c>
      <c r="E38" t="s">
        <v>9006</v>
      </c>
      <c r="F38">
        <v>705</v>
      </c>
      <c r="G38" s="7" t="s">
        <v>1488</v>
      </c>
      <c r="H38" s="66" t="s">
        <v>9033</v>
      </c>
      <c r="I38" s="61">
        <v>31339.68</v>
      </c>
      <c r="J38" s="61">
        <f t="shared" si="0"/>
        <v>195873</v>
      </c>
    </row>
    <row r="39" spans="1:11" s="66" customFormat="1" x14ac:dyDescent="0.25">
      <c r="A39" s="66" t="s">
        <v>130</v>
      </c>
      <c r="B39" s="56">
        <v>43018</v>
      </c>
      <c r="C39" s="66" t="s">
        <v>259</v>
      </c>
      <c r="D39" s="66">
        <v>1</v>
      </c>
      <c r="E39" s="66" t="s">
        <v>3010</v>
      </c>
      <c r="F39" s="66">
        <v>34658</v>
      </c>
      <c r="G39" s="66" t="s">
        <v>444</v>
      </c>
      <c r="H39" s="66" t="s">
        <v>9690</v>
      </c>
      <c r="I39" s="66">
        <f>54.62+39.45+10.07</f>
        <v>104.13999999999999</v>
      </c>
      <c r="J39" s="61">
        <f t="shared" si="0"/>
        <v>650.87499999999989</v>
      </c>
    </row>
    <row r="40" spans="1:11" s="66" customFormat="1" x14ac:dyDescent="0.25">
      <c r="A40" s="66" t="s">
        <v>130</v>
      </c>
      <c r="B40" s="56">
        <v>43018</v>
      </c>
      <c r="C40" s="66" t="s">
        <v>259</v>
      </c>
      <c r="D40" s="66">
        <v>1</v>
      </c>
      <c r="E40" s="66" t="s">
        <v>3010</v>
      </c>
      <c r="F40" s="66">
        <v>34658</v>
      </c>
      <c r="G40" s="66" t="s">
        <v>3763</v>
      </c>
      <c r="H40" s="66" t="s">
        <v>3764</v>
      </c>
      <c r="I40" s="66">
        <f>26.35+32.21+26.35</f>
        <v>84.91</v>
      </c>
      <c r="J40" s="61">
        <f t="shared" si="0"/>
        <v>530.6875</v>
      </c>
    </row>
    <row r="41" spans="1:11" s="66" customFormat="1" x14ac:dyDescent="0.25">
      <c r="A41" s="66" t="s">
        <v>130</v>
      </c>
      <c r="B41" s="56">
        <v>43018</v>
      </c>
      <c r="C41" s="66" t="s">
        <v>259</v>
      </c>
      <c r="D41" s="66">
        <v>1</v>
      </c>
      <c r="E41" s="66" t="s">
        <v>3010</v>
      </c>
      <c r="F41" s="66">
        <v>34658</v>
      </c>
      <c r="G41" s="66" t="s">
        <v>9691</v>
      </c>
      <c r="H41" s="66" t="s">
        <v>9692</v>
      </c>
      <c r="I41" s="66">
        <v>290.3</v>
      </c>
      <c r="J41" s="61">
        <f t="shared" si="0"/>
        <v>1814.375</v>
      </c>
    </row>
    <row r="42" spans="1:11" s="66" customFormat="1" x14ac:dyDescent="0.25">
      <c r="A42" s="66" t="s">
        <v>1609</v>
      </c>
      <c r="B42" s="56">
        <v>43018</v>
      </c>
      <c r="C42" s="66" t="s">
        <v>259</v>
      </c>
      <c r="D42" s="66">
        <v>1</v>
      </c>
      <c r="E42" s="66" t="s">
        <v>3010</v>
      </c>
      <c r="F42" s="66">
        <v>34659</v>
      </c>
      <c r="G42" s="66" t="s">
        <v>444</v>
      </c>
      <c r="H42" s="66" t="s">
        <v>9690</v>
      </c>
      <c r="I42" s="66">
        <f>54.62+39.45+10.07</f>
        <v>104.13999999999999</v>
      </c>
      <c r="J42" s="61">
        <f t="shared" si="0"/>
        <v>650.87499999999989</v>
      </c>
    </row>
    <row r="43" spans="1:11" s="66" customFormat="1" x14ac:dyDescent="0.25">
      <c r="A43" s="66" t="s">
        <v>1609</v>
      </c>
      <c r="B43" s="56">
        <v>43018</v>
      </c>
      <c r="C43" s="66" t="s">
        <v>259</v>
      </c>
      <c r="D43" s="66">
        <v>1</v>
      </c>
      <c r="E43" s="66" t="s">
        <v>3010</v>
      </c>
      <c r="F43" s="66">
        <v>34659</v>
      </c>
      <c r="G43" s="66" t="s">
        <v>1529</v>
      </c>
      <c r="H43" s="66" t="s">
        <v>9693</v>
      </c>
      <c r="I43" s="66">
        <v>16.829999999999998</v>
      </c>
      <c r="J43" s="61">
        <f t="shared" si="0"/>
        <v>105.18749999999999</v>
      </c>
    </row>
    <row r="44" spans="1:11" s="66" customFormat="1" x14ac:dyDescent="0.25">
      <c r="A44" s="66" t="s">
        <v>1609</v>
      </c>
      <c r="B44" s="56">
        <v>43018</v>
      </c>
      <c r="C44" s="66" t="s">
        <v>259</v>
      </c>
      <c r="D44" s="66">
        <v>1</v>
      </c>
      <c r="E44" s="66" t="s">
        <v>3010</v>
      </c>
      <c r="F44" s="66">
        <v>34659</v>
      </c>
      <c r="G44" s="66" t="s">
        <v>8006</v>
      </c>
      <c r="H44" s="66" t="s">
        <v>8007</v>
      </c>
      <c r="I44" s="66">
        <v>26</v>
      </c>
      <c r="J44" s="61">
        <f t="shared" si="0"/>
        <v>162.5</v>
      </c>
    </row>
    <row r="45" spans="1:11" s="66" customFormat="1" x14ac:dyDescent="0.25">
      <c r="A45" s="66" t="s">
        <v>1609</v>
      </c>
      <c r="B45" s="56">
        <v>43018</v>
      </c>
      <c r="C45" s="66" t="s">
        <v>259</v>
      </c>
      <c r="D45" s="66">
        <v>1</v>
      </c>
      <c r="E45" s="66" t="s">
        <v>3010</v>
      </c>
      <c r="F45" s="66">
        <v>34659</v>
      </c>
      <c r="G45" s="66" t="s">
        <v>9694</v>
      </c>
      <c r="H45" s="66" t="s">
        <v>9695</v>
      </c>
      <c r="I45" s="66">
        <v>25.86</v>
      </c>
      <c r="J45" s="61">
        <f t="shared" si="0"/>
        <v>161.625</v>
      </c>
    </row>
    <row r="46" spans="1:11" s="66" customFormat="1" x14ac:dyDescent="0.25">
      <c r="A46" s="66" t="s">
        <v>1609</v>
      </c>
      <c r="B46" s="56">
        <v>43018</v>
      </c>
      <c r="C46" s="66" t="s">
        <v>259</v>
      </c>
      <c r="D46" s="66">
        <v>1</v>
      </c>
      <c r="E46" s="66" t="s">
        <v>3010</v>
      </c>
      <c r="F46" s="66">
        <v>34659</v>
      </c>
      <c r="G46" s="66" t="s">
        <v>3763</v>
      </c>
      <c r="H46" s="66" t="s">
        <v>3764</v>
      </c>
      <c r="I46" s="66">
        <v>26.07</v>
      </c>
      <c r="J46" s="61">
        <f t="shared" si="0"/>
        <v>162.9375</v>
      </c>
    </row>
    <row r="47" spans="1:11" s="66" customFormat="1" x14ac:dyDescent="0.25">
      <c r="A47" s="66" t="s">
        <v>1609</v>
      </c>
      <c r="B47" s="56">
        <v>43018</v>
      </c>
      <c r="C47" s="66" t="s">
        <v>259</v>
      </c>
      <c r="D47" s="66">
        <v>1</v>
      </c>
      <c r="E47" s="66" t="s">
        <v>3010</v>
      </c>
      <c r="F47" s="66">
        <v>34659</v>
      </c>
      <c r="G47" s="66" t="s">
        <v>1520</v>
      </c>
      <c r="H47" s="66" t="s">
        <v>1524</v>
      </c>
      <c r="I47" s="66">
        <v>413</v>
      </c>
      <c r="J47" s="61">
        <f t="shared" si="0"/>
        <v>2581.25</v>
      </c>
    </row>
    <row r="48" spans="1:11" x14ac:dyDescent="0.25">
      <c r="A48" t="s">
        <v>9037</v>
      </c>
      <c r="B48" s="56">
        <v>43018</v>
      </c>
      <c r="C48" t="s">
        <v>9038</v>
      </c>
      <c r="D48">
        <v>1</v>
      </c>
      <c r="E48" t="s">
        <v>9006</v>
      </c>
      <c r="F48">
        <v>706</v>
      </c>
      <c r="G48" s="7" t="s">
        <v>1495</v>
      </c>
      <c r="H48" s="66" t="s">
        <v>2886</v>
      </c>
      <c r="I48" s="61">
        <v>26955.13</v>
      </c>
      <c r="J48" s="61">
        <f t="shared" si="0"/>
        <v>168469.5625</v>
      </c>
    </row>
    <row r="49" spans="1:10" x14ac:dyDescent="0.25">
      <c r="A49" t="s">
        <v>9042</v>
      </c>
      <c r="B49" s="56">
        <v>43019</v>
      </c>
      <c r="C49" t="s">
        <v>9043</v>
      </c>
      <c r="D49">
        <v>1</v>
      </c>
      <c r="E49" t="s">
        <v>9006</v>
      </c>
      <c r="F49">
        <v>707</v>
      </c>
      <c r="G49" s="7" t="s">
        <v>1472</v>
      </c>
      <c r="H49" s="7" t="s">
        <v>3757</v>
      </c>
      <c r="I49" s="61">
        <v>26955.16</v>
      </c>
      <c r="J49" s="61">
        <f t="shared" si="0"/>
        <v>168469.75</v>
      </c>
    </row>
    <row r="50" spans="1:10" x14ac:dyDescent="0.25">
      <c r="A50" t="s">
        <v>9045</v>
      </c>
      <c r="B50" s="56">
        <v>43019</v>
      </c>
      <c r="C50" t="s">
        <v>9046</v>
      </c>
      <c r="D50">
        <v>1</v>
      </c>
      <c r="E50" t="s">
        <v>2948</v>
      </c>
      <c r="F50">
        <v>12153</v>
      </c>
      <c r="G50" s="39" t="s">
        <v>1463</v>
      </c>
      <c r="H50" s="39" t="s">
        <v>1464</v>
      </c>
      <c r="I50" s="61">
        <v>38898.67</v>
      </c>
      <c r="J50" s="61">
        <f t="shared" si="0"/>
        <v>243116.68749999997</v>
      </c>
    </row>
    <row r="51" spans="1:10" x14ac:dyDescent="0.25">
      <c r="A51" t="s">
        <v>8094</v>
      </c>
      <c r="B51" s="56">
        <v>43019</v>
      </c>
      <c r="C51" t="s">
        <v>9047</v>
      </c>
      <c r="D51">
        <v>1</v>
      </c>
      <c r="E51" t="s">
        <v>2948</v>
      </c>
      <c r="F51">
        <v>12154</v>
      </c>
      <c r="G51" s="39" t="s">
        <v>1463</v>
      </c>
      <c r="H51" s="39" t="s">
        <v>1464</v>
      </c>
      <c r="I51" s="61">
        <v>38898.67</v>
      </c>
      <c r="J51" s="61">
        <f t="shared" si="0"/>
        <v>243116.68749999997</v>
      </c>
    </row>
    <row r="52" spans="1:10" x14ac:dyDescent="0.25">
      <c r="A52" t="s">
        <v>9048</v>
      </c>
      <c r="B52" s="56">
        <v>43019</v>
      </c>
      <c r="C52" t="s">
        <v>9049</v>
      </c>
      <c r="D52">
        <v>1</v>
      </c>
      <c r="E52" t="s">
        <v>2948</v>
      </c>
      <c r="F52">
        <v>12155</v>
      </c>
      <c r="G52" s="39" t="s">
        <v>1463</v>
      </c>
      <c r="H52" s="39" t="s">
        <v>1464</v>
      </c>
      <c r="I52" s="61">
        <v>51496.09</v>
      </c>
      <c r="J52" s="61">
        <f t="shared" si="0"/>
        <v>321850.5625</v>
      </c>
    </row>
    <row r="53" spans="1:10" x14ac:dyDescent="0.25">
      <c r="A53" t="s">
        <v>9050</v>
      </c>
      <c r="B53" s="56">
        <v>43019</v>
      </c>
      <c r="C53" t="s">
        <v>9051</v>
      </c>
      <c r="D53">
        <v>1</v>
      </c>
      <c r="E53" t="s">
        <v>2948</v>
      </c>
      <c r="F53">
        <v>12156</v>
      </c>
      <c r="G53" s="39" t="s">
        <v>1463</v>
      </c>
      <c r="H53" s="39" t="s">
        <v>1464</v>
      </c>
      <c r="I53" s="61">
        <v>74694.02</v>
      </c>
      <c r="J53" s="61">
        <f t="shared" si="0"/>
        <v>466837.625</v>
      </c>
    </row>
    <row r="54" spans="1:10" x14ac:dyDescent="0.25">
      <c r="A54" t="s">
        <v>8097</v>
      </c>
      <c r="B54" s="56">
        <v>43019</v>
      </c>
      <c r="C54" t="s">
        <v>9052</v>
      </c>
      <c r="D54">
        <v>1</v>
      </c>
      <c r="E54" t="s">
        <v>2948</v>
      </c>
      <c r="F54">
        <v>12157</v>
      </c>
      <c r="G54" s="39" t="s">
        <v>1463</v>
      </c>
      <c r="H54" s="39" t="s">
        <v>1464</v>
      </c>
      <c r="I54" s="61">
        <v>89186.92</v>
      </c>
      <c r="J54" s="61">
        <f t="shared" si="0"/>
        <v>557418.25</v>
      </c>
    </row>
    <row r="55" spans="1:10" x14ac:dyDescent="0.25">
      <c r="A55" t="s">
        <v>9053</v>
      </c>
      <c r="B55" s="56">
        <v>43019</v>
      </c>
      <c r="C55" t="s">
        <v>9054</v>
      </c>
      <c r="D55">
        <v>1</v>
      </c>
      <c r="E55" t="s">
        <v>2948</v>
      </c>
      <c r="F55">
        <v>12158</v>
      </c>
      <c r="G55" s="39" t="s">
        <v>1463</v>
      </c>
      <c r="H55" s="39" t="s">
        <v>1464</v>
      </c>
      <c r="I55" s="61">
        <v>54796.84</v>
      </c>
      <c r="J55" s="61">
        <f t="shared" si="0"/>
        <v>342480.25</v>
      </c>
    </row>
    <row r="56" spans="1:10" x14ac:dyDescent="0.25">
      <c r="A56" t="s">
        <v>8100</v>
      </c>
      <c r="B56" s="56">
        <v>43019</v>
      </c>
      <c r="C56" t="s">
        <v>9055</v>
      </c>
      <c r="D56">
        <v>1</v>
      </c>
      <c r="E56" t="s">
        <v>2948</v>
      </c>
      <c r="F56">
        <v>12159</v>
      </c>
      <c r="G56" s="39" t="s">
        <v>1463</v>
      </c>
      <c r="H56" s="39" t="s">
        <v>1464</v>
      </c>
      <c r="I56" s="61">
        <v>114448.39</v>
      </c>
      <c r="J56" s="61">
        <f t="shared" si="0"/>
        <v>715302.4375</v>
      </c>
    </row>
    <row r="57" spans="1:10" x14ac:dyDescent="0.25">
      <c r="A57" t="s">
        <v>9056</v>
      </c>
      <c r="B57" s="56">
        <v>43019</v>
      </c>
      <c r="C57" t="s">
        <v>9057</v>
      </c>
      <c r="D57">
        <v>1</v>
      </c>
      <c r="E57" t="s">
        <v>2948</v>
      </c>
      <c r="F57">
        <v>12160</v>
      </c>
      <c r="G57" s="39" t="s">
        <v>1463</v>
      </c>
      <c r="H57" s="39" t="s">
        <v>1464</v>
      </c>
      <c r="I57" s="61">
        <v>114448.39</v>
      </c>
      <c r="J57" s="61">
        <f t="shared" si="0"/>
        <v>715302.4375</v>
      </c>
    </row>
    <row r="58" spans="1:10" x14ac:dyDescent="0.25">
      <c r="A58" t="s">
        <v>9058</v>
      </c>
      <c r="B58" s="56">
        <v>43019</v>
      </c>
      <c r="C58" t="s">
        <v>9059</v>
      </c>
      <c r="D58">
        <v>1</v>
      </c>
      <c r="E58" t="s">
        <v>2948</v>
      </c>
      <c r="F58">
        <v>12161</v>
      </c>
      <c r="G58" s="39" t="s">
        <v>1463</v>
      </c>
      <c r="H58" s="39" t="s">
        <v>1464</v>
      </c>
      <c r="I58" s="61">
        <v>35719.53</v>
      </c>
      <c r="J58" s="61">
        <f t="shared" si="0"/>
        <v>223247.0625</v>
      </c>
    </row>
    <row r="59" spans="1:10" x14ac:dyDescent="0.25">
      <c r="A59" t="s">
        <v>6285</v>
      </c>
      <c r="B59" s="56">
        <v>43019</v>
      </c>
      <c r="C59" t="s">
        <v>9060</v>
      </c>
      <c r="D59">
        <v>1</v>
      </c>
      <c r="E59" t="s">
        <v>2948</v>
      </c>
      <c r="F59">
        <v>12162</v>
      </c>
      <c r="G59" s="39" t="s">
        <v>1463</v>
      </c>
      <c r="H59" s="39" t="s">
        <v>1464</v>
      </c>
      <c r="I59" s="61">
        <v>35719.519999999997</v>
      </c>
      <c r="J59" s="61">
        <f t="shared" si="0"/>
        <v>223246.99999999997</v>
      </c>
    </row>
    <row r="60" spans="1:10" x14ac:dyDescent="0.25">
      <c r="A60" t="s">
        <v>1627</v>
      </c>
      <c r="B60" s="56">
        <v>43019</v>
      </c>
      <c r="C60" t="s">
        <v>9061</v>
      </c>
      <c r="D60">
        <v>1</v>
      </c>
      <c r="E60" t="s">
        <v>2948</v>
      </c>
      <c r="F60">
        <v>12163</v>
      </c>
      <c r="G60" s="39" t="s">
        <v>1463</v>
      </c>
      <c r="H60" s="39" t="s">
        <v>1464</v>
      </c>
      <c r="I60" s="61">
        <v>99783.02</v>
      </c>
      <c r="J60" s="61">
        <f t="shared" si="0"/>
        <v>623643.875</v>
      </c>
    </row>
    <row r="61" spans="1:10" x14ac:dyDescent="0.25">
      <c r="A61" t="s">
        <v>1630</v>
      </c>
      <c r="B61" s="56">
        <v>43019</v>
      </c>
      <c r="C61" t="s">
        <v>9062</v>
      </c>
      <c r="D61">
        <v>1</v>
      </c>
      <c r="E61" t="s">
        <v>9006</v>
      </c>
      <c r="F61">
        <v>708</v>
      </c>
      <c r="G61" s="7" t="s">
        <v>1497</v>
      </c>
      <c r="H61" s="7" t="s">
        <v>5568</v>
      </c>
      <c r="I61" s="61">
        <v>60285.88</v>
      </c>
      <c r="J61" s="61">
        <f t="shared" si="0"/>
        <v>376786.75</v>
      </c>
    </row>
    <row r="62" spans="1:10" x14ac:dyDescent="0.25">
      <c r="A62" t="s">
        <v>1639</v>
      </c>
      <c r="B62" s="56">
        <v>43019</v>
      </c>
      <c r="C62" t="s">
        <v>9063</v>
      </c>
      <c r="D62">
        <v>1</v>
      </c>
      <c r="E62" t="s">
        <v>9006</v>
      </c>
      <c r="F62">
        <v>709</v>
      </c>
      <c r="G62" s="7" t="s">
        <v>1497</v>
      </c>
      <c r="H62" s="7" t="s">
        <v>5568</v>
      </c>
      <c r="I62" s="61">
        <v>32268.400000000001</v>
      </c>
      <c r="J62" s="61">
        <f t="shared" si="0"/>
        <v>201677.5</v>
      </c>
    </row>
    <row r="63" spans="1:10" x14ac:dyDescent="0.25">
      <c r="A63" t="s">
        <v>1648</v>
      </c>
      <c r="B63" s="56">
        <v>43019</v>
      </c>
      <c r="C63" t="s">
        <v>5141</v>
      </c>
      <c r="D63">
        <v>1</v>
      </c>
      <c r="E63" t="s">
        <v>4806</v>
      </c>
      <c r="F63">
        <v>1396</v>
      </c>
      <c r="G63" s="39" t="s">
        <v>1463</v>
      </c>
      <c r="H63" s="39" t="s">
        <v>1464</v>
      </c>
      <c r="I63" s="61">
        <v>-36649.769999999997</v>
      </c>
      <c r="J63" s="61">
        <f t="shared" si="0"/>
        <v>-229061.06249999997</v>
      </c>
    </row>
    <row r="64" spans="1:10" x14ac:dyDescent="0.25">
      <c r="A64" t="s">
        <v>9064</v>
      </c>
      <c r="B64" s="56">
        <v>43019</v>
      </c>
      <c r="C64" t="s">
        <v>9065</v>
      </c>
      <c r="D64">
        <v>1</v>
      </c>
      <c r="E64" t="s">
        <v>3010</v>
      </c>
      <c r="F64">
        <v>34689</v>
      </c>
      <c r="G64" s="66" t="str">
        <f t="shared" ref="G64:G74" si="1">+H64</f>
        <v>VEBF490427NV8</v>
      </c>
      <c r="H64" s="66" t="s">
        <v>337</v>
      </c>
      <c r="I64" s="66">
        <v>18.97</v>
      </c>
      <c r="J64" s="61">
        <f t="shared" si="0"/>
        <v>118.56249999999999</v>
      </c>
    </row>
    <row r="65" spans="1:10" x14ac:dyDescent="0.25">
      <c r="A65" t="s">
        <v>3009</v>
      </c>
      <c r="B65" s="56">
        <v>43019</v>
      </c>
      <c r="C65" t="s">
        <v>9066</v>
      </c>
      <c r="D65">
        <v>1</v>
      </c>
      <c r="E65" t="s">
        <v>3010</v>
      </c>
      <c r="F65">
        <v>34690</v>
      </c>
      <c r="G65" s="66" t="str">
        <f t="shared" si="1"/>
        <v>FNM000504R36</v>
      </c>
      <c r="H65" s="66" t="s">
        <v>356</v>
      </c>
      <c r="I65" s="66">
        <v>74.069999999999993</v>
      </c>
      <c r="J65" s="61">
        <f t="shared" si="0"/>
        <v>462.93749999999994</v>
      </c>
    </row>
    <row r="66" spans="1:10" x14ac:dyDescent="0.25">
      <c r="A66" t="s">
        <v>9067</v>
      </c>
      <c r="B66" s="56">
        <v>43019</v>
      </c>
      <c r="C66" t="s">
        <v>9068</v>
      </c>
      <c r="D66">
        <v>1</v>
      </c>
      <c r="E66" t="s">
        <v>3010</v>
      </c>
      <c r="F66">
        <v>34691</v>
      </c>
      <c r="G66" s="66" t="str">
        <f t="shared" si="1"/>
        <v>ROPL6912311G5</v>
      </c>
      <c r="H66" s="66" t="s">
        <v>9069</v>
      </c>
      <c r="I66" s="66">
        <v>520</v>
      </c>
      <c r="J66" s="61">
        <f t="shared" si="0"/>
        <v>3250</v>
      </c>
    </row>
    <row r="67" spans="1:10" x14ac:dyDescent="0.25">
      <c r="A67" t="s">
        <v>9070</v>
      </c>
      <c r="B67" s="56">
        <v>43019</v>
      </c>
      <c r="C67" t="s">
        <v>9071</v>
      </c>
      <c r="D67">
        <v>1</v>
      </c>
      <c r="E67" t="s">
        <v>3010</v>
      </c>
      <c r="F67">
        <v>34693</v>
      </c>
      <c r="G67" s="66" t="str">
        <f t="shared" si="1"/>
        <v>CME910715UB9</v>
      </c>
      <c r="H67" s="66" t="s">
        <v>329</v>
      </c>
      <c r="I67" s="66">
        <v>17.79</v>
      </c>
      <c r="J67" s="61">
        <f t="shared" si="0"/>
        <v>111.18749999999999</v>
      </c>
    </row>
    <row r="68" spans="1:10" x14ac:dyDescent="0.25">
      <c r="A68" t="s">
        <v>8108</v>
      </c>
      <c r="B68" s="56">
        <v>43019</v>
      </c>
      <c r="C68" t="s">
        <v>9072</v>
      </c>
      <c r="D68">
        <v>1</v>
      </c>
      <c r="E68" t="s">
        <v>2956</v>
      </c>
      <c r="F68" t="s">
        <v>9073</v>
      </c>
      <c r="G68" s="66" t="s">
        <v>9665</v>
      </c>
      <c r="H68" s="66" t="s">
        <v>9677</v>
      </c>
      <c r="I68" s="66">
        <v>82.76</v>
      </c>
      <c r="J68" s="61">
        <f t="shared" si="0"/>
        <v>517.25</v>
      </c>
    </row>
    <row r="69" spans="1:10" x14ac:dyDescent="0.25">
      <c r="A69" t="s">
        <v>8108</v>
      </c>
      <c r="B69" s="56">
        <v>43019</v>
      </c>
      <c r="C69" t="s">
        <v>9072</v>
      </c>
      <c r="D69">
        <v>1</v>
      </c>
      <c r="E69" t="s">
        <v>2956</v>
      </c>
      <c r="F69" t="s">
        <v>9073</v>
      </c>
      <c r="G69" s="66" t="s">
        <v>9665</v>
      </c>
      <c r="H69" s="66" t="s">
        <v>9677</v>
      </c>
      <c r="I69" s="66">
        <v>82.76</v>
      </c>
      <c r="J69" s="61">
        <f t="shared" si="0"/>
        <v>517.25</v>
      </c>
    </row>
    <row r="70" spans="1:10" x14ac:dyDescent="0.25">
      <c r="A70" t="s">
        <v>8108</v>
      </c>
      <c r="B70" s="56">
        <v>43019</v>
      </c>
      <c r="C70" t="s">
        <v>9072</v>
      </c>
      <c r="D70">
        <v>1</v>
      </c>
      <c r="E70" t="s">
        <v>2956</v>
      </c>
      <c r="F70" t="s">
        <v>9073</v>
      </c>
      <c r="G70" s="66" t="s">
        <v>9665</v>
      </c>
      <c r="H70" s="66" t="s">
        <v>9677</v>
      </c>
      <c r="I70" s="66">
        <v>82.76</v>
      </c>
      <c r="J70" s="61">
        <f t="shared" si="0"/>
        <v>517.25</v>
      </c>
    </row>
    <row r="71" spans="1:10" x14ac:dyDescent="0.25">
      <c r="A71" t="s">
        <v>8108</v>
      </c>
      <c r="B71" s="56">
        <v>43019</v>
      </c>
      <c r="C71" t="s">
        <v>9072</v>
      </c>
      <c r="D71">
        <v>1</v>
      </c>
      <c r="E71" t="s">
        <v>2956</v>
      </c>
      <c r="F71" t="s">
        <v>9073</v>
      </c>
      <c r="G71" s="66" t="s">
        <v>9665</v>
      </c>
      <c r="H71" s="66" t="s">
        <v>9677</v>
      </c>
      <c r="I71" s="66">
        <v>82.76</v>
      </c>
      <c r="J71" s="61">
        <f t="shared" si="0"/>
        <v>517.25</v>
      </c>
    </row>
    <row r="72" spans="1:10" x14ac:dyDescent="0.25">
      <c r="A72" t="s">
        <v>3898</v>
      </c>
      <c r="B72" s="56">
        <v>43019</v>
      </c>
      <c r="C72" t="s">
        <v>9074</v>
      </c>
      <c r="D72">
        <v>1</v>
      </c>
      <c r="E72" t="s">
        <v>3010</v>
      </c>
      <c r="F72">
        <v>34694</v>
      </c>
      <c r="G72" s="66" t="str">
        <f t="shared" si="1"/>
        <v>RERM8507088A8</v>
      </c>
      <c r="H72" s="66" t="s">
        <v>1426</v>
      </c>
      <c r="I72" s="66">
        <v>56</v>
      </c>
      <c r="J72" s="61">
        <f t="shared" ref="J72:J134" si="2">+I72/0.16</f>
        <v>350</v>
      </c>
    </row>
    <row r="73" spans="1:10" x14ac:dyDescent="0.25">
      <c r="A73" t="s">
        <v>9077</v>
      </c>
      <c r="B73" s="56">
        <v>43020</v>
      </c>
      <c r="C73" t="s">
        <v>9078</v>
      </c>
      <c r="D73">
        <v>1</v>
      </c>
      <c r="E73" t="s">
        <v>9006</v>
      </c>
      <c r="F73">
        <v>710</v>
      </c>
      <c r="G73" s="7" t="s">
        <v>1469</v>
      </c>
      <c r="H73" s="7" t="s">
        <v>1470</v>
      </c>
      <c r="I73" s="61">
        <v>38441.64</v>
      </c>
      <c r="J73" s="61">
        <f t="shared" si="2"/>
        <v>240260.25</v>
      </c>
    </row>
    <row r="74" spans="1:10" x14ac:dyDescent="0.25">
      <c r="A74" t="s">
        <v>9084</v>
      </c>
      <c r="B74" s="56">
        <v>43021</v>
      </c>
      <c r="C74" t="s">
        <v>9085</v>
      </c>
      <c r="D74">
        <v>1</v>
      </c>
      <c r="E74" t="s">
        <v>3010</v>
      </c>
      <c r="F74">
        <v>34718</v>
      </c>
      <c r="G74" s="66" t="str">
        <f t="shared" si="1"/>
        <v>DEM8801152E9</v>
      </c>
      <c r="H74" s="66" t="s">
        <v>5798</v>
      </c>
      <c r="I74" s="66">
        <v>22.12</v>
      </c>
      <c r="J74" s="61">
        <f t="shared" si="2"/>
        <v>138.25</v>
      </c>
    </row>
    <row r="75" spans="1:10" s="66" customFormat="1" x14ac:dyDescent="0.25">
      <c r="A75" s="66" t="s">
        <v>9044</v>
      </c>
      <c r="B75" s="56">
        <v>43019</v>
      </c>
      <c r="C75" s="66" t="s">
        <v>259</v>
      </c>
      <c r="D75" s="66">
        <v>1</v>
      </c>
      <c r="E75" s="66" t="s">
        <v>3010</v>
      </c>
      <c r="F75" s="66">
        <v>34668</v>
      </c>
      <c r="G75" s="66" t="s">
        <v>1420</v>
      </c>
      <c r="H75" s="66" t="s">
        <v>6180</v>
      </c>
      <c r="I75" s="66">
        <f>36+55+55</f>
        <v>146</v>
      </c>
      <c r="J75" s="61">
        <f t="shared" si="2"/>
        <v>912.5</v>
      </c>
    </row>
    <row r="76" spans="1:10" x14ac:dyDescent="0.25">
      <c r="A76" t="s">
        <v>9087</v>
      </c>
      <c r="B76" s="56">
        <v>43021</v>
      </c>
      <c r="C76" t="s">
        <v>9088</v>
      </c>
      <c r="D76">
        <v>1</v>
      </c>
      <c r="E76" t="s">
        <v>9006</v>
      </c>
      <c r="F76">
        <v>711</v>
      </c>
      <c r="G76" s="7" t="s">
        <v>7330</v>
      </c>
      <c r="H76" s="66" t="s">
        <v>7331</v>
      </c>
      <c r="I76" s="61">
        <v>74750.899999999994</v>
      </c>
      <c r="J76" s="61">
        <f t="shared" si="2"/>
        <v>467193.12499999994</v>
      </c>
    </row>
    <row r="77" spans="1:10" x14ac:dyDescent="0.25">
      <c r="A77" t="s">
        <v>3033</v>
      </c>
      <c r="B77" s="56">
        <v>43022</v>
      </c>
      <c r="C77" t="s">
        <v>8288</v>
      </c>
      <c r="D77">
        <v>1</v>
      </c>
      <c r="E77" t="s">
        <v>9006</v>
      </c>
      <c r="F77">
        <v>712</v>
      </c>
      <c r="G77" s="7" t="s">
        <v>1497</v>
      </c>
      <c r="H77" s="7" t="s">
        <v>5568</v>
      </c>
      <c r="I77" s="61">
        <v>75397.240000000005</v>
      </c>
      <c r="J77" s="61">
        <f t="shared" si="2"/>
        <v>471232.75</v>
      </c>
    </row>
    <row r="78" spans="1:10" x14ac:dyDescent="0.25">
      <c r="A78" t="s">
        <v>9130</v>
      </c>
      <c r="B78" s="56">
        <v>43024</v>
      </c>
      <c r="C78" t="s">
        <v>9131</v>
      </c>
      <c r="D78">
        <v>1</v>
      </c>
      <c r="E78" t="s">
        <v>2948</v>
      </c>
      <c r="F78">
        <v>12164</v>
      </c>
      <c r="G78" s="39" t="s">
        <v>1463</v>
      </c>
      <c r="H78" s="39" t="s">
        <v>1464</v>
      </c>
      <c r="I78" s="61">
        <v>47348.65</v>
      </c>
      <c r="J78" s="61">
        <f t="shared" si="2"/>
        <v>295929.0625</v>
      </c>
    </row>
    <row r="79" spans="1:10" x14ac:dyDescent="0.25">
      <c r="A79" t="s">
        <v>8156</v>
      </c>
      <c r="B79" s="56">
        <v>43024</v>
      </c>
      <c r="C79" t="s">
        <v>9132</v>
      </c>
      <c r="D79">
        <v>1</v>
      </c>
      <c r="E79" t="s">
        <v>2948</v>
      </c>
      <c r="F79">
        <v>12165</v>
      </c>
      <c r="G79" s="39" t="s">
        <v>1463</v>
      </c>
      <c r="H79" s="39" t="s">
        <v>1464</v>
      </c>
      <c r="I79" s="61">
        <v>47348.65</v>
      </c>
      <c r="J79" s="61">
        <f t="shared" si="2"/>
        <v>295929.0625</v>
      </c>
    </row>
    <row r="80" spans="1:10" x14ac:dyDescent="0.25">
      <c r="A80" t="s">
        <v>6338</v>
      </c>
      <c r="B80" s="56">
        <v>43024</v>
      </c>
      <c r="C80" t="s">
        <v>9133</v>
      </c>
      <c r="D80">
        <v>1</v>
      </c>
      <c r="E80" t="s">
        <v>2948</v>
      </c>
      <c r="F80">
        <v>12166</v>
      </c>
      <c r="G80" s="39" t="s">
        <v>1463</v>
      </c>
      <c r="H80" s="39" t="s">
        <v>1464</v>
      </c>
      <c r="I80" s="61">
        <v>33998.51</v>
      </c>
      <c r="J80" s="61">
        <f t="shared" si="2"/>
        <v>212490.6875</v>
      </c>
    </row>
    <row r="81" spans="1:10" x14ac:dyDescent="0.25">
      <c r="A81" t="s">
        <v>9134</v>
      </c>
      <c r="B81" s="56">
        <v>43024</v>
      </c>
      <c r="C81" t="s">
        <v>9135</v>
      </c>
      <c r="D81">
        <v>1</v>
      </c>
      <c r="E81" t="s">
        <v>2948</v>
      </c>
      <c r="F81">
        <v>12167</v>
      </c>
      <c r="G81" s="39" t="s">
        <v>1463</v>
      </c>
      <c r="H81" s="39" t="s">
        <v>1464</v>
      </c>
      <c r="I81" s="61">
        <v>50484.03</v>
      </c>
      <c r="J81" s="61">
        <f t="shared" si="2"/>
        <v>315525.1875</v>
      </c>
    </row>
    <row r="82" spans="1:10" x14ac:dyDescent="0.25">
      <c r="A82" t="s">
        <v>9136</v>
      </c>
      <c r="B82" s="56">
        <v>43024</v>
      </c>
      <c r="C82" t="s">
        <v>9137</v>
      </c>
      <c r="D82">
        <v>1</v>
      </c>
      <c r="E82" t="s">
        <v>2948</v>
      </c>
      <c r="F82">
        <v>12168</v>
      </c>
      <c r="G82" s="39" t="s">
        <v>1463</v>
      </c>
      <c r="H82" s="39" t="s">
        <v>1464</v>
      </c>
      <c r="I82" s="61">
        <v>44841.25</v>
      </c>
      <c r="J82" s="61">
        <f t="shared" si="2"/>
        <v>280257.8125</v>
      </c>
    </row>
    <row r="83" spans="1:10" x14ac:dyDescent="0.25">
      <c r="A83" t="s">
        <v>9138</v>
      </c>
      <c r="B83" s="56">
        <v>43024</v>
      </c>
      <c r="C83" t="s">
        <v>9139</v>
      </c>
      <c r="D83">
        <v>1</v>
      </c>
      <c r="E83" t="s">
        <v>2948</v>
      </c>
      <c r="F83">
        <v>12169</v>
      </c>
      <c r="G83" s="39" t="s">
        <v>1463</v>
      </c>
      <c r="H83" s="39" t="s">
        <v>1464</v>
      </c>
      <c r="I83" s="61">
        <v>54459.68</v>
      </c>
      <c r="J83" s="61">
        <f t="shared" si="2"/>
        <v>340373</v>
      </c>
    </row>
    <row r="84" spans="1:10" x14ac:dyDescent="0.25">
      <c r="A84" t="s">
        <v>9140</v>
      </c>
      <c r="B84" s="56">
        <v>43024</v>
      </c>
      <c r="C84" t="s">
        <v>9141</v>
      </c>
      <c r="D84">
        <v>1</v>
      </c>
      <c r="E84" t="s">
        <v>2948</v>
      </c>
      <c r="F84">
        <v>12170</v>
      </c>
      <c r="G84" s="39" t="s">
        <v>1463</v>
      </c>
      <c r="H84" s="39" t="s">
        <v>1464</v>
      </c>
      <c r="I84" s="61">
        <v>54459.68</v>
      </c>
      <c r="J84" s="61">
        <f t="shared" si="2"/>
        <v>340373</v>
      </c>
    </row>
    <row r="85" spans="1:10" x14ac:dyDescent="0.25">
      <c r="A85" t="s">
        <v>9142</v>
      </c>
      <c r="B85" s="56">
        <v>43024</v>
      </c>
      <c r="C85" t="s">
        <v>9143</v>
      </c>
      <c r="D85">
        <v>1</v>
      </c>
      <c r="E85" t="s">
        <v>2948</v>
      </c>
      <c r="F85">
        <v>12171</v>
      </c>
      <c r="G85" s="39" t="s">
        <v>1463</v>
      </c>
      <c r="H85" s="39" t="s">
        <v>1464</v>
      </c>
      <c r="I85" s="61">
        <v>54459.68</v>
      </c>
      <c r="J85" s="61">
        <f t="shared" si="2"/>
        <v>340373</v>
      </c>
    </row>
    <row r="86" spans="1:10" x14ac:dyDescent="0.25">
      <c r="A86" t="s">
        <v>9144</v>
      </c>
      <c r="B86" s="56">
        <v>43024</v>
      </c>
      <c r="C86" t="s">
        <v>9145</v>
      </c>
      <c r="D86">
        <v>1</v>
      </c>
      <c r="E86" t="s">
        <v>2948</v>
      </c>
      <c r="F86">
        <v>12172</v>
      </c>
      <c r="G86" s="39" t="s">
        <v>1463</v>
      </c>
      <c r="H86" s="39" t="s">
        <v>1464</v>
      </c>
      <c r="I86" s="61">
        <v>74694.02</v>
      </c>
      <c r="J86" s="61">
        <f t="shared" si="2"/>
        <v>466837.625</v>
      </c>
    </row>
    <row r="87" spans="1:10" x14ac:dyDescent="0.25">
      <c r="A87" t="s">
        <v>9146</v>
      </c>
      <c r="B87" s="56">
        <v>43024</v>
      </c>
      <c r="C87" t="s">
        <v>9147</v>
      </c>
      <c r="D87">
        <v>1</v>
      </c>
      <c r="E87" t="s">
        <v>2948</v>
      </c>
      <c r="F87">
        <v>12173</v>
      </c>
      <c r="G87" s="39" t="s">
        <v>1463</v>
      </c>
      <c r="H87" s="39" t="s">
        <v>1464</v>
      </c>
      <c r="I87" s="61">
        <v>48015.25</v>
      </c>
      <c r="J87" s="61">
        <f t="shared" si="2"/>
        <v>300095.3125</v>
      </c>
    </row>
    <row r="88" spans="1:10" x14ac:dyDescent="0.25">
      <c r="A88" t="s">
        <v>9148</v>
      </c>
      <c r="B88" s="56">
        <v>43024</v>
      </c>
      <c r="C88" t="s">
        <v>9149</v>
      </c>
      <c r="D88">
        <v>1</v>
      </c>
      <c r="E88" t="s">
        <v>2948</v>
      </c>
      <c r="F88">
        <v>12174</v>
      </c>
      <c r="G88" s="39" t="s">
        <v>1463</v>
      </c>
      <c r="H88" s="39" t="s">
        <v>1464</v>
      </c>
      <c r="I88" s="61">
        <v>40052.58</v>
      </c>
      <c r="J88" s="61">
        <f t="shared" si="2"/>
        <v>250328.625</v>
      </c>
    </row>
    <row r="89" spans="1:10" x14ac:dyDescent="0.25">
      <c r="A89" t="s">
        <v>9150</v>
      </c>
      <c r="B89" s="56">
        <v>43024</v>
      </c>
      <c r="C89" t="s">
        <v>9151</v>
      </c>
      <c r="D89">
        <v>1</v>
      </c>
      <c r="E89" t="s">
        <v>2948</v>
      </c>
      <c r="F89">
        <v>12175</v>
      </c>
      <c r="G89" s="39" t="s">
        <v>1463</v>
      </c>
      <c r="H89" s="39" t="s">
        <v>1464</v>
      </c>
      <c r="I89" s="61">
        <v>42177.96</v>
      </c>
      <c r="J89" s="61">
        <f t="shared" si="2"/>
        <v>263612.25</v>
      </c>
    </row>
    <row r="90" spans="1:10" x14ac:dyDescent="0.25">
      <c r="A90" t="s">
        <v>9152</v>
      </c>
      <c r="B90" s="56">
        <v>43024</v>
      </c>
      <c r="C90" t="s">
        <v>9153</v>
      </c>
      <c r="D90">
        <v>1</v>
      </c>
      <c r="E90" t="s">
        <v>2948</v>
      </c>
      <c r="F90">
        <v>12176</v>
      </c>
      <c r="G90" s="39" t="s">
        <v>1463</v>
      </c>
      <c r="H90" s="39" t="s">
        <v>1464</v>
      </c>
      <c r="I90" s="61">
        <v>38898.67</v>
      </c>
      <c r="J90" s="61">
        <f t="shared" si="2"/>
        <v>243116.68749999997</v>
      </c>
    </row>
    <row r="91" spans="1:10" x14ac:dyDescent="0.25">
      <c r="A91" t="s">
        <v>1707</v>
      </c>
      <c r="B91" s="56">
        <v>43024</v>
      </c>
      <c r="C91" t="s">
        <v>9154</v>
      </c>
      <c r="D91">
        <v>1</v>
      </c>
      <c r="E91" t="s">
        <v>2948</v>
      </c>
      <c r="F91">
        <v>12177</v>
      </c>
      <c r="G91" s="39" t="s">
        <v>1463</v>
      </c>
      <c r="H91" s="39" t="s">
        <v>1464</v>
      </c>
      <c r="I91" s="61">
        <v>38898.67</v>
      </c>
      <c r="J91" s="61">
        <f t="shared" si="2"/>
        <v>243116.68749999997</v>
      </c>
    </row>
    <row r="92" spans="1:10" x14ac:dyDescent="0.25">
      <c r="A92" t="s">
        <v>9155</v>
      </c>
      <c r="B92" s="56">
        <v>43024</v>
      </c>
      <c r="C92" t="s">
        <v>9156</v>
      </c>
      <c r="D92">
        <v>1</v>
      </c>
      <c r="E92" t="s">
        <v>2948</v>
      </c>
      <c r="F92">
        <v>12178</v>
      </c>
      <c r="G92" s="39" t="s">
        <v>1463</v>
      </c>
      <c r="H92" s="39" t="s">
        <v>1464</v>
      </c>
      <c r="I92" s="61">
        <v>38898.67</v>
      </c>
      <c r="J92" s="61">
        <f t="shared" si="2"/>
        <v>243116.68749999997</v>
      </c>
    </row>
    <row r="93" spans="1:10" x14ac:dyDescent="0.25">
      <c r="A93" t="s">
        <v>9157</v>
      </c>
      <c r="B93" s="56">
        <v>43024</v>
      </c>
      <c r="C93" t="s">
        <v>9158</v>
      </c>
      <c r="D93">
        <v>1</v>
      </c>
      <c r="E93" t="s">
        <v>2948</v>
      </c>
      <c r="F93">
        <v>12179</v>
      </c>
      <c r="G93" s="39" t="s">
        <v>1463</v>
      </c>
      <c r="H93" s="39" t="s">
        <v>1464</v>
      </c>
      <c r="I93" s="61">
        <v>38898.67</v>
      </c>
      <c r="J93" s="61">
        <f t="shared" si="2"/>
        <v>243116.68749999997</v>
      </c>
    </row>
    <row r="94" spans="1:10" x14ac:dyDescent="0.25">
      <c r="A94" t="s">
        <v>204</v>
      </c>
      <c r="B94" s="56">
        <v>43024</v>
      </c>
      <c r="C94" t="s">
        <v>9159</v>
      </c>
      <c r="D94">
        <v>1</v>
      </c>
      <c r="E94" t="s">
        <v>2948</v>
      </c>
      <c r="F94">
        <v>12180</v>
      </c>
      <c r="G94" s="39" t="s">
        <v>1463</v>
      </c>
      <c r="H94" s="39" t="s">
        <v>1464</v>
      </c>
      <c r="I94" s="61">
        <v>38898.67</v>
      </c>
      <c r="J94" s="61">
        <f t="shared" si="2"/>
        <v>243116.68749999997</v>
      </c>
    </row>
    <row r="95" spans="1:10" x14ac:dyDescent="0.25">
      <c r="A95" t="s">
        <v>9160</v>
      </c>
      <c r="B95" s="56">
        <v>43024</v>
      </c>
      <c r="C95" t="s">
        <v>9161</v>
      </c>
      <c r="D95">
        <v>1</v>
      </c>
      <c r="E95" t="s">
        <v>2948</v>
      </c>
      <c r="F95">
        <v>12181</v>
      </c>
      <c r="G95" s="39" t="s">
        <v>1463</v>
      </c>
      <c r="H95" s="39" t="s">
        <v>1464</v>
      </c>
      <c r="I95" s="61">
        <v>38898.67</v>
      </c>
      <c r="J95" s="61">
        <f t="shared" si="2"/>
        <v>243116.68749999997</v>
      </c>
    </row>
    <row r="96" spans="1:10" x14ac:dyDescent="0.25">
      <c r="A96" t="s">
        <v>9162</v>
      </c>
      <c r="B96" s="56">
        <v>43024</v>
      </c>
      <c r="C96" t="s">
        <v>9163</v>
      </c>
      <c r="D96">
        <v>1</v>
      </c>
      <c r="E96" t="s">
        <v>2948</v>
      </c>
      <c r="F96">
        <v>12182</v>
      </c>
      <c r="G96" s="39" t="s">
        <v>1463</v>
      </c>
      <c r="H96" s="39" t="s">
        <v>1464</v>
      </c>
      <c r="I96" s="61">
        <v>38898.67</v>
      </c>
      <c r="J96" s="61">
        <f t="shared" si="2"/>
        <v>243116.68749999997</v>
      </c>
    </row>
    <row r="97" spans="1:10" x14ac:dyDescent="0.25">
      <c r="A97" t="s">
        <v>9164</v>
      </c>
      <c r="B97" s="56">
        <v>43024</v>
      </c>
      <c r="C97" t="s">
        <v>9165</v>
      </c>
      <c r="D97">
        <v>1</v>
      </c>
      <c r="E97" t="s">
        <v>2948</v>
      </c>
      <c r="F97">
        <v>12183</v>
      </c>
      <c r="G97" s="39" t="s">
        <v>1463</v>
      </c>
      <c r="H97" s="39" t="s">
        <v>1464</v>
      </c>
      <c r="I97" s="61">
        <v>38898.67</v>
      </c>
      <c r="J97" s="61">
        <f t="shared" si="2"/>
        <v>243116.68749999997</v>
      </c>
    </row>
    <row r="98" spans="1:10" x14ac:dyDescent="0.25">
      <c r="A98" t="s">
        <v>8184</v>
      </c>
      <c r="B98" s="56">
        <v>43024</v>
      </c>
      <c r="C98" t="s">
        <v>9166</v>
      </c>
      <c r="D98">
        <v>1</v>
      </c>
      <c r="E98" t="s">
        <v>9006</v>
      </c>
      <c r="F98">
        <v>714</v>
      </c>
      <c r="G98" s="7" t="s">
        <v>1467</v>
      </c>
      <c r="H98" s="7" t="s">
        <v>1468</v>
      </c>
      <c r="I98" s="61">
        <v>38955.39</v>
      </c>
      <c r="J98" s="61">
        <f t="shared" si="2"/>
        <v>243471.1875</v>
      </c>
    </row>
    <row r="99" spans="1:10" x14ac:dyDescent="0.25">
      <c r="A99" t="s">
        <v>8187</v>
      </c>
      <c r="B99" s="56">
        <v>43024</v>
      </c>
      <c r="C99" t="s">
        <v>9167</v>
      </c>
      <c r="D99">
        <v>1</v>
      </c>
      <c r="E99" t="s">
        <v>9006</v>
      </c>
      <c r="F99">
        <v>715</v>
      </c>
      <c r="G99" s="7" t="s">
        <v>1477</v>
      </c>
      <c r="H99" s="7" t="s">
        <v>1478</v>
      </c>
      <c r="I99" s="61">
        <v>30414.86</v>
      </c>
      <c r="J99" s="61">
        <f t="shared" si="2"/>
        <v>190092.875</v>
      </c>
    </row>
    <row r="100" spans="1:10" x14ac:dyDescent="0.25">
      <c r="A100" t="s">
        <v>9168</v>
      </c>
      <c r="B100" s="56">
        <v>43025</v>
      </c>
      <c r="C100" t="s">
        <v>9169</v>
      </c>
      <c r="D100">
        <v>1</v>
      </c>
      <c r="E100" t="s">
        <v>9006</v>
      </c>
      <c r="F100">
        <v>716</v>
      </c>
      <c r="G100" s="7" t="s">
        <v>1475</v>
      </c>
      <c r="H100" s="7" t="s">
        <v>1476</v>
      </c>
      <c r="I100" s="61">
        <v>74750.899999999994</v>
      </c>
      <c r="J100" s="61">
        <f t="shared" si="2"/>
        <v>467193.12499999994</v>
      </c>
    </row>
    <row r="101" spans="1:10" x14ac:dyDescent="0.25">
      <c r="A101" t="s">
        <v>9170</v>
      </c>
      <c r="B101" s="56">
        <v>43025</v>
      </c>
      <c r="C101" t="s">
        <v>9171</v>
      </c>
      <c r="D101">
        <v>1</v>
      </c>
      <c r="E101" t="s">
        <v>9006</v>
      </c>
      <c r="F101">
        <v>717</v>
      </c>
      <c r="G101" s="7" t="s">
        <v>1475</v>
      </c>
      <c r="H101" s="7" t="s">
        <v>1476</v>
      </c>
      <c r="I101" s="61">
        <v>42234.84</v>
      </c>
      <c r="J101" s="61">
        <f t="shared" si="2"/>
        <v>263967.75</v>
      </c>
    </row>
    <row r="102" spans="1:10" x14ac:dyDescent="0.25">
      <c r="A102" t="s">
        <v>9182</v>
      </c>
      <c r="B102" s="56">
        <v>43026</v>
      </c>
      <c r="C102" t="s">
        <v>9183</v>
      </c>
      <c r="D102">
        <v>1</v>
      </c>
      <c r="E102" t="s">
        <v>2948</v>
      </c>
      <c r="F102">
        <v>12185</v>
      </c>
      <c r="G102" s="39" t="s">
        <v>1463</v>
      </c>
      <c r="H102" s="39" t="s">
        <v>1464</v>
      </c>
      <c r="I102" s="61">
        <v>55870.94</v>
      </c>
      <c r="J102" s="61">
        <f t="shared" si="2"/>
        <v>349193.375</v>
      </c>
    </row>
    <row r="103" spans="1:10" s="66" customFormat="1" x14ac:dyDescent="0.25">
      <c r="A103" s="66" t="s">
        <v>9086</v>
      </c>
      <c r="B103" s="56">
        <v>43021</v>
      </c>
      <c r="C103" s="66" t="s">
        <v>259</v>
      </c>
      <c r="D103" s="66">
        <v>1</v>
      </c>
      <c r="E103" s="66" t="s">
        <v>3010</v>
      </c>
      <c r="F103" s="66">
        <v>34719</v>
      </c>
      <c r="G103" s="66" t="s">
        <v>444</v>
      </c>
      <c r="H103" s="66" t="s">
        <v>9690</v>
      </c>
      <c r="I103" s="61">
        <f>54.62+39.45+10.07</f>
        <v>104.13999999999999</v>
      </c>
      <c r="J103" s="61">
        <f t="shared" si="2"/>
        <v>650.87499999999989</v>
      </c>
    </row>
    <row r="104" spans="1:10" s="66" customFormat="1" x14ac:dyDescent="0.25">
      <c r="A104" s="66" t="s">
        <v>9086</v>
      </c>
      <c r="B104" s="56">
        <v>43021</v>
      </c>
      <c r="C104" s="66" t="s">
        <v>259</v>
      </c>
      <c r="D104" s="66">
        <v>1</v>
      </c>
      <c r="E104" s="66" t="s">
        <v>3010</v>
      </c>
      <c r="F104" s="66">
        <v>34719</v>
      </c>
      <c r="G104" s="66" t="s">
        <v>9691</v>
      </c>
      <c r="H104" s="66" t="s">
        <v>9692</v>
      </c>
      <c r="I104" s="61">
        <f>27.17+31.31+484</f>
        <v>542.48</v>
      </c>
      <c r="J104" s="61">
        <f t="shared" si="2"/>
        <v>3390.5</v>
      </c>
    </row>
    <row r="105" spans="1:10" s="66" customFormat="1" x14ac:dyDescent="0.25">
      <c r="A105" s="66" t="s">
        <v>9086</v>
      </c>
      <c r="B105" s="56">
        <v>43021</v>
      </c>
      <c r="C105" s="66" t="s">
        <v>259</v>
      </c>
      <c r="D105" s="66">
        <v>1</v>
      </c>
      <c r="E105" s="66" t="s">
        <v>3010</v>
      </c>
      <c r="F105" s="66">
        <v>34719</v>
      </c>
      <c r="G105" s="66" t="s">
        <v>3763</v>
      </c>
      <c r="H105" s="66" t="s">
        <v>3764</v>
      </c>
      <c r="I105" s="61">
        <f>32.21+20.55</f>
        <v>52.760000000000005</v>
      </c>
      <c r="J105" s="61">
        <f t="shared" si="2"/>
        <v>329.75</v>
      </c>
    </row>
    <row r="106" spans="1:10" x14ac:dyDescent="0.25">
      <c r="A106" t="s">
        <v>4992</v>
      </c>
      <c r="B106" s="56">
        <v>43026</v>
      </c>
      <c r="C106" t="s">
        <v>9184</v>
      </c>
      <c r="D106">
        <v>1</v>
      </c>
      <c r="E106" t="s">
        <v>9006</v>
      </c>
      <c r="F106">
        <v>718</v>
      </c>
      <c r="G106" s="7" t="s">
        <v>1483</v>
      </c>
      <c r="H106" s="66" t="s">
        <v>9185</v>
      </c>
      <c r="I106" s="61">
        <v>55927.66</v>
      </c>
      <c r="J106" s="61">
        <f t="shared" si="2"/>
        <v>349547.875</v>
      </c>
    </row>
    <row r="107" spans="1:10" x14ac:dyDescent="0.25">
      <c r="A107" t="s">
        <v>6399</v>
      </c>
      <c r="B107" s="56">
        <v>43026</v>
      </c>
      <c r="C107" t="s">
        <v>9186</v>
      </c>
      <c r="D107">
        <v>1</v>
      </c>
      <c r="E107" t="s">
        <v>2948</v>
      </c>
      <c r="F107">
        <v>12186</v>
      </c>
      <c r="G107" s="39" t="s">
        <v>1463</v>
      </c>
      <c r="H107" s="39" t="s">
        <v>1464</v>
      </c>
      <c r="I107" s="61">
        <v>34992.75</v>
      </c>
      <c r="J107" s="61">
        <f t="shared" si="2"/>
        <v>218704.6875</v>
      </c>
    </row>
    <row r="108" spans="1:10" x14ac:dyDescent="0.25">
      <c r="A108" t="s">
        <v>3053</v>
      </c>
      <c r="B108" s="56">
        <v>43026</v>
      </c>
      <c r="C108" t="s">
        <v>9187</v>
      </c>
      <c r="D108">
        <v>1</v>
      </c>
      <c r="E108" t="s">
        <v>2948</v>
      </c>
      <c r="F108">
        <v>12187</v>
      </c>
      <c r="G108" s="39" t="s">
        <v>1463</v>
      </c>
      <c r="H108" s="39" t="s">
        <v>1464</v>
      </c>
      <c r="I108" s="61">
        <v>34992.75</v>
      </c>
      <c r="J108" s="61">
        <f t="shared" si="2"/>
        <v>218704.6875</v>
      </c>
    </row>
    <row r="109" spans="1:10" x14ac:dyDescent="0.25">
      <c r="A109" t="s">
        <v>3055</v>
      </c>
      <c r="B109" s="56">
        <v>43026</v>
      </c>
      <c r="C109" t="s">
        <v>9188</v>
      </c>
      <c r="D109">
        <v>1</v>
      </c>
      <c r="E109" t="s">
        <v>2948</v>
      </c>
      <c r="F109">
        <v>12188</v>
      </c>
      <c r="G109" s="39" t="s">
        <v>1463</v>
      </c>
      <c r="H109" s="39" t="s">
        <v>1464</v>
      </c>
      <c r="I109" s="61">
        <v>34992.75</v>
      </c>
      <c r="J109" s="61">
        <f t="shared" si="2"/>
        <v>218704.6875</v>
      </c>
    </row>
    <row r="110" spans="1:10" x14ac:dyDescent="0.25">
      <c r="A110" t="s">
        <v>9197</v>
      </c>
      <c r="B110" s="56">
        <v>43027</v>
      </c>
      <c r="C110">
        <v>21899932</v>
      </c>
      <c r="D110">
        <v>1</v>
      </c>
      <c r="E110" t="s">
        <v>2956</v>
      </c>
      <c r="F110" t="s">
        <v>9198</v>
      </c>
      <c r="G110" s="66" t="s">
        <v>1414</v>
      </c>
      <c r="H110" s="66" t="s">
        <v>5579</v>
      </c>
      <c r="I110" s="66">
        <v>142.13</v>
      </c>
      <c r="J110" s="61">
        <f t="shared" si="2"/>
        <v>888.3125</v>
      </c>
    </row>
    <row r="111" spans="1:10" x14ac:dyDescent="0.25">
      <c r="A111" t="s">
        <v>5693</v>
      </c>
      <c r="B111" s="56">
        <v>43027</v>
      </c>
      <c r="C111">
        <v>21899931</v>
      </c>
      <c r="D111">
        <v>1</v>
      </c>
      <c r="E111" t="s">
        <v>2956</v>
      </c>
      <c r="F111" t="s">
        <v>9199</v>
      </c>
      <c r="G111" s="66" t="s">
        <v>1414</v>
      </c>
      <c r="H111" s="66" t="s">
        <v>5579</v>
      </c>
      <c r="I111" s="66">
        <v>123.31</v>
      </c>
      <c r="J111" s="61">
        <f t="shared" si="2"/>
        <v>770.6875</v>
      </c>
    </row>
    <row r="112" spans="1:10" x14ac:dyDescent="0.25">
      <c r="A112" t="s">
        <v>255</v>
      </c>
      <c r="B112" s="56">
        <v>43027</v>
      </c>
      <c r="C112">
        <v>21899934</v>
      </c>
      <c r="D112">
        <v>1</v>
      </c>
      <c r="E112" t="s">
        <v>2956</v>
      </c>
      <c r="F112" t="s">
        <v>9200</v>
      </c>
      <c r="G112" s="66" t="s">
        <v>1414</v>
      </c>
      <c r="H112" s="66" t="s">
        <v>5579</v>
      </c>
      <c r="I112" s="66">
        <v>42.86</v>
      </c>
      <c r="J112" s="61">
        <f t="shared" si="2"/>
        <v>267.875</v>
      </c>
    </row>
    <row r="113" spans="1:11" x14ac:dyDescent="0.25">
      <c r="A113" t="s">
        <v>5714</v>
      </c>
      <c r="B113" s="56">
        <v>43027</v>
      </c>
      <c r="C113" t="s">
        <v>9201</v>
      </c>
      <c r="D113">
        <v>1</v>
      </c>
      <c r="E113" t="s">
        <v>9006</v>
      </c>
      <c r="F113">
        <v>719</v>
      </c>
      <c r="G113" s="7" t="s">
        <v>1497</v>
      </c>
      <c r="H113" s="7" t="s">
        <v>5568</v>
      </c>
      <c r="I113" s="61">
        <v>33705</v>
      </c>
      <c r="J113" s="61">
        <f t="shared" si="2"/>
        <v>210656.25</v>
      </c>
    </row>
    <row r="114" spans="1:11" x14ac:dyDescent="0.25">
      <c r="A114" t="s">
        <v>9202</v>
      </c>
      <c r="B114" s="56">
        <v>43027</v>
      </c>
      <c r="C114" t="s">
        <v>9203</v>
      </c>
      <c r="D114">
        <v>1</v>
      </c>
      <c r="E114" t="s">
        <v>9006</v>
      </c>
      <c r="F114">
        <v>720</v>
      </c>
      <c r="G114" s="7" t="s">
        <v>1486</v>
      </c>
      <c r="H114" s="7" t="s">
        <v>1487</v>
      </c>
      <c r="I114" s="61">
        <v>44898.11</v>
      </c>
      <c r="J114" s="61">
        <f t="shared" si="2"/>
        <v>280613.1875</v>
      </c>
    </row>
    <row r="115" spans="1:11" x14ac:dyDescent="0.25">
      <c r="A115" t="s">
        <v>1731</v>
      </c>
      <c r="B115" s="56">
        <v>43027</v>
      </c>
      <c r="C115">
        <v>72</v>
      </c>
      <c r="D115">
        <v>1</v>
      </c>
      <c r="E115" t="s">
        <v>2956</v>
      </c>
      <c r="F115" t="s">
        <v>9204</v>
      </c>
      <c r="G115" s="66" t="s">
        <v>2842</v>
      </c>
      <c r="H115" s="66" t="s">
        <v>2604</v>
      </c>
      <c r="I115" s="61">
        <v>8160</v>
      </c>
      <c r="J115" s="61">
        <f t="shared" si="2"/>
        <v>51000</v>
      </c>
      <c r="K115" s="69">
        <v>5439.97</v>
      </c>
    </row>
    <row r="116" spans="1:11" x14ac:dyDescent="0.25">
      <c r="A116" t="s">
        <v>9205</v>
      </c>
      <c r="B116" s="56">
        <v>43027</v>
      </c>
      <c r="C116" t="s">
        <v>9206</v>
      </c>
      <c r="D116">
        <v>1</v>
      </c>
      <c r="E116" t="s">
        <v>2948</v>
      </c>
      <c r="F116">
        <v>12189</v>
      </c>
      <c r="G116" s="39" t="s">
        <v>1463</v>
      </c>
      <c r="H116" s="39" t="s">
        <v>1464</v>
      </c>
      <c r="I116" s="61">
        <v>75340.52</v>
      </c>
      <c r="J116" s="61">
        <f t="shared" si="2"/>
        <v>470878.25</v>
      </c>
    </row>
    <row r="117" spans="1:11" x14ac:dyDescent="0.25">
      <c r="A117" t="s">
        <v>9207</v>
      </c>
      <c r="B117" s="56">
        <v>43027</v>
      </c>
      <c r="C117" t="s">
        <v>9208</v>
      </c>
      <c r="D117">
        <v>1</v>
      </c>
      <c r="E117" t="s">
        <v>2956</v>
      </c>
      <c r="F117" t="s">
        <v>9209</v>
      </c>
      <c r="G117" s="66" t="s">
        <v>5394</v>
      </c>
      <c r="H117" s="66" t="s">
        <v>6188</v>
      </c>
      <c r="I117" s="66">
        <v>192.83</v>
      </c>
      <c r="J117" s="61">
        <f t="shared" si="2"/>
        <v>1205.1875</v>
      </c>
    </row>
    <row r="118" spans="1:11" x14ac:dyDescent="0.25">
      <c r="A118" t="s">
        <v>9210</v>
      </c>
      <c r="B118" s="56">
        <v>43027</v>
      </c>
      <c r="C118" t="s">
        <v>9211</v>
      </c>
      <c r="D118">
        <v>1</v>
      </c>
      <c r="E118" t="s">
        <v>2948</v>
      </c>
      <c r="F118">
        <v>12190</v>
      </c>
      <c r="G118" s="39" t="s">
        <v>1463</v>
      </c>
      <c r="H118" s="39" t="s">
        <v>1464</v>
      </c>
      <c r="I118" s="61">
        <v>38898.67</v>
      </c>
      <c r="J118" s="61">
        <f t="shared" si="2"/>
        <v>243116.68749999997</v>
      </c>
    </row>
    <row r="119" spans="1:11" x14ac:dyDescent="0.25">
      <c r="A119" t="s">
        <v>9212</v>
      </c>
      <c r="B119" s="56">
        <v>43027</v>
      </c>
      <c r="C119" t="s">
        <v>9213</v>
      </c>
      <c r="D119">
        <v>1</v>
      </c>
      <c r="E119" t="s">
        <v>2948</v>
      </c>
      <c r="F119">
        <v>12191</v>
      </c>
      <c r="G119" s="39" t="s">
        <v>1463</v>
      </c>
      <c r="H119" s="39" t="s">
        <v>1464</v>
      </c>
      <c r="I119" s="61">
        <v>35719.53</v>
      </c>
      <c r="J119" s="61">
        <f t="shared" si="2"/>
        <v>223247.0625</v>
      </c>
    </row>
    <row r="120" spans="1:11" x14ac:dyDescent="0.25">
      <c r="A120" t="s">
        <v>6411</v>
      </c>
      <c r="B120" s="56">
        <v>43027</v>
      </c>
      <c r="C120" t="s">
        <v>9214</v>
      </c>
      <c r="D120">
        <v>1</v>
      </c>
      <c r="E120" t="s">
        <v>2948</v>
      </c>
      <c r="F120">
        <v>12192</v>
      </c>
      <c r="G120" s="39" t="s">
        <v>1463</v>
      </c>
      <c r="H120" s="39" t="s">
        <v>1464</v>
      </c>
      <c r="I120" s="61">
        <v>35719.53</v>
      </c>
      <c r="J120" s="61">
        <f t="shared" si="2"/>
        <v>223247.0625</v>
      </c>
    </row>
    <row r="121" spans="1:11" x14ac:dyDescent="0.25">
      <c r="A121" t="s">
        <v>9215</v>
      </c>
      <c r="B121" s="56">
        <v>43027</v>
      </c>
      <c r="C121" t="s">
        <v>9216</v>
      </c>
      <c r="D121">
        <v>1</v>
      </c>
      <c r="E121" t="s">
        <v>2948</v>
      </c>
      <c r="F121">
        <v>12193</v>
      </c>
      <c r="G121" s="39" t="s">
        <v>1463</v>
      </c>
      <c r="H121" s="39" t="s">
        <v>1464</v>
      </c>
      <c r="I121" s="61">
        <v>35719.53</v>
      </c>
      <c r="J121" s="61">
        <f t="shared" si="2"/>
        <v>223247.0625</v>
      </c>
    </row>
    <row r="122" spans="1:11" x14ac:dyDescent="0.25">
      <c r="A122" t="s">
        <v>9217</v>
      </c>
      <c r="B122" s="56">
        <v>43027</v>
      </c>
      <c r="C122" t="s">
        <v>9218</v>
      </c>
      <c r="D122">
        <v>1</v>
      </c>
      <c r="E122" t="s">
        <v>2948</v>
      </c>
      <c r="F122">
        <v>12194</v>
      </c>
      <c r="G122" s="39" t="s">
        <v>1463</v>
      </c>
      <c r="H122" s="39" t="s">
        <v>1464</v>
      </c>
      <c r="I122" s="61">
        <v>68199.710000000006</v>
      </c>
      <c r="J122" s="61">
        <f t="shared" si="2"/>
        <v>426248.18750000006</v>
      </c>
    </row>
    <row r="123" spans="1:11" x14ac:dyDescent="0.25">
      <c r="A123" t="s">
        <v>3990</v>
      </c>
      <c r="B123" s="56">
        <v>43027</v>
      </c>
      <c r="C123" t="s">
        <v>9219</v>
      </c>
      <c r="D123">
        <v>1</v>
      </c>
      <c r="E123" t="s">
        <v>9006</v>
      </c>
      <c r="F123">
        <v>721</v>
      </c>
      <c r="G123" s="7" t="s">
        <v>1469</v>
      </c>
      <c r="H123" s="7" t="s">
        <v>1470</v>
      </c>
      <c r="I123" s="61">
        <v>35049.46</v>
      </c>
      <c r="J123" s="61">
        <f t="shared" si="2"/>
        <v>219059.125</v>
      </c>
    </row>
    <row r="124" spans="1:11" x14ac:dyDescent="0.25">
      <c r="A124" t="s">
        <v>9220</v>
      </c>
      <c r="B124" s="56">
        <v>43027</v>
      </c>
      <c r="C124" t="s">
        <v>9221</v>
      </c>
      <c r="D124">
        <v>1</v>
      </c>
      <c r="E124" t="s">
        <v>9006</v>
      </c>
      <c r="F124">
        <v>722</v>
      </c>
      <c r="G124" s="7" t="s">
        <v>3755</v>
      </c>
      <c r="H124" s="66" t="s">
        <v>9222</v>
      </c>
      <c r="I124" s="61">
        <v>75397.240000000005</v>
      </c>
      <c r="J124" s="61">
        <f t="shared" si="2"/>
        <v>471232.75</v>
      </c>
    </row>
    <row r="125" spans="1:11" x14ac:dyDescent="0.25">
      <c r="A125" t="s">
        <v>9229</v>
      </c>
      <c r="B125" s="56">
        <v>43028</v>
      </c>
      <c r="C125" t="s">
        <v>9230</v>
      </c>
      <c r="D125">
        <v>1</v>
      </c>
      <c r="E125" t="s">
        <v>9006</v>
      </c>
      <c r="F125">
        <v>723</v>
      </c>
      <c r="G125" s="7" t="s">
        <v>1488</v>
      </c>
      <c r="H125" s="66" t="s">
        <v>9033</v>
      </c>
      <c r="I125" s="61">
        <v>48912.32</v>
      </c>
      <c r="J125" s="61">
        <f t="shared" si="2"/>
        <v>305702</v>
      </c>
    </row>
    <row r="126" spans="1:11" x14ac:dyDescent="0.25">
      <c r="A126" t="s">
        <v>9223</v>
      </c>
      <c r="B126" s="56">
        <v>43027</v>
      </c>
      <c r="C126" t="s">
        <v>9224</v>
      </c>
      <c r="D126">
        <v>1</v>
      </c>
      <c r="E126" t="s">
        <v>2956</v>
      </c>
      <c r="F126">
        <v>20081</v>
      </c>
      <c r="G126" s="7" t="s">
        <v>1417</v>
      </c>
      <c r="H126" s="7" t="s">
        <v>2911</v>
      </c>
      <c r="I126" s="66">
        <v>890.69</v>
      </c>
      <c r="J126" s="61">
        <f t="shared" si="2"/>
        <v>5566.8125</v>
      </c>
    </row>
    <row r="127" spans="1:11" x14ac:dyDescent="0.25">
      <c r="A127" t="s">
        <v>9250</v>
      </c>
      <c r="B127" s="56">
        <v>43031</v>
      </c>
      <c r="C127" t="s">
        <v>9251</v>
      </c>
      <c r="D127">
        <v>1</v>
      </c>
      <c r="E127" t="s">
        <v>9006</v>
      </c>
      <c r="F127">
        <v>724</v>
      </c>
      <c r="G127" s="7" t="s">
        <v>1482</v>
      </c>
      <c r="H127" s="66" t="s">
        <v>3578</v>
      </c>
      <c r="I127" s="61">
        <v>48062.879999999997</v>
      </c>
      <c r="J127" s="61">
        <f t="shared" si="2"/>
        <v>300393</v>
      </c>
    </row>
    <row r="128" spans="1:11" x14ac:dyDescent="0.25">
      <c r="A128" t="s">
        <v>5114</v>
      </c>
      <c r="B128" s="56">
        <v>43031</v>
      </c>
      <c r="C128" t="s">
        <v>9252</v>
      </c>
      <c r="D128">
        <v>1</v>
      </c>
      <c r="E128" t="s">
        <v>9006</v>
      </c>
      <c r="F128">
        <v>725</v>
      </c>
      <c r="G128" s="7" t="s">
        <v>1486</v>
      </c>
      <c r="H128" s="7" t="s">
        <v>1487</v>
      </c>
      <c r="I128" s="61">
        <v>41709.919999999998</v>
      </c>
      <c r="J128" s="61">
        <f t="shared" si="2"/>
        <v>260686.99999999997</v>
      </c>
    </row>
    <row r="129" spans="1:10" x14ac:dyDescent="0.25">
      <c r="A129" t="s">
        <v>397</v>
      </c>
      <c r="B129" s="56">
        <v>43031</v>
      </c>
      <c r="C129" t="s">
        <v>9253</v>
      </c>
      <c r="D129">
        <v>1</v>
      </c>
      <c r="E129" t="s">
        <v>2948</v>
      </c>
      <c r="F129">
        <v>12196</v>
      </c>
      <c r="G129" s="39" t="s">
        <v>1463</v>
      </c>
      <c r="H129" s="39" t="s">
        <v>1464</v>
      </c>
      <c r="I129" s="61">
        <v>38898.67</v>
      </c>
      <c r="J129" s="61">
        <f t="shared" si="2"/>
        <v>243116.68749999997</v>
      </c>
    </row>
    <row r="130" spans="1:10" x14ac:dyDescent="0.25">
      <c r="A130" t="s">
        <v>9254</v>
      </c>
      <c r="B130" s="56">
        <v>43031</v>
      </c>
      <c r="C130" t="s">
        <v>9255</v>
      </c>
      <c r="D130">
        <v>1</v>
      </c>
      <c r="E130" t="s">
        <v>2948</v>
      </c>
      <c r="F130">
        <v>12197</v>
      </c>
      <c r="G130" s="39" t="s">
        <v>1463</v>
      </c>
      <c r="H130" s="39" t="s">
        <v>1464</v>
      </c>
      <c r="I130" s="61">
        <v>38898.67</v>
      </c>
      <c r="J130" s="61">
        <f t="shared" si="2"/>
        <v>243116.68749999997</v>
      </c>
    </row>
    <row r="131" spans="1:10" x14ac:dyDescent="0.25">
      <c r="A131" t="s">
        <v>408</v>
      </c>
      <c r="B131" s="56">
        <v>43031</v>
      </c>
      <c r="C131" t="s">
        <v>9256</v>
      </c>
      <c r="D131">
        <v>1</v>
      </c>
      <c r="E131" t="s">
        <v>2948</v>
      </c>
      <c r="F131">
        <v>12198</v>
      </c>
      <c r="G131" s="39" t="s">
        <v>1463</v>
      </c>
      <c r="H131" s="39" t="s">
        <v>1464</v>
      </c>
      <c r="I131" s="61">
        <v>38898.67</v>
      </c>
      <c r="J131" s="61">
        <f t="shared" si="2"/>
        <v>243116.68749999997</v>
      </c>
    </row>
    <row r="132" spans="1:10" x14ac:dyDescent="0.25">
      <c r="A132" t="s">
        <v>9257</v>
      </c>
      <c r="B132" s="56">
        <v>43031</v>
      </c>
      <c r="C132" t="s">
        <v>9258</v>
      </c>
      <c r="D132">
        <v>1</v>
      </c>
      <c r="E132" t="s">
        <v>2948</v>
      </c>
      <c r="F132">
        <v>12199</v>
      </c>
      <c r="G132" s="39" t="s">
        <v>1463</v>
      </c>
      <c r="H132" s="39" t="s">
        <v>1464</v>
      </c>
      <c r="I132" s="61">
        <v>35719.53</v>
      </c>
      <c r="J132" s="61">
        <f t="shared" si="2"/>
        <v>223247.0625</v>
      </c>
    </row>
    <row r="133" spans="1:10" x14ac:dyDescent="0.25">
      <c r="A133" t="s">
        <v>1827</v>
      </c>
      <c r="B133" s="56">
        <v>43031</v>
      </c>
      <c r="C133" t="s">
        <v>9259</v>
      </c>
      <c r="D133">
        <v>1</v>
      </c>
      <c r="E133" t="s">
        <v>2948</v>
      </c>
      <c r="F133">
        <v>12200</v>
      </c>
      <c r="G133" s="39" t="s">
        <v>1463</v>
      </c>
      <c r="H133" s="39" t="s">
        <v>1464</v>
      </c>
      <c r="I133" s="61">
        <v>35719.53</v>
      </c>
      <c r="J133" s="61">
        <f t="shared" si="2"/>
        <v>223247.0625</v>
      </c>
    </row>
    <row r="134" spans="1:10" x14ac:dyDescent="0.25">
      <c r="A134" t="s">
        <v>9260</v>
      </c>
      <c r="B134" s="56">
        <v>43031</v>
      </c>
      <c r="C134" t="s">
        <v>9261</v>
      </c>
      <c r="D134">
        <v>1</v>
      </c>
      <c r="E134" t="s">
        <v>2948</v>
      </c>
      <c r="F134">
        <v>12201</v>
      </c>
      <c r="G134" s="39" t="s">
        <v>1463</v>
      </c>
      <c r="H134" s="39" t="s">
        <v>1464</v>
      </c>
      <c r="I134" s="61">
        <v>42177.96</v>
      </c>
      <c r="J134" s="61">
        <f t="shared" si="2"/>
        <v>263612.25</v>
      </c>
    </row>
    <row r="135" spans="1:10" x14ac:dyDescent="0.25">
      <c r="A135" t="s">
        <v>1833</v>
      </c>
      <c r="B135" s="56">
        <v>43031</v>
      </c>
      <c r="C135" t="s">
        <v>9262</v>
      </c>
      <c r="D135">
        <v>1</v>
      </c>
      <c r="E135" t="s">
        <v>2948</v>
      </c>
      <c r="F135">
        <v>12202</v>
      </c>
      <c r="G135" s="39" t="s">
        <v>1463</v>
      </c>
      <c r="H135" s="39" t="s">
        <v>1464</v>
      </c>
      <c r="I135" s="61">
        <v>42177.96</v>
      </c>
      <c r="J135" s="61">
        <f t="shared" ref="J135:J198" si="3">+I135/0.16</f>
        <v>263612.25</v>
      </c>
    </row>
    <row r="136" spans="1:10" x14ac:dyDescent="0.25">
      <c r="A136" t="s">
        <v>416</v>
      </c>
      <c r="B136" s="56">
        <v>43031</v>
      </c>
      <c r="C136" t="s">
        <v>9263</v>
      </c>
      <c r="D136">
        <v>1</v>
      </c>
      <c r="E136" t="s">
        <v>2948</v>
      </c>
      <c r="F136">
        <v>12203</v>
      </c>
      <c r="G136" s="39" t="s">
        <v>1463</v>
      </c>
      <c r="H136" s="39" t="s">
        <v>1464</v>
      </c>
      <c r="I136" s="61">
        <v>38898.67</v>
      </c>
      <c r="J136" s="61">
        <f t="shared" si="3"/>
        <v>243116.68749999997</v>
      </c>
    </row>
    <row r="137" spans="1:10" x14ac:dyDescent="0.25">
      <c r="A137" t="s">
        <v>9264</v>
      </c>
      <c r="B137" s="56">
        <v>43031</v>
      </c>
      <c r="C137" t="s">
        <v>9265</v>
      </c>
      <c r="D137">
        <v>1</v>
      </c>
      <c r="E137" t="s">
        <v>2948</v>
      </c>
      <c r="F137">
        <v>12204</v>
      </c>
      <c r="G137" s="39" t="s">
        <v>1463</v>
      </c>
      <c r="H137" s="39" t="s">
        <v>1464</v>
      </c>
      <c r="I137" s="61">
        <v>51496.09</v>
      </c>
      <c r="J137" s="61">
        <f t="shared" si="3"/>
        <v>321850.5625</v>
      </c>
    </row>
    <row r="138" spans="1:10" x14ac:dyDescent="0.25">
      <c r="A138" t="s">
        <v>420</v>
      </c>
      <c r="B138" s="56">
        <v>43031</v>
      </c>
      <c r="C138" t="s">
        <v>9266</v>
      </c>
      <c r="D138">
        <v>1</v>
      </c>
      <c r="E138" t="s">
        <v>2948</v>
      </c>
      <c r="F138">
        <v>12205</v>
      </c>
      <c r="G138" s="39" t="s">
        <v>1463</v>
      </c>
      <c r="H138" s="39" t="s">
        <v>1464</v>
      </c>
      <c r="I138" s="61">
        <v>54459.68</v>
      </c>
      <c r="J138" s="61">
        <f t="shared" si="3"/>
        <v>340373</v>
      </c>
    </row>
    <row r="139" spans="1:10" x14ac:dyDescent="0.25">
      <c r="A139" t="s">
        <v>4041</v>
      </c>
      <c r="B139" s="56">
        <v>43031</v>
      </c>
      <c r="C139" t="s">
        <v>9267</v>
      </c>
      <c r="D139">
        <v>1</v>
      </c>
      <c r="E139" t="s">
        <v>2948</v>
      </c>
      <c r="F139">
        <v>12206</v>
      </c>
      <c r="G139" s="39" t="s">
        <v>1463</v>
      </c>
      <c r="H139" s="39" t="s">
        <v>1464</v>
      </c>
      <c r="I139" s="61">
        <v>35719.53</v>
      </c>
      <c r="J139" s="61">
        <f t="shared" si="3"/>
        <v>223247.0625</v>
      </c>
    </row>
    <row r="140" spans="1:10" x14ac:dyDescent="0.25">
      <c r="A140" t="s">
        <v>4044</v>
      </c>
      <c r="B140" s="56">
        <v>43031</v>
      </c>
      <c r="C140" t="s">
        <v>9268</v>
      </c>
      <c r="D140">
        <v>1</v>
      </c>
      <c r="E140" t="s">
        <v>2948</v>
      </c>
      <c r="F140">
        <v>12207</v>
      </c>
      <c r="G140" s="39" t="s">
        <v>1463</v>
      </c>
      <c r="H140" s="39" t="s">
        <v>1464</v>
      </c>
      <c r="I140" s="61">
        <v>73687.72</v>
      </c>
      <c r="J140" s="61">
        <f t="shared" si="3"/>
        <v>460548.25</v>
      </c>
    </row>
    <row r="141" spans="1:10" x14ac:dyDescent="0.25">
      <c r="A141" t="s">
        <v>9269</v>
      </c>
      <c r="B141" s="56">
        <v>43031</v>
      </c>
      <c r="C141" t="s">
        <v>9270</v>
      </c>
      <c r="D141">
        <v>1</v>
      </c>
      <c r="E141" t="s">
        <v>2948</v>
      </c>
      <c r="F141">
        <v>12208</v>
      </c>
      <c r="G141" s="39" t="s">
        <v>1463</v>
      </c>
      <c r="H141" s="39" t="s">
        <v>1464</v>
      </c>
      <c r="I141" s="61">
        <v>83050.84</v>
      </c>
      <c r="J141" s="61">
        <f t="shared" si="3"/>
        <v>519067.74999999994</v>
      </c>
    </row>
    <row r="142" spans="1:10" x14ac:dyDescent="0.25">
      <c r="A142" t="s">
        <v>4047</v>
      </c>
      <c r="B142" s="56">
        <v>43031</v>
      </c>
      <c r="C142" t="s">
        <v>9271</v>
      </c>
      <c r="D142">
        <v>1</v>
      </c>
      <c r="E142" t="s">
        <v>2948</v>
      </c>
      <c r="F142">
        <v>12209</v>
      </c>
      <c r="G142" s="39" t="s">
        <v>1463</v>
      </c>
      <c r="H142" s="39" t="s">
        <v>1464</v>
      </c>
      <c r="I142" s="61">
        <v>75340.36</v>
      </c>
      <c r="J142" s="61">
        <f t="shared" si="3"/>
        <v>470877.25</v>
      </c>
    </row>
    <row r="143" spans="1:10" x14ac:dyDescent="0.25">
      <c r="A143" t="s">
        <v>423</v>
      </c>
      <c r="B143" s="56">
        <v>43031</v>
      </c>
      <c r="C143" t="s">
        <v>9272</v>
      </c>
      <c r="D143">
        <v>1</v>
      </c>
      <c r="E143" t="s">
        <v>2948</v>
      </c>
      <c r="F143">
        <v>12210</v>
      </c>
      <c r="G143" s="39" t="s">
        <v>1463</v>
      </c>
      <c r="H143" s="39" t="s">
        <v>1464</v>
      </c>
      <c r="I143" s="61">
        <v>89186.92</v>
      </c>
      <c r="J143" s="61">
        <f t="shared" si="3"/>
        <v>557418.25</v>
      </c>
    </row>
    <row r="144" spans="1:10" x14ac:dyDescent="0.25">
      <c r="A144" t="s">
        <v>9274</v>
      </c>
      <c r="B144" s="56">
        <v>43032</v>
      </c>
      <c r="C144" t="s">
        <v>9275</v>
      </c>
      <c r="D144">
        <v>1</v>
      </c>
      <c r="E144" t="s">
        <v>3010</v>
      </c>
      <c r="F144">
        <v>34781</v>
      </c>
      <c r="G144" s="66" t="str">
        <f t="shared" ref="G144:G215" si="4">+H144</f>
        <v>ELE011009716</v>
      </c>
      <c r="H144" s="66" t="s">
        <v>763</v>
      </c>
      <c r="I144" s="66">
        <v>16</v>
      </c>
      <c r="J144" s="61">
        <f t="shared" si="3"/>
        <v>100</v>
      </c>
    </row>
    <row r="145" spans="1:10" x14ac:dyDescent="0.25">
      <c r="A145" t="s">
        <v>3100</v>
      </c>
      <c r="B145" s="56">
        <v>43032</v>
      </c>
      <c r="C145" t="s">
        <v>9276</v>
      </c>
      <c r="D145">
        <v>1</v>
      </c>
      <c r="E145" t="s">
        <v>3010</v>
      </c>
      <c r="F145">
        <v>34782</v>
      </c>
      <c r="G145" s="7" t="s">
        <v>8980</v>
      </c>
      <c r="H145" s="66" t="s">
        <v>8981</v>
      </c>
      <c r="I145" s="66">
        <v>25.21</v>
      </c>
      <c r="J145" s="61">
        <f t="shared" si="3"/>
        <v>157.5625</v>
      </c>
    </row>
    <row r="146" spans="1:10" x14ac:dyDescent="0.25">
      <c r="A146" t="s">
        <v>3104</v>
      </c>
      <c r="B146" s="56">
        <v>43032</v>
      </c>
      <c r="C146" t="s">
        <v>9277</v>
      </c>
      <c r="D146">
        <v>1</v>
      </c>
      <c r="E146" t="s">
        <v>3010</v>
      </c>
      <c r="F146">
        <v>34784</v>
      </c>
      <c r="G146" s="66" t="str">
        <f t="shared" si="4"/>
        <v>CFC110121742</v>
      </c>
      <c r="H146" s="66" t="s">
        <v>777</v>
      </c>
      <c r="I146" s="66">
        <v>3.17</v>
      </c>
      <c r="J146" s="61">
        <f t="shared" si="3"/>
        <v>19.8125</v>
      </c>
    </row>
    <row r="147" spans="1:10" x14ac:dyDescent="0.25">
      <c r="A147" t="s">
        <v>3108</v>
      </c>
      <c r="B147" s="56">
        <v>43032</v>
      </c>
      <c r="C147" t="s">
        <v>9278</v>
      </c>
      <c r="D147">
        <v>1</v>
      </c>
      <c r="E147" t="s">
        <v>3010</v>
      </c>
      <c r="F147">
        <v>34785</v>
      </c>
      <c r="G147" s="66" t="str">
        <f t="shared" si="4"/>
        <v>JUGJ631227RL8</v>
      </c>
      <c r="H147" s="66" t="s">
        <v>9279</v>
      </c>
      <c r="I147" s="66">
        <v>96</v>
      </c>
      <c r="J147" s="61">
        <f t="shared" si="3"/>
        <v>600</v>
      </c>
    </row>
    <row r="148" spans="1:10" x14ac:dyDescent="0.25">
      <c r="A148" t="s">
        <v>4060</v>
      </c>
      <c r="B148" s="56">
        <v>43032</v>
      </c>
      <c r="C148" t="s">
        <v>9280</v>
      </c>
      <c r="D148">
        <v>1</v>
      </c>
      <c r="E148" t="s">
        <v>3010</v>
      </c>
      <c r="F148">
        <v>34786</v>
      </c>
      <c r="G148" s="66" t="str">
        <f t="shared" si="4"/>
        <v>RERM8507088A8</v>
      </c>
      <c r="H148" s="66" t="s">
        <v>1426</v>
      </c>
      <c r="I148" s="66">
        <v>56</v>
      </c>
      <c r="J148" s="61">
        <f t="shared" si="3"/>
        <v>350</v>
      </c>
    </row>
    <row r="149" spans="1:10" x14ac:dyDescent="0.25">
      <c r="A149" t="s">
        <v>3110</v>
      </c>
      <c r="B149" s="56">
        <v>43032</v>
      </c>
      <c r="C149" t="s">
        <v>9281</v>
      </c>
      <c r="D149">
        <v>1</v>
      </c>
      <c r="E149" t="s">
        <v>3010</v>
      </c>
      <c r="F149">
        <v>34787</v>
      </c>
      <c r="G149" s="66" t="str">
        <f t="shared" si="4"/>
        <v>RERM8507088A8</v>
      </c>
      <c r="H149" s="66" t="s">
        <v>1426</v>
      </c>
      <c r="I149" s="66">
        <v>56</v>
      </c>
      <c r="J149" s="61">
        <f t="shared" si="3"/>
        <v>350</v>
      </c>
    </row>
    <row r="150" spans="1:10" x14ac:dyDescent="0.25">
      <c r="A150" t="s">
        <v>4065</v>
      </c>
      <c r="B150" s="56">
        <v>43032</v>
      </c>
      <c r="C150" t="s">
        <v>8383</v>
      </c>
      <c r="D150">
        <v>1</v>
      </c>
      <c r="E150" t="s">
        <v>3010</v>
      </c>
      <c r="F150">
        <v>34788</v>
      </c>
      <c r="G150" s="66" t="str">
        <f t="shared" si="4"/>
        <v>LVB141009VE5</v>
      </c>
      <c r="H150" s="66" t="s">
        <v>6699</v>
      </c>
      <c r="I150" s="66">
        <v>60.69</v>
      </c>
      <c r="J150" s="61">
        <f t="shared" si="3"/>
        <v>379.3125</v>
      </c>
    </row>
    <row r="151" spans="1:10" x14ac:dyDescent="0.25">
      <c r="A151" t="s">
        <v>3114</v>
      </c>
      <c r="B151" s="56">
        <v>43032</v>
      </c>
      <c r="C151" t="s">
        <v>9282</v>
      </c>
      <c r="D151">
        <v>1</v>
      </c>
      <c r="E151" t="s">
        <v>3010</v>
      </c>
      <c r="F151">
        <v>34790</v>
      </c>
      <c r="G151" s="66" t="str">
        <f t="shared" si="4"/>
        <v>RERM8507088A8</v>
      </c>
      <c r="H151" s="66" t="s">
        <v>1426</v>
      </c>
      <c r="I151" s="66">
        <v>40</v>
      </c>
      <c r="J151" s="61">
        <f t="shared" si="3"/>
        <v>250</v>
      </c>
    </row>
    <row r="152" spans="1:10" x14ac:dyDescent="0.25">
      <c r="A152" t="s">
        <v>3116</v>
      </c>
      <c r="B152" s="56">
        <v>43032</v>
      </c>
      <c r="C152" t="s">
        <v>9283</v>
      </c>
      <c r="D152">
        <v>1</v>
      </c>
      <c r="E152" t="s">
        <v>3010</v>
      </c>
      <c r="F152">
        <v>34791</v>
      </c>
      <c r="G152" s="66" t="str">
        <f t="shared" si="4"/>
        <v>RERM8507088A8</v>
      </c>
      <c r="H152" s="66" t="s">
        <v>1426</v>
      </c>
      <c r="I152" s="66">
        <v>56</v>
      </c>
      <c r="J152" s="61">
        <f t="shared" si="3"/>
        <v>350</v>
      </c>
    </row>
    <row r="153" spans="1:10" x14ac:dyDescent="0.25">
      <c r="A153" t="s">
        <v>3118</v>
      </c>
      <c r="B153" s="56">
        <v>43032</v>
      </c>
      <c r="C153" t="s">
        <v>9284</v>
      </c>
      <c r="D153">
        <v>1</v>
      </c>
      <c r="E153" t="s">
        <v>3010</v>
      </c>
      <c r="F153">
        <v>34792</v>
      </c>
      <c r="G153" s="66" t="str">
        <f t="shared" si="4"/>
        <v>JUCJ631227RL8</v>
      </c>
      <c r="H153" s="66" t="s">
        <v>9285</v>
      </c>
      <c r="I153" s="66">
        <v>40</v>
      </c>
      <c r="J153" s="61">
        <f t="shared" si="3"/>
        <v>250</v>
      </c>
    </row>
    <row r="154" spans="1:10" x14ac:dyDescent="0.25">
      <c r="A154" t="s">
        <v>3120</v>
      </c>
      <c r="B154" s="56">
        <v>43032</v>
      </c>
      <c r="C154" t="s">
        <v>9286</v>
      </c>
      <c r="D154">
        <v>1</v>
      </c>
      <c r="E154" t="s">
        <v>3010</v>
      </c>
      <c r="F154">
        <v>34793</v>
      </c>
      <c r="G154" s="66" t="str">
        <f t="shared" si="4"/>
        <v>SECR830908MY1</v>
      </c>
      <c r="H154" s="66" t="s">
        <v>7621</v>
      </c>
      <c r="I154" s="66">
        <v>24</v>
      </c>
      <c r="J154" s="61">
        <f t="shared" si="3"/>
        <v>150</v>
      </c>
    </row>
    <row r="155" spans="1:10" x14ac:dyDescent="0.25">
      <c r="A155" t="s">
        <v>4078</v>
      </c>
      <c r="B155" s="56">
        <v>43032</v>
      </c>
      <c r="C155" t="s">
        <v>9287</v>
      </c>
      <c r="D155">
        <v>1</v>
      </c>
      <c r="E155" t="s">
        <v>3010</v>
      </c>
      <c r="F155">
        <v>34794</v>
      </c>
      <c r="G155" s="66" t="str">
        <f t="shared" si="4"/>
        <v>DUMA580801KN5</v>
      </c>
      <c r="H155" s="66" t="s">
        <v>305</v>
      </c>
      <c r="I155" s="66">
        <v>40</v>
      </c>
      <c r="J155" s="61">
        <f t="shared" si="3"/>
        <v>250</v>
      </c>
    </row>
    <row r="156" spans="1:10" x14ac:dyDescent="0.25">
      <c r="A156" t="s">
        <v>464</v>
      </c>
      <c r="B156" s="56">
        <v>43032</v>
      </c>
      <c r="C156" t="s">
        <v>9288</v>
      </c>
      <c r="D156">
        <v>1</v>
      </c>
      <c r="E156" t="s">
        <v>3010</v>
      </c>
      <c r="F156">
        <v>34795</v>
      </c>
      <c r="G156" s="66" t="str">
        <f t="shared" si="4"/>
        <v>RERM8507088A8</v>
      </c>
      <c r="H156" s="66" t="s">
        <v>1426</v>
      </c>
      <c r="I156" s="66">
        <v>56</v>
      </c>
      <c r="J156" s="61">
        <f t="shared" si="3"/>
        <v>350</v>
      </c>
    </row>
    <row r="157" spans="1:10" x14ac:dyDescent="0.25">
      <c r="A157" t="s">
        <v>4084</v>
      </c>
      <c r="B157" s="56">
        <v>43032</v>
      </c>
      <c r="C157" t="s">
        <v>9289</v>
      </c>
      <c r="D157">
        <v>1</v>
      </c>
      <c r="E157" t="s">
        <v>3010</v>
      </c>
      <c r="F157">
        <v>34796</v>
      </c>
      <c r="G157" s="66" t="str">
        <f t="shared" si="4"/>
        <v>RERM8507088A8</v>
      </c>
      <c r="H157" s="66" t="s">
        <v>1426</v>
      </c>
      <c r="I157" s="66">
        <v>56</v>
      </c>
      <c r="J157" s="61">
        <f t="shared" si="3"/>
        <v>350</v>
      </c>
    </row>
    <row r="158" spans="1:10" x14ac:dyDescent="0.25">
      <c r="A158" t="s">
        <v>3123</v>
      </c>
      <c r="B158" s="56">
        <v>43032</v>
      </c>
      <c r="C158" t="s">
        <v>9290</v>
      </c>
      <c r="D158">
        <v>1</v>
      </c>
      <c r="E158" t="s">
        <v>3010</v>
      </c>
      <c r="F158">
        <v>34797</v>
      </c>
      <c r="G158" s="66" t="str">
        <f t="shared" si="4"/>
        <v>RERM8507088A8</v>
      </c>
      <c r="H158" s="66" t="s">
        <v>1426</v>
      </c>
      <c r="I158" s="66">
        <v>56</v>
      </c>
      <c r="J158" s="61">
        <f t="shared" si="3"/>
        <v>350</v>
      </c>
    </row>
    <row r="159" spans="1:10" x14ac:dyDescent="0.25">
      <c r="A159" t="s">
        <v>4089</v>
      </c>
      <c r="B159" s="56">
        <v>43032</v>
      </c>
      <c r="C159" t="s">
        <v>9291</v>
      </c>
      <c r="D159">
        <v>1</v>
      </c>
      <c r="E159" t="s">
        <v>3010</v>
      </c>
      <c r="F159">
        <v>34798</v>
      </c>
      <c r="G159" s="66" t="str">
        <f t="shared" si="4"/>
        <v>RERM8507088A8</v>
      </c>
      <c r="H159" s="66" t="s">
        <v>1426</v>
      </c>
      <c r="I159" s="66">
        <v>56</v>
      </c>
      <c r="J159" s="61">
        <f t="shared" si="3"/>
        <v>350</v>
      </c>
    </row>
    <row r="160" spans="1:10" x14ac:dyDescent="0.25">
      <c r="A160" t="s">
        <v>4092</v>
      </c>
      <c r="B160" s="56">
        <v>43032</v>
      </c>
      <c r="C160" t="s">
        <v>9292</v>
      </c>
      <c r="D160">
        <v>1</v>
      </c>
      <c r="E160" t="s">
        <v>3010</v>
      </c>
      <c r="F160">
        <v>34799</v>
      </c>
      <c r="G160" s="66" t="str">
        <f t="shared" si="4"/>
        <v>RERM8507088A8</v>
      </c>
      <c r="H160" s="66" t="s">
        <v>1426</v>
      </c>
      <c r="I160" s="66">
        <v>56</v>
      </c>
      <c r="J160" s="61">
        <f t="shared" si="3"/>
        <v>350</v>
      </c>
    </row>
    <row r="161" spans="1:10" x14ac:dyDescent="0.25">
      <c r="A161" t="s">
        <v>3125</v>
      </c>
      <c r="B161" s="56">
        <v>43032</v>
      </c>
      <c r="C161" t="s">
        <v>9293</v>
      </c>
      <c r="D161">
        <v>1</v>
      </c>
      <c r="E161" t="s">
        <v>3010</v>
      </c>
      <c r="F161">
        <v>34800</v>
      </c>
      <c r="G161" s="66" t="str">
        <f t="shared" si="4"/>
        <v>RERM8507088A8</v>
      </c>
      <c r="H161" s="66" t="s">
        <v>1426</v>
      </c>
      <c r="I161" s="66">
        <v>56</v>
      </c>
      <c r="J161" s="61">
        <f t="shared" si="3"/>
        <v>350</v>
      </c>
    </row>
    <row r="162" spans="1:10" x14ac:dyDescent="0.25">
      <c r="A162" t="s">
        <v>4097</v>
      </c>
      <c r="B162" s="56">
        <v>43032</v>
      </c>
      <c r="C162" t="s">
        <v>9294</v>
      </c>
      <c r="D162">
        <v>1</v>
      </c>
      <c r="E162" t="s">
        <v>3010</v>
      </c>
      <c r="F162">
        <v>34801</v>
      </c>
      <c r="G162" s="66" t="str">
        <f t="shared" si="4"/>
        <v>DUMA580801KN5</v>
      </c>
      <c r="H162" s="66" t="s">
        <v>305</v>
      </c>
      <c r="I162" s="66">
        <v>40</v>
      </c>
      <c r="J162" s="61">
        <f t="shared" si="3"/>
        <v>250</v>
      </c>
    </row>
    <row r="163" spans="1:10" x14ac:dyDescent="0.25">
      <c r="A163" t="s">
        <v>471</v>
      </c>
      <c r="B163" s="56">
        <v>43032</v>
      </c>
      <c r="C163" t="s">
        <v>9295</v>
      </c>
      <c r="D163">
        <v>1</v>
      </c>
      <c r="E163" t="s">
        <v>3010</v>
      </c>
      <c r="F163">
        <v>34802</v>
      </c>
      <c r="G163" s="66" t="str">
        <f t="shared" si="4"/>
        <v>DUMA580801KN5</v>
      </c>
      <c r="H163" s="66" t="s">
        <v>305</v>
      </c>
      <c r="I163" s="66">
        <v>40</v>
      </c>
      <c r="J163" s="61">
        <f t="shared" si="3"/>
        <v>250</v>
      </c>
    </row>
    <row r="164" spans="1:10" x14ac:dyDescent="0.25">
      <c r="A164" t="s">
        <v>9296</v>
      </c>
      <c r="B164" s="56">
        <v>43032</v>
      </c>
      <c r="C164" t="s">
        <v>9297</v>
      </c>
      <c r="D164">
        <v>1</v>
      </c>
      <c r="E164" t="s">
        <v>3010</v>
      </c>
      <c r="F164">
        <v>34803</v>
      </c>
      <c r="G164" s="66" t="str">
        <f t="shared" si="4"/>
        <v>LVB141009VE5</v>
      </c>
      <c r="H164" s="66" t="s">
        <v>6699</v>
      </c>
      <c r="I164" s="66">
        <v>29.79</v>
      </c>
      <c r="J164" s="61">
        <f t="shared" si="3"/>
        <v>186.1875</v>
      </c>
    </row>
    <row r="165" spans="1:10" x14ac:dyDescent="0.25">
      <c r="A165" t="s">
        <v>9298</v>
      </c>
      <c r="B165" s="56">
        <v>43032</v>
      </c>
      <c r="C165" t="s">
        <v>9299</v>
      </c>
      <c r="D165">
        <v>1</v>
      </c>
      <c r="E165" t="s">
        <v>3010</v>
      </c>
      <c r="F165">
        <v>34804</v>
      </c>
      <c r="G165" s="66" t="str">
        <f t="shared" si="4"/>
        <v>JUAJ600816GX0</v>
      </c>
      <c r="H165" s="66" t="s">
        <v>9300</v>
      </c>
      <c r="I165" s="66">
        <v>48</v>
      </c>
      <c r="J165" s="61">
        <f t="shared" si="3"/>
        <v>300</v>
      </c>
    </row>
    <row r="166" spans="1:10" x14ac:dyDescent="0.25">
      <c r="A166" t="s">
        <v>9301</v>
      </c>
      <c r="B166" s="56">
        <v>43032</v>
      </c>
      <c r="C166" t="s">
        <v>9302</v>
      </c>
      <c r="D166">
        <v>1</v>
      </c>
      <c r="E166" t="s">
        <v>3010</v>
      </c>
      <c r="F166">
        <v>34805</v>
      </c>
      <c r="G166" s="66" t="str">
        <f t="shared" si="4"/>
        <v>RERM8507088A8</v>
      </c>
      <c r="H166" s="66" t="s">
        <v>1426</v>
      </c>
      <c r="I166" s="66">
        <v>56</v>
      </c>
      <c r="J166" s="61">
        <f t="shared" si="3"/>
        <v>350</v>
      </c>
    </row>
    <row r="167" spans="1:10" x14ac:dyDescent="0.25">
      <c r="A167" t="s">
        <v>4108</v>
      </c>
      <c r="B167" s="56">
        <v>43032</v>
      </c>
      <c r="C167" t="s">
        <v>9303</v>
      </c>
      <c r="D167">
        <v>1</v>
      </c>
      <c r="E167" t="s">
        <v>3010</v>
      </c>
      <c r="F167">
        <v>34806</v>
      </c>
      <c r="G167" s="66" t="str">
        <f t="shared" si="4"/>
        <v>RERM8507088A8</v>
      </c>
      <c r="H167" s="66" t="s">
        <v>1426</v>
      </c>
      <c r="I167" s="66">
        <v>56</v>
      </c>
      <c r="J167" s="61">
        <f t="shared" si="3"/>
        <v>350</v>
      </c>
    </row>
    <row r="168" spans="1:10" x14ac:dyDescent="0.25">
      <c r="A168" t="s">
        <v>9304</v>
      </c>
      <c r="B168" s="56">
        <v>43032</v>
      </c>
      <c r="C168" t="s">
        <v>9305</v>
      </c>
      <c r="D168">
        <v>1</v>
      </c>
      <c r="E168" t="s">
        <v>3010</v>
      </c>
      <c r="F168">
        <v>34807</v>
      </c>
      <c r="G168" s="66" t="str">
        <f t="shared" si="4"/>
        <v>RERM8507088A8</v>
      </c>
      <c r="H168" s="66" t="s">
        <v>1426</v>
      </c>
      <c r="I168" s="66">
        <v>56</v>
      </c>
      <c r="J168" s="61">
        <f t="shared" si="3"/>
        <v>350</v>
      </c>
    </row>
    <row r="169" spans="1:10" x14ac:dyDescent="0.25">
      <c r="A169" t="s">
        <v>9306</v>
      </c>
      <c r="B169" s="56">
        <v>43032</v>
      </c>
      <c r="C169" t="s">
        <v>9307</v>
      </c>
      <c r="D169">
        <v>1</v>
      </c>
      <c r="E169" t="s">
        <v>3010</v>
      </c>
      <c r="F169">
        <v>34808</v>
      </c>
      <c r="G169" s="66" t="str">
        <f t="shared" si="4"/>
        <v>RERM8507088A8</v>
      </c>
      <c r="H169" s="66" t="s">
        <v>1426</v>
      </c>
      <c r="I169" s="66">
        <v>56</v>
      </c>
      <c r="J169" s="61">
        <f t="shared" si="3"/>
        <v>350</v>
      </c>
    </row>
    <row r="170" spans="1:10" x14ac:dyDescent="0.25">
      <c r="A170" t="s">
        <v>4132</v>
      </c>
      <c r="B170" s="56">
        <v>43032</v>
      </c>
      <c r="C170" t="s">
        <v>9308</v>
      </c>
      <c r="D170">
        <v>1</v>
      </c>
      <c r="E170" t="s">
        <v>3010</v>
      </c>
      <c r="F170">
        <v>34809</v>
      </c>
      <c r="G170" s="66" t="str">
        <f t="shared" si="4"/>
        <v>RERM8507088A8</v>
      </c>
      <c r="H170" s="66" t="s">
        <v>1426</v>
      </c>
      <c r="I170" s="66">
        <v>56</v>
      </c>
      <c r="J170" s="61">
        <f t="shared" si="3"/>
        <v>350</v>
      </c>
    </row>
    <row r="171" spans="1:10" x14ac:dyDescent="0.25">
      <c r="A171" t="s">
        <v>9309</v>
      </c>
      <c r="B171" s="56">
        <v>43032</v>
      </c>
      <c r="C171" t="s">
        <v>9310</v>
      </c>
      <c r="D171">
        <v>1</v>
      </c>
      <c r="E171" t="s">
        <v>3010</v>
      </c>
      <c r="F171">
        <v>34810</v>
      </c>
      <c r="G171" s="66" t="str">
        <f t="shared" si="4"/>
        <v>ROMS530216186</v>
      </c>
      <c r="H171" s="66" t="s">
        <v>2870</v>
      </c>
      <c r="I171" s="66">
        <v>190.35</v>
      </c>
      <c r="J171" s="61">
        <f t="shared" si="3"/>
        <v>1189.6875</v>
      </c>
    </row>
    <row r="172" spans="1:10" x14ac:dyDescent="0.25">
      <c r="A172" t="s">
        <v>9311</v>
      </c>
      <c r="B172" s="56">
        <v>43032</v>
      </c>
      <c r="C172" t="s">
        <v>9310</v>
      </c>
      <c r="D172">
        <v>1</v>
      </c>
      <c r="E172" t="s">
        <v>3010</v>
      </c>
      <c r="F172">
        <v>34811</v>
      </c>
      <c r="G172" s="66" t="str">
        <f t="shared" si="4"/>
        <v>SAC990608DD8</v>
      </c>
      <c r="H172" s="66" t="s">
        <v>9312</v>
      </c>
      <c r="I172" s="66">
        <v>13.47</v>
      </c>
      <c r="J172" s="61">
        <f t="shared" si="3"/>
        <v>84.1875</v>
      </c>
    </row>
    <row r="173" spans="1:10" x14ac:dyDescent="0.25">
      <c r="A173" t="s">
        <v>9313</v>
      </c>
      <c r="B173" s="56">
        <v>43032</v>
      </c>
      <c r="C173" t="s">
        <v>9314</v>
      </c>
      <c r="D173">
        <v>1</v>
      </c>
      <c r="E173" t="s">
        <v>3010</v>
      </c>
      <c r="F173">
        <v>34812</v>
      </c>
      <c r="G173" s="66" t="str">
        <f t="shared" si="4"/>
        <v>FOPJ630103CU1</v>
      </c>
      <c r="H173" s="66" t="s">
        <v>739</v>
      </c>
      <c r="I173" s="66">
        <v>21.38</v>
      </c>
      <c r="J173" s="61">
        <f t="shared" si="3"/>
        <v>133.625</v>
      </c>
    </row>
    <row r="174" spans="1:10" x14ac:dyDescent="0.25">
      <c r="A174" t="s">
        <v>9315</v>
      </c>
      <c r="B174" s="56">
        <v>43032</v>
      </c>
      <c r="C174" t="s">
        <v>9316</v>
      </c>
      <c r="D174">
        <v>1</v>
      </c>
      <c r="E174" t="s">
        <v>3010</v>
      </c>
      <c r="F174">
        <v>34813</v>
      </c>
      <c r="G174" s="66" t="str">
        <f t="shared" si="4"/>
        <v>AME970109GW0</v>
      </c>
      <c r="H174" s="66" t="s">
        <v>309</v>
      </c>
      <c r="I174" s="66">
        <v>74.430000000000007</v>
      </c>
      <c r="J174" s="61">
        <f t="shared" si="3"/>
        <v>465.18750000000006</v>
      </c>
    </row>
    <row r="175" spans="1:10" x14ac:dyDescent="0.25">
      <c r="A175" t="s">
        <v>473</v>
      </c>
      <c r="B175" s="56">
        <v>43032</v>
      </c>
      <c r="C175" t="s">
        <v>9317</v>
      </c>
      <c r="D175">
        <v>1</v>
      </c>
      <c r="E175" t="s">
        <v>3010</v>
      </c>
      <c r="F175">
        <v>34814</v>
      </c>
      <c r="G175" s="66" t="str">
        <f t="shared" si="4"/>
        <v>CEX9809213U5</v>
      </c>
      <c r="H175" s="66" t="s">
        <v>5528</v>
      </c>
      <c r="I175" s="66">
        <v>6.73</v>
      </c>
      <c r="J175" s="61">
        <f t="shared" si="3"/>
        <v>42.0625</v>
      </c>
    </row>
    <row r="176" spans="1:10" x14ac:dyDescent="0.25">
      <c r="A176" t="s">
        <v>9318</v>
      </c>
      <c r="B176" s="56">
        <v>43032</v>
      </c>
      <c r="C176" t="s">
        <v>9319</v>
      </c>
      <c r="D176">
        <v>1</v>
      </c>
      <c r="E176" t="s">
        <v>3010</v>
      </c>
      <c r="F176">
        <v>34815</v>
      </c>
      <c r="G176" s="66" t="str">
        <f t="shared" si="4"/>
        <v>FMB871228QF7</v>
      </c>
      <c r="H176" s="66" t="s">
        <v>430</v>
      </c>
      <c r="I176" s="66">
        <v>38.4</v>
      </c>
      <c r="J176" s="61">
        <f t="shared" si="3"/>
        <v>240</v>
      </c>
    </row>
    <row r="177" spans="1:10" x14ac:dyDescent="0.25">
      <c r="A177" t="s">
        <v>9320</v>
      </c>
      <c r="B177" s="56">
        <v>43032</v>
      </c>
      <c r="C177" t="s">
        <v>9321</v>
      </c>
      <c r="D177">
        <v>1</v>
      </c>
      <c r="E177" t="s">
        <v>3010</v>
      </c>
      <c r="F177">
        <v>34816</v>
      </c>
      <c r="G177" s="7" t="s">
        <v>8980</v>
      </c>
      <c r="H177" s="66" t="s">
        <v>9322</v>
      </c>
      <c r="I177" s="66">
        <v>25.21</v>
      </c>
      <c r="J177" s="61">
        <f t="shared" si="3"/>
        <v>157.5625</v>
      </c>
    </row>
    <row r="178" spans="1:10" x14ac:dyDescent="0.25">
      <c r="A178" t="s">
        <v>4135</v>
      </c>
      <c r="B178" s="56">
        <v>43032</v>
      </c>
      <c r="C178" t="s">
        <v>9323</v>
      </c>
      <c r="D178">
        <v>1</v>
      </c>
      <c r="E178" t="s">
        <v>3010</v>
      </c>
      <c r="F178">
        <v>34817</v>
      </c>
      <c r="G178" s="66" t="str">
        <f t="shared" si="4"/>
        <v>TTI961202IM1</v>
      </c>
      <c r="H178" s="66" t="s">
        <v>426</v>
      </c>
      <c r="I178" s="66">
        <v>19.95</v>
      </c>
      <c r="J178" s="61">
        <f t="shared" si="3"/>
        <v>124.6875</v>
      </c>
    </row>
    <row r="179" spans="1:10" x14ac:dyDescent="0.25">
      <c r="A179" t="s">
        <v>9324</v>
      </c>
      <c r="B179" s="56">
        <v>43032</v>
      </c>
      <c r="C179" t="s">
        <v>9325</v>
      </c>
      <c r="D179">
        <v>1</v>
      </c>
      <c r="E179" t="s">
        <v>3010</v>
      </c>
      <c r="F179">
        <v>34818</v>
      </c>
      <c r="G179" s="66" t="str">
        <f t="shared" si="4"/>
        <v>CSI020226MV4</v>
      </c>
      <c r="H179" s="66" t="s">
        <v>8568</v>
      </c>
      <c r="I179" s="66">
        <v>18.899999999999999</v>
      </c>
      <c r="J179" s="61">
        <f t="shared" si="3"/>
        <v>118.12499999999999</v>
      </c>
    </row>
    <row r="180" spans="1:10" x14ac:dyDescent="0.25">
      <c r="A180" t="s">
        <v>9326</v>
      </c>
      <c r="B180" s="56">
        <v>43032</v>
      </c>
      <c r="C180" t="s">
        <v>9327</v>
      </c>
      <c r="D180">
        <v>1</v>
      </c>
      <c r="E180" t="s">
        <v>3010</v>
      </c>
      <c r="F180">
        <v>34819</v>
      </c>
      <c r="G180" s="66" t="str">
        <f t="shared" si="4"/>
        <v>TRA060703EB4</v>
      </c>
      <c r="H180" s="66" t="s">
        <v>743</v>
      </c>
      <c r="I180" s="66">
        <v>54</v>
      </c>
      <c r="J180" s="61">
        <f t="shared" si="3"/>
        <v>337.5</v>
      </c>
    </row>
    <row r="181" spans="1:10" x14ac:dyDescent="0.25">
      <c r="A181" t="s">
        <v>6513</v>
      </c>
      <c r="B181" s="56">
        <v>43032</v>
      </c>
      <c r="C181" t="s">
        <v>9328</v>
      </c>
      <c r="D181">
        <v>1</v>
      </c>
      <c r="E181" t="s">
        <v>2948</v>
      </c>
      <c r="F181">
        <v>12211</v>
      </c>
      <c r="G181" s="39" t="s">
        <v>1463</v>
      </c>
      <c r="H181" s="39" t="s">
        <v>1464</v>
      </c>
      <c r="I181" s="61">
        <v>42763.46</v>
      </c>
      <c r="J181" s="61">
        <f t="shared" si="3"/>
        <v>267271.625</v>
      </c>
    </row>
    <row r="182" spans="1:10" x14ac:dyDescent="0.25">
      <c r="A182" t="s">
        <v>9329</v>
      </c>
      <c r="B182" s="56">
        <v>43032</v>
      </c>
      <c r="C182" t="s">
        <v>9330</v>
      </c>
      <c r="D182">
        <v>1</v>
      </c>
      <c r="E182" t="s">
        <v>2948</v>
      </c>
      <c r="F182">
        <v>12212</v>
      </c>
      <c r="G182" s="39" t="s">
        <v>1463</v>
      </c>
      <c r="H182" s="39" t="s">
        <v>1464</v>
      </c>
      <c r="I182" s="61">
        <v>42763.51</v>
      </c>
      <c r="J182" s="61">
        <f t="shared" si="3"/>
        <v>267271.9375</v>
      </c>
    </row>
    <row r="183" spans="1:10" x14ac:dyDescent="0.25">
      <c r="A183" t="s">
        <v>1948</v>
      </c>
      <c r="B183" s="56">
        <v>43033</v>
      </c>
      <c r="C183" t="s">
        <v>9334</v>
      </c>
      <c r="D183">
        <v>1</v>
      </c>
      <c r="E183" t="s">
        <v>2948</v>
      </c>
      <c r="F183">
        <v>12213</v>
      </c>
      <c r="G183" s="39" t="s">
        <v>1463</v>
      </c>
      <c r="H183" s="39" t="s">
        <v>1464</v>
      </c>
      <c r="I183" s="61">
        <v>46692.05</v>
      </c>
      <c r="J183" s="61">
        <f t="shared" si="3"/>
        <v>291825.3125</v>
      </c>
    </row>
    <row r="184" spans="1:10" s="66" customFormat="1" x14ac:dyDescent="0.25">
      <c r="A184" s="66" t="s">
        <v>7582</v>
      </c>
      <c r="B184" s="56">
        <v>43033</v>
      </c>
      <c r="C184" s="66" t="s">
        <v>259</v>
      </c>
      <c r="D184" s="66">
        <v>1</v>
      </c>
      <c r="E184" s="66" t="s">
        <v>3010</v>
      </c>
      <c r="F184" s="66">
        <v>34823</v>
      </c>
      <c r="G184" s="66" t="s">
        <v>1520</v>
      </c>
      <c r="H184" s="66" t="s">
        <v>1524</v>
      </c>
      <c r="I184" s="61">
        <v>206.55</v>
      </c>
      <c r="J184" s="61">
        <f t="shared" si="3"/>
        <v>1290.9375</v>
      </c>
    </row>
    <row r="185" spans="1:10" s="66" customFormat="1" x14ac:dyDescent="0.25">
      <c r="A185" s="66" t="s">
        <v>7582</v>
      </c>
      <c r="B185" s="56">
        <v>43033</v>
      </c>
      <c r="C185" s="66" t="s">
        <v>259</v>
      </c>
      <c r="D185" s="66">
        <v>1</v>
      </c>
      <c r="E185" s="66" t="s">
        <v>3010</v>
      </c>
      <c r="F185" s="66">
        <v>34823</v>
      </c>
      <c r="G185" s="66" t="s">
        <v>444</v>
      </c>
      <c r="H185" s="66" t="s">
        <v>9690</v>
      </c>
      <c r="I185" s="61">
        <f>54.62+49.1</f>
        <v>103.72</v>
      </c>
      <c r="J185" s="61">
        <f t="shared" si="3"/>
        <v>648.25</v>
      </c>
    </row>
    <row r="186" spans="1:10" s="66" customFormat="1" x14ac:dyDescent="0.25">
      <c r="A186" s="66" t="s">
        <v>7582</v>
      </c>
      <c r="B186" s="56">
        <v>43033</v>
      </c>
      <c r="C186" s="66" t="s">
        <v>259</v>
      </c>
      <c r="D186" s="66">
        <v>1</v>
      </c>
      <c r="E186" s="66" t="s">
        <v>3010</v>
      </c>
      <c r="F186" s="66">
        <v>34823</v>
      </c>
      <c r="G186" s="66" t="s">
        <v>8984</v>
      </c>
      <c r="H186" s="66" t="s">
        <v>9696</v>
      </c>
      <c r="I186" s="61">
        <v>23.45</v>
      </c>
      <c r="J186" s="61">
        <f t="shared" si="3"/>
        <v>146.5625</v>
      </c>
    </row>
    <row r="187" spans="1:10" s="66" customFormat="1" x14ac:dyDescent="0.25">
      <c r="A187" s="66" t="s">
        <v>1978</v>
      </c>
      <c r="B187" s="56">
        <v>43033</v>
      </c>
      <c r="C187" s="66" t="s">
        <v>259</v>
      </c>
      <c r="D187" s="66">
        <v>1</v>
      </c>
      <c r="E187" s="66" t="s">
        <v>3010</v>
      </c>
      <c r="F187" s="66">
        <v>34824</v>
      </c>
      <c r="G187" s="66" t="s">
        <v>444</v>
      </c>
      <c r="H187" s="66" t="s">
        <v>9690</v>
      </c>
      <c r="I187" s="61">
        <v>10.07</v>
      </c>
      <c r="J187" s="61">
        <f t="shared" si="3"/>
        <v>62.9375</v>
      </c>
    </row>
    <row r="188" spans="1:10" s="66" customFormat="1" x14ac:dyDescent="0.25">
      <c r="A188" s="66" t="s">
        <v>1981</v>
      </c>
      <c r="B188" s="56">
        <v>43033</v>
      </c>
      <c r="C188" s="66" t="s">
        <v>259</v>
      </c>
      <c r="D188" s="66">
        <v>1</v>
      </c>
      <c r="E188" s="66" t="s">
        <v>3010</v>
      </c>
      <c r="F188" s="66">
        <v>34825</v>
      </c>
      <c r="G188" s="66" t="s">
        <v>807</v>
      </c>
      <c r="H188" s="66" t="s">
        <v>7343</v>
      </c>
      <c r="I188" s="61">
        <v>84.41</v>
      </c>
      <c r="J188" s="61">
        <f t="shared" si="3"/>
        <v>527.5625</v>
      </c>
    </row>
    <row r="189" spans="1:10" x14ac:dyDescent="0.25">
      <c r="A189" s="66" t="s">
        <v>1981</v>
      </c>
      <c r="B189" s="56">
        <v>43033</v>
      </c>
      <c r="C189" s="66" t="s">
        <v>259</v>
      </c>
      <c r="D189" s="66">
        <v>1</v>
      </c>
      <c r="E189" s="66" t="s">
        <v>3010</v>
      </c>
      <c r="F189" s="66">
        <v>34825</v>
      </c>
      <c r="G189" s="66" t="s">
        <v>1520</v>
      </c>
      <c r="H189" s="66" t="s">
        <v>1524</v>
      </c>
      <c r="I189" s="61">
        <v>413.1</v>
      </c>
      <c r="J189" s="61">
        <f t="shared" si="3"/>
        <v>2581.875</v>
      </c>
    </row>
    <row r="190" spans="1:10" s="66" customFormat="1" x14ac:dyDescent="0.25">
      <c r="A190" s="66" t="s">
        <v>1981</v>
      </c>
      <c r="B190" s="56">
        <v>43033</v>
      </c>
      <c r="C190" s="66" t="s">
        <v>259</v>
      </c>
      <c r="D190" s="66">
        <v>1</v>
      </c>
      <c r="E190" s="66" t="s">
        <v>3010</v>
      </c>
      <c r="F190" s="66">
        <v>34825</v>
      </c>
      <c r="G190" s="66" t="s">
        <v>1529</v>
      </c>
      <c r="H190" s="66" t="s">
        <v>9693</v>
      </c>
      <c r="I190" s="61">
        <v>23.04</v>
      </c>
      <c r="J190" s="61">
        <f t="shared" si="3"/>
        <v>144</v>
      </c>
    </row>
    <row r="191" spans="1:10" s="66" customFormat="1" x14ac:dyDescent="0.25">
      <c r="A191" s="66" t="s">
        <v>1981</v>
      </c>
      <c r="B191" s="56">
        <v>43033</v>
      </c>
      <c r="C191" s="66" t="s">
        <v>259</v>
      </c>
      <c r="D191" s="66">
        <v>1</v>
      </c>
      <c r="E191" s="66" t="s">
        <v>3010</v>
      </c>
      <c r="F191" s="66">
        <v>34825</v>
      </c>
      <c r="G191" s="66" t="s">
        <v>8006</v>
      </c>
      <c r="H191" s="66" t="s">
        <v>8007</v>
      </c>
      <c r="I191" s="61">
        <v>26</v>
      </c>
      <c r="J191" s="61">
        <f t="shared" si="3"/>
        <v>162.5</v>
      </c>
    </row>
    <row r="192" spans="1:10" s="66" customFormat="1" x14ac:dyDescent="0.25">
      <c r="A192" s="66" t="s">
        <v>1981</v>
      </c>
      <c r="B192" s="56">
        <v>43033</v>
      </c>
      <c r="C192" s="66" t="s">
        <v>259</v>
      </c>
      <c r="D192" s="66">
        <v>1</v>
      </c>
      <c r="E192" s="66" t="s">
        <v>3010</v>
      </c>
      <c r="F192" s="66">
        <v>34825</v>
      </c>
      <c r="G192" s="66" t="s">
        <v>9694</v>
      </c>
      <c r="H192" s="66" t="s">
        <v>9695</v>
      </c>
      <c r="I192" s="61">
        <v>25.86</v>
      </c>
      <c r="J192" s="61">
        <f t="shared" si="3"/>
        <v>161.625</v>
      </c>
    </row>
    <row r="193" spans="1:11" s="66" customFormat="1" x14ac:dyDescent="0.25">
      <c r="A193" s="66" t="s">
        <v>1981</v>
      </c>
      <c r="B193" s="56">
        <v>43033</v>
      </c>
      <c r="C193" s="66" t="s">
        <v>259</v>
      </c>
      <c r="D193" s="66">
        <v>1</v>
      </c>
      <c r="E193" s="66" t="s">
        <v>3010</v>
      </c>
      <c r="F193" s="66">
        <v>34825</v>
      </c>
      <c r="G193" s="66" t="s">
        <v>3763</v>
      </c>
      <c r="H193" s="66" t="s">
        <v>3764</v>
      </c>
      <c r="I193" s="61">
        <v>18.760000000000002</v>
      </c>
      <c r="J193" s="61">
        <f t="shared" si="3"/>
        <v>117.25000000000001</v>
      </c>
    </row>
    <row r="194" spans="1:11" s="66" customFormat="1" x14ac:dyDescent="0.25">
      <c r="A194" s="66" t="s">
        <v>1981</v>
      </c>
      <c r="B194" s="56">
        <v>43033</v>
      </c>
      <c r="C194" s="66" t="s">
        <v>259</v>
      </c>
      <c r="D194" s="66">
        <v>1</v>
      </c>
      <c r="E194" s="66" t="s">
        <v>3010</v>
      </c>
      <c r="F194" s="66">
        <v>34825</v>
      </c>
      <c r="G194" s="66" t="s">
        <v>807</v>
      </c>
      <c r="H194" s="66" t="s">
        <v>7343</v>
      </c>
      <c r="I194" s="61">
        <v>68.959999999999994</v>
      </c>
      <c r="J194" s="61">
        <f t="shared" si="3"/>
        <v>430.99999999999994</v>
      </c>
    </row>
    <row r="195" spans="1:11" x14ac:dyDescent="0.25">
      <c r="A195" t="s">
        <v>9335</v>
      </c>
      <c r="B195" s="56">
        <v>43033</v>
      </c>
      <c r="C195" t="s">
        <v>9336</v>
      </c>
      <c r="D195">
        <v>1</v>
      </c>
      <c r="E195" t="s">
        <v>2948</v>
      </c>
      <c r="F195">
        <v>12214</v>
      </c>
      <c r="G195" s="39" t="s">
        <v>1463</v>
      </c>
      <c r="H195" s="39" t="s">
        <v>1464</v>
      </c>
      <c r="I195" s="61">
        <v>55870.94</v>
      </c>
      <c r="J195" s="61">
        <f t="shared" si="3"/>
        <v>349193.375</v>
      </c>
    </row>
    <row r="196" spans="1:11" x14ac:dyDescent="0.25">
      <c r="A196" t="s">
        <v>1984</v>
      </c>
      <c r="B196" s="56">
        <v>43033</v>
      </c>
      <c r="C196" t="s">
        <v>9337</v>
      </c>
      <c r="D196">
        <v>1</v>
      </c>
      <c r="E196" t="s">
        <v>9006</v>
      </c>
      <c r="F196">
        <v>726</v>
      </c>
      <c r="G196" s="7" t="s">
        <v>1498</v>
      </c>
      <c r="H196" s="66" t="s">
        <v>9338</v>
      </c>
      <c r="I196" s="61">
        <v>68256.429999999993</v>
      </c>
      <c r="J196" s="61">
        <f t="shared" si="3"/>
        <v>426602.68749999994</v>
      </c>
    </row>
    <row r="197" spans="1:11" x14ac:dyDescent="0.25">
      <c r="A197" t="s">
        <v>8372</v>
      </c>
      <c r="B197" s="56">
        <v>43033</v>
      </c>
      <c r="C197" t="s">
        <v>9339</v>
      </c>
      <c r="D197">
        <v>1</v>
      </c>
      <c r="E197" t="s">
        <v>9006</v>
      </c>
      <c r="F197">
        <v>727</v>
      </c>
      <c r="G197" s="7" t="s">
        <v>4779</v>
      </c>
      <c r="H197" s="66" t="s">
        <v>9340</v>
      </c>
      <c r="I197" s="61">
        <v>68256.61</v>
      </c>
      <c r="J197" s="61">
        <f t="shared" si="3"/>
        <v>426603.8125</v>
      </c>
    </row>
    <row r="198" spans="1:11" x14ac:dyDescent="0.25">
      <c r="A198" t="s">
        <v>9341</v>
      </c>
      <c r="B198" s="56">
        <v>43033</v>
      </c>
      <c r="C198" t="s">
        <v>9342</v>
      </c>
      <c r="D198">
        <v>1</v>
      </c>
      <c r="E198" t="s">
        <v>9006</v>
      </c>
      <c r="F198">
        <v>728</v>
      </c>
      <c r="G198" s="7" t="s">
        <v>5569</v>
      </c>
      <c r="H198" s="7" t="s">
        <v>5570</v>
      </c>
      <c r="I198" s="61">
        <v>50530.01</v>
      </c>
      <c r="J198" s="61">
        <f t="shared" si="3"/>
        <v>315812.5625</v>
      </c>
    </row>
    <row r="199" spans="1:11" x14ac:dyDescent="0.25">
      <c r="A199" t="s">
        <v>6542</v>
      </c>
      <c r="B199" s="56">
        <v>43033</v>
      </c>
      <c r="C199">
        <v>74</v>
      </c>
      <c r="D199">
        <v>1</v>
      </c>
      <c r="E199" t="s">
        <v>7465</v>
      </c>
      <c r="F199">
        <v>16596</v>
      </c>
      <c r="G199" s="66" t="s">
        <v>2842</v>
      </c>
      <c r="H199" s="66" t="s">
        <v>2604</v>
      </c>
      <c r="I199" s="61">
        <v>2517.48</v>
      </c>
      <c r="J199" s="61">
        <f t="shared" ref="J199:J261" si="5">+I199/0.16</f>
        <v>15734.25</v>
      </c>
      <c r="K199" s="69">
        <v>1678.31</v>
      </c>
    </row>
    <row r="200" spans="1:11" x14ac:dyDescent="0.25">
      <c r="A200" t="s">
        <v>9344</v>
      </c>
      <c r="B200" s="56">
        <v>43033</v>
      </c>
      <c r="C200" t="s">
        <v>9345</v>
      </c>
      <c r="D200">
        <v>1</v>
      </c>
      <c r="E200" t="s">
        <v>3198</v>
      </c>
      <c r="F200">
        <v>16597</v>
      </c>
      <c r="G200" s="7" t="s">
        <v>4786</v>
      </c>
      <c r="H200" s="66" t="s">
        <v>5607</v>
      </c>
      <c r="I200" s="61">
        <v>3214.64</v>
      </c>
      <c r="J200" s="61">
        <f t="shared" si="5"/>
        <v>20091.5</v>
      </c>
    </row>
    <row r="201" spans="1:11" x14ac:dyDescent="0.25">
      <c r="A201" t="s">
        <v>9346</v>
      </c>
      <c r="B201" s="56">
        <v>43033</v>
      </c>
      <c r="C201" t="s">
        <v>9347</v>
      </c>
      <c r="D201">
        <v>1</v>
      </c>
      <c r="E201" t="s">
        <v>2948</v>
      </c>
      <c r="F201">
        <v>12215</v>
      </c>
      <c r="G201" s="39" t="s">
        <v>1463</v>
      </c>
      <c r="H201" s="39" t="s">
        <v>1464</v>
      </c>
      <c r="I201" s="61">
        <v>42763.51</v>
      </c>
      <c r="J201" s="61">
        <f t="shared" si="5"/>
        <v>267271.9375</v>
      </c>
    </row>
    <row r="202" spans="1:11" x14ac:dyDescent="0.25">
      <c r="A202" t="s">
        <v>5831</v>
      </c>
      <c r="B202" s="56">
        <v>43034</v>
      </c>
      <c r="C202" t="s">
        <v>9350</v>
      </c>
      <c r="D202">
        <v>1</v>
      </c>
      <c r="E202" t="s">
        <v>9006</v>
      </c>
      <c r="F202">
        <v>731</v>
      </c>
      <c r="G202" s="7" t="s">
        <v>1485</v>
      </c>
      <c r="H202" s="7" t="s">
        <v>207</v>
      </c>
      <c r="I202" s="61">
        <v>38441.61</v>
      </c>
      <c r="J202" s="61">
        <f t="shared" si="5"/>
        <v>240260.0625</v>
      </c>
    </row>
    <row r="203" spans="1:11" x14ac:dyDescent="0.25">
      <c r="A203" t="s">
        <v>2031</v>
      </c>
      <c r="B203" s="56">
        <v>43034</v>
      </c>
      <c r="C203" t="s">
        <v>9351</v>
      </c>
      <c r="D203">
        <v>1</v>
      </c>
      <c r="E203" t="s">
        <v>9006</v>
      </c>
      <c r="F203">
        <v>732</v>
      </c>
      <c r="G203" s="7" t="s">
        <v>3762</v>
      </c>
      <c r="H203" s="7" t="s">
        <v>5733</v>
      </c>
      <c r="I203" s="61">
        <v>30414.86</v>
      </c>
      <c r="J203" s="61">
        <f t="shared" si="5"/>
        <v>190092.875</v>
      </c>
    </row>
    <row r="204" spans="1:11" x14ac:dyDescent="0.25">
      <c r="A204" t="s">
        <v>2062</v>
      </c>
      <c r="B204" s="56">
        <v>43035</v>
      </c>
      <c r="C204" t="s">
        <v>9382</v>
      </c>
      <c r="D204">
        <v>1</v>
      </c>
      <c r="E204" t="s">
        <v>2948</v>
      </c>
      <c r="F204">
        <v>12217</v>
      </c>
      <c r="G204" s="39" t="s">
        <v>1463</v>
      </c>
      <c r="H204" s="39" t="s">
        <v>1464</v>
      </c>
      <c r="I204" s="61">
        <v>67235.89</v>
      </c>
      <c r="J204" s="61">
        <f t="shared" si="5"/>
        <v>420224.3125</v>
      </c>
    </row>
    <row r="205" spans="1:11" x14ac:dyDescent="0.25">
      <c r="A205" t="s">
        <v>2065</v>
      </c>
      <c r="B205" s="56">
        <v>43035</v>
      </c>
      <c r="C205" t="s">
        <v>9383</v>
      </c>
      <c r="D205">
        <v>1</v>
      </c>
      <c r="E205" t="s">
        <v>2948</v>
      </c>
      <c r="F205">
        <v>12218</v>
      </c>
      <c r="G205" s="39" t="s">
        <v>1463</v>
      </c>
      <c r="H205" s="39" t="s">
        <v>1464</v>
      </c>
      <c r="I205" s="61">
        <v>26898.28</v>
      </c>
      <c r="J205" s="61">
        <f t="shared" si="5"/>
        <v>168114.25</v>
      </c>
    </row>
    <row r="206" spans="1:11" x14ac:dyDescent="0.25">
      <c r="A206" t="s">
        <v>5905</v>
      </c>
      <c r="B206" s="56">
        <v>43035</v>
      </c>
      <c r="C206" t="s">
        <v>9384</v>
      </c>
      <c r="D206">
        <v>1</v>
      </c>
      <c r="E206" t="s">
        <v>2948</v>
      </c>
      <c r="F206">
        <v>12219</v>
      </c>
      <c r="G206" s="39" t="s">
        <v>1463</v>
      </c>
      <c r="H206" s="39" t="s">
        <v>1464</v>
      </c>
      <c r="I206" s="61">
        <v>42763.51</v>
      </c>
      <c r="J206" s="61">
        <f t="shared" si="5"/>
        <v>267271.9375</v>
      </c>
    </row>
    <row r="207" spans="1:11" x14ac:dyDescent="0.25">
      <c r="A207" t="s">
        <v>2195</v>
      </c>
      <c r="B207" s="56">
        <v>43035</v>
      </c>
      <c r="C207" t="s">
        <v>9385</v>
      </c>
      <c r="D207">
        <v>1</v>
      </c>
      <c r="E207" t="s">
        <v>3010</v>
      </c>
      <c r="F207">
        <v>34837</v>
      </c>
      <c r="G207" s="66" t="str">
        <f t="shared" si="4"/>
        <v>TTI961202IM1</v>
      </c>
      <c r="H207" s="66" t="s">
        <v>426</v>
      </c>
      <c r="I207" s="66">
        <v>3.63</v>
      </c>
      <c r="J207" s="61">
        <f t="shared" si="5"/>
        <v>22.6875</v>
      </c>
    </row>
    <row r="208" spans="1:11" x14ac:dyDescent="0.25">
      <c r="A208" t="s">
        <v>2198</v>
      </c>
      <c r="B208" s="56">
        <v>43035</v>
      </c>
      <c r="C208" t="s">
        <v>9386</v>
      </c>
      <c r="D208">
        <v>1</v>
      </c>
      <c r="E208" t="s">
        <v>3010</v>
      </c>
      <c r="F208">
        <v>34838</v>
      </c>
      <c r="G208" s="66" t="str">
        <f t="shared" si="4"/>
        <v>TTI961202IM1</v>
      </c>
      <c r="H208" s="66" t="s">
        <v>426</v>
      </c>
      <c r="I208" s="66">
        <v>24.31</v>
      </c>
      <c r="J208" s="61">
        <f t="shared" si="5"/>
        <v>151.9375</v>
      </c>
    </row>
    <row r="209" spans="1:10" x14ac:dyDescent="0.25">
      <c r="A209" t="s">
        <v>2204</v>
      </c>
      <c r="B209" s="56">
        <v>43035</v>
      </c>
      <c r="C209" t="s">
        <v>9387</v>
      </c>
      <c r="D209">
        <v>1</v>
      </c>
      <c r="E209" t="s">
        <v>3010</v>
      </c>
      <c r="F209">
        <v>34839</v>
      </c>
      <c r="G209" s="66" t="str">
        <f t="shared" si="4"/>
        <v>TTI961202IM1</v>
      </c>
      <c r="H209" s="66" t="s">
        <v>426</v>
      </c>
      <c r="I209" s="66">
        <v>17.329999999999998</v>
      </c>
      <c r="J209" s="61">
        <f t="shared" si="5"/>
        <v>108.31249999999999</v>
      </c>
    </row>
    <row r="210" spans="1:10" x14ac:dyDescent="0.25">
      <c r="A210" t="s">
        <v>2207</v>
      </c>
      <c r="B210" s="56">
        <v>43035</v>
      </c>
      <c r="C210" t="s">
        <v>9388</v>
      </c>
      <c r="D210">
        <v>1</v>
      </c>
      <c r="E210" t="s">
        <v>3010</v>
      </c>
      <c r="F210">
        <v>34840</v>
      </c>
      <c r="G210" s="66" t="str">
        <f t="shared" si="4"/>
        <v>VEBF490427NV8</v>
      </c>
      <c r="H210" s="66" t="s">
        <v>337</v>
      </c>
      <c r="I210" s="66">
        <v>9.52</v>
      </c>
      <c r="J210" s="61">
        <f t="shared" si="5"/>
        <v>59.499999999999993</v>
      </c>
    </row>
    <row r="211" spans="1:10" x14ac:dyDescent="0.25">
      <c r="A211" t="s">
        <v>2213</v>
      </c>
      <c r="B211" s="56">
        <v>43035</v>
      </c>
      <c r="C211" t="s">
        <v>9389</v>
      </c>
      <c r="D211">
        <v>1</v>
      </c>
      <c r="E211" t="s">
        <v>3010</v>
      </c>
      <c r="F211">
        <v>34841</v>
      </c>
      <c r="G211" s="66" t="str">
        <f t="shared" si="4"/>
        <v>OSE110824C75</v>
      </c>
      <c r="H211" s="66" t="s">
        <v>8695</v>
      </c>
      <c r="I211" s="66">
        <v>22.9</v>
      </c>
      <c r="J211" s="61">
        <f t="shared" si="5"/>
        <v>143.125</v>
      </c>
    </row>
    <row r="212" spans="1:10" x14ac:dyDescent="0.25">
      <c r="A212" t="s">
        <v>2219</v>
      </c>
      <c r="B212" s="56">
        <v>43035</v>
      </c>
      <c r="C212" t="s">
        <v>9390</v>
      </c>
      <c r="D212">
        <v>1</v>
      </c>
      <c r="E212" t="s">
        <v>9006</v>
      </c>
      <c r="F212">
        <v>733</v>
      </c>
      <c r="G212" s="7" t="s">
        <v>1483</v>
      </c>
      <c r="H212" s="66" t="s">
        <v>9185</v>
      </c>
      <c r="I212" s="61">
        <v>68256.59</v>
      </c>
      <c r="J212" s="61">
        <f t="shared" si="5"/>
        <v>426603.68749999994</v>
      </c>
    </row>
    <row r="213" spans="1:10" x14ac:dyDescent="0.25">
      <c r="A213" t="s">
        <v>2225</v>
      </c>
      <c r="B213" s="56">
        <v>43035</v>
      </c>
      <c r="C213" t="s">
        <v>9391</v>
      </c>
      <c r="D213">
        <v>1</v>
      </c>
      <c r="E213" t="s">
        <v>3010</v>
      </c>
      <c r="F213">
        <v>34843</v>
      </c>
      <c r="G213" s="66" t="str">
        <f t="shared" si="4"/>
        <v>ELE011009716</v>
      </c>
      <c r="H213" s="66" t="s">
        <v>763</v>
      </c>
      <c r="I213" s="66">
        <v>30.34</v>
      </c>
      <c r="J213" s="61">
        <f t="shared" si="5"/>
        <v>189.625</v>
      </c>
    </row>
    <row r="214" spans="1:10" x14ac:dyDescent="0.25">
      <c r="A214" t="s">
        <v>2228</v>
      </c>
      <c r="B214" s="56">
        <v>43035</v>
      </c>
      <c r="C214" t="s">
        <v>9392</v>
      </c>
      <c r="D214">
        <v>1</v>
      </c>
      <c r="E214" t="s">
        <v>3010</v>
      </c>
      <c r="F214">
        <v>34844</v>
      </c>
      <c r="G214" s="66" t="str">
        <f t="shared" si="4"/>
        <v>MAMR740915UN2</v>
      </c>
      <c r="H214" s="66" t="s">
        <v>6993</v>
      </c>
      <c r="I214" s="66">
        <v>19.2</v>
      </c>
      <c r="J214" s="61">
        <f t="shared" si="5"/>
        <v>120</v>
      </c>
    </row>
    <row r="215" spans="1:10" x14ac:dyDescent="0.25">
      <c r="A215" t="s">
        <v>5924</v>
      </c>
      <c r="B215" s="56">
        <v>43035</v>
      </c>
      <c r="C215" t="s">
        <v>9393</v>
      </c>
      <c r="D215">
        <v>1</v>
      </c>
      <c r="E215" t="s">
        <v>3010</v>
      </c>
      <c r="F215">
        <v>34845</v>
      </c>
      <c r="G215" s="66" t="str">
        <f t="shared" si="4"/>
        <v>CME910715UB9</v>
      </c>
      <c r="H215" s="66" t="s">
        <v>329</v>
      </c>
      <c r="I215" s="66">
        <v>13.78</v>
      </c>
      <c r="J215" s="61">
        <f t="shared" si="5"/>
        <v>86.125</v>
      </c>
    </row>
    <row r="216" spans="1:10" x14ac:dyDescent="0.25">
      <c r="A216" t="s">
        <v>5925</v>
      </c>
      <c r="B216" s="56">
        <v>43035</v>
      </c>
      <c r="C216" t="s">
        <v>9394</v>
      </c>
      <c r="D216">
        <v>1</v>
      </c>
      <c r="E216" t="s">
        <v>3010</v>
      </c>
      <c r="F216">
        <v>34846</v>
      </c>
      <c r="G216" s="66" t="str">
        <f t="shared" ref="G216:G251" si="6">+H216</f>
        <v>CME910715UB9</v>
      </c>
      <c r="H216" s="66" t="s">
        <v>329</v>
      </c>
      <c r="I216" s="66">
        <v>17.79</v>
      </c>
      <c r="J216" s="61">
        <f t="shared" si="5"/>
        <v>111.18749999999999</v>
      </c>
    </row>
    <row r="217" spans="1:10" x14ac:dyDescent="0.25">
      <c r="A217" t="s">
        <v>9395</v>
      </c>
      <c r="B217" s="56">
        <v>43035</v>
      </c>
      <c r="C217" t="s">
        <v>9396</v>
      </c>
      <c r="D217">
        <v>1</v>
      </c>
      <c r="E217" t="s">
        <v>3010</v>
      </c>
      <c r="F217">
        <v>34847</v>
      </c>
      <c r="G217" s="66" t="str">
        <f t="shared" si="6"/>
        <v>NWM9709244W4</v>
      </c>
      <c r="H217" s="66" t="s">
        <v>333</v>
      </c>
      <c r="I217" s="66">
        <v>103.42</v>
      </c>
      <c r="J217" s="61">
        <f t="shared" si="5"/>
        <v>646.375</v>
      </c>
    </row>
    <row r="218" spans="1:10" x14ac:dyDescent="0.25">
      <c r="A218" t="s">
        <v>9397</v>
      </c>
      <c r="B218" s="56">
        <v>43035</v>
      </c>
      <c r="C218" t="s">
        <v>9398</v>
      </c>
      <c r="D218">
        <v>1</v>
      </c>
      <c r="E218" t="s">
        <v>3010</v>
      </c>
      <c r="F218">
        <v>34848</v>
      </c>
      <c r="G218" s="66" t="str">
        <f t="shared" si="6"/>
        <v>ZDC920821GC1</v>
      </c>
      <c r="H218" s="66" t="s">
        <v>9399</v>
      </c>
      <c r="I218" s="66">
        <v>29.17</v>
      </c>
      <c r="J218" s="61">
        <f t="shared" si="5"/>
        <v>182.3125</v>
      </c>
    </row>
    <row r="219" spans="1:10" x14ac:dyDescent="0.25">
      <c r="A219" t="s">
        <v>9400</v>
      </c>
      <c r="B219" s="56">
        <v>43035</v>
      </c>
      <c r="C219" t="s">
        <v>9401</v>
      </c>
      <c r="D219">
        <v>1</v>
      </c>
      <c r="E219" t="s">
        <v>3010</v>
      </c>
      <c r="F219">
        <v>34849</v>
      </c>
      <c r="G219" s="66" t="str">
        <f t="shared" si="6"/>
        <v>BRS870126P22</v>
      </c>
      <c r="H219" s="66" t="s">
        <v>3237</v>
      </c>
      <c r="I219" s="66">
        <v>41.38</v>
      </c>
      <c r="J219" s="61">
        <f t="shared" si="5"/>
        <v>258.625</v>
      </c>
    </row>
    <row r="220" spans="1:10" x14ac:dyDescent="0.25">
      <c r="A220" t="s">
        <v>9402</v>
      </c>
      <c r="B220" s="56">
        <v>43035</v>
      </c>
      <c r="C220" t="s">
        <v>9403</v>
      </c>
      <c r="D220">
        <v>1</v>
      </c>
      <c r="E220" t="s">
        <v>3010</v>
      </c>
      <c r="F220">
        <v>34851</v>
      </c>
      <c r="G220" s="66" t="str">
        <f t="shared" si="6"/>
        <v>PMV800209PT4</v>
      </c>
      <c r="H220" s="66" t="s">
        <v>1876</v>
      </c>
      <c r="I220" s="66">
        <v>27.44</v>
      </c>
      <c r="J220" s="61">
        <f t="shared" si="5"/>
        <v>171.5</v>
      </c>
    </row>
    <row r="221" spans="1:10" x14ac:dyDescent="0.25">
      <c r="A221" t="s">
        <v>9404</v>
      </c>
      <c r="B221" s="56">
        <v>43035</v>
      </c>
      <c r="C221" t="s">
        <v>9405</v>
      </c>
      <c r="D221">
        <v>1</v>
      </c>
      <c r="E221" t="s">
        <v>3010</v>
      </c>
      <c r="F221">
        <v>34852</v>
      </c>
      <c r="G221" s="66" t="str">
        <f t="shared" si="6"/>
        <v>FNI970829JR9</v>
      </c>
      <c r="H221" s="66" t="s">
        <v>794</v>
      </c>
      <c r="I221" s="66">
        <v>9.7899999999999991</v>
      </c>
      <c r="J221" s="61">
        <f t="shared" si="5"/>
        <v>61.187499999999993</v>
      </c>
    </row>
    <row r="222" spans="1:10" x14ac:dyDescent="0.25">
      <c r="A222" t="s">
        <v>9406</v>
      </c>
      <c r="B222" s="56">
        <v>43035</v>
      </c>
      <c r="C222" t="s">
        <v>9407</v>
      </c>
      <c r="D222">
        <v>1</v>
      </c>
      <c r="E222" t="s">
        <v>3010</v>
      </c>
      <c r="F222">
        <v>34853</v>
      </c>
      <c r="G222" s="66" t="str">
        <f t="shared" si="6"/>
        <v>GTU021001IE8</v>
      </c>
      <c r="H222" s="66" t="s">
        <v>9408</v>
      </c>
      <c r="I222" s="66">
        <v>26.94</v>
      </c>
      <c r="J222" s="61">
        <f t="shared" si="5"/>
        <v>168.375</v>
      </c>
    </row>
    <row r="223" spans="1:10" x14ac:dyDescent="0.25">
      <c r="A223" t="s">
        <v>2261</v>
      </c>
      <c r="B223" s="56">
        <v>43035</v>
      </c>
      <c r="C223" t="s">
        <v>9409</v>
      </c>
      <c r="D223">
        <v>1</v>
      </c>
      <c r="E223" t="s">
        <v>9006</v>
      </c>
      <c r="F223">
        <v>734</v>
      </c>
      <c r="G223" s="7" t="s">
        <v>1483</v>
      </c>
      <c r="H223" s="66" t="s">
        <v>9185</v>
      </c>
      <c r="I223" s="61">
        <v>35297.800000000003</v>
      </c>
      <c r="J223" s="61">
        <f t="shared" si="5"/>
        <v>220611.25</v>
      </c>
    </row>
    <row r="224" spans="1:10" x14ac:dyDescent="0.25">
      <c r="A224" t="s">
        <v>4305</v>
      </c>
      <c r="B224" s="56">
        <v>43035</v>
      </c>
      <c r="C224" t="s">
        <v>9410</v>
      </c>
      <c r="D224">
        <v>1</v>
      </c>
      <c r="E224" t="s">
        <v>9006</v>
      </c>
      <c r="F224">
        <v>735</v>
      </c>
      <c r="G224" s="7" t="s">
        <v>1469</v>
      </c>
      <c r="H224" s="7" t="s">
        <v>1470</v>
      </c>
      <c r="I224" s="61">
        <v>42048.87</v>
      </c>
      <c r="J224" s="61">
        <f t="shared" si="5"/>
        <v>262805.4375</v>
      </c>
    </row>
    <row r="225" spans="1:10" x14ac:dyDescent="0.25">
      <c r="A225" t="s">
        <v>2449</v>
      </c>
      <c r="B225" s="56">
        <v>43036</v>
      </c>
      <c r="C225" t="s">
        <v>9419</v>
      </c>
      <c r="D225">
        <v>1</v>
      </c>
      <c r="E225" t="s">
        <v>2948</v>
      </c>
      <c r="F225">
        <v>12220</v>
      </c>
      <c r="G225" s="39" t="s">
        <v>1463</v>
      </c>
      <c r="H225" s="39" t="s">
        <v>1464</v>
      </c>
      <c r="I225" s="61">
        <v>68199.710000000006</v>
      </c>
      <c r="J225" s="61">
        <f t="shared" si="5"/>
        <v>426248.18750000006</v>
      </c>
    </row>
    <row r="226" spans="1:10" x14ac:dyDescent="0.25">
      <c r="A226" t="s">
        <v>9420</v>
      </c>
      <c r="B226" s="56">
        <v>43036</v>
      </c>
      <c r="C226" t="s">
        <v>9421</v>
      </c>
      <c r="D226">
        <v>1</v>
      </c>
      <c r="E226" t="s">
        <v>2948</v>
      </c>
      <c r="F226">
        <v>12221</v>
      </c>
      <c r="G226" s="39" t="s">
        <v>1463</v>
      </c>
      <c r="H226" s="39" t="s">
        <v>1464</v>
      </c>
      <c r="I226" s="61">
        <v>42763.51</v>
      </c>
      <c r="J226" s="61">
        <f t="shared" si="5"/>
        <v>267271.9375</v>
      </c>
    </row>
    <row r="227" spans="1:10" x14ac:dyDescent="0.25">
      <c r="A227" t="s">
        <v>9422</v>
      </c>
      <c r="B227" s="56">
        <v>43038</v>
      </c>
      <c r="C227" t="s">
        <v>9423</v>
      </c>
      <c r="D227">
        <v>1</v>
      </c>
      <c r="E227" t="s">
        <v>9006</v>
      </c>
      <c r="F227">
        <v>736</v>
      </c>
      <c r="G227" s="7" t="s">
        <v>1486</v>
      </c>
      <c r="H227" s="7" t="s">
        <v>1487</v>
      </c>
      <c r="I227" s="61">
        <v>44898.13</v>
      </c>
      <c r="J227" s="61">
        <f t="shared" si="5"/>
        <v>280613.3125</v>
      </c>
    </row>
    <row r="228" spans="1:10" x14ac:dyDescent="0.25">
      <c r="A228" t="s">
        <v>9424</v>
      </c>
      <c r="B228" s="56">
        <v>43038</v>
      </c>
      <c r="C228" t="s">
        <v>9425</v>
      </c>
      <c r="D228">
        <v>1</v>
      </c>
      <c r="E228" t="s">
        <v>3010</v>
      </c>
      <c r="F228">
        <v>34862</v>
      </c>
      <c r="G228" s="66" t="str">
        <f t="shared" si="6"/>
        <v>TSC070907QS5</v>
      </c>
      <c r="H228" s="66" t="s">
        <v>796</v>
      </c>
      <c r="I228" s="66">
        <v>16.55</v>
      </c>
      <c r="J228" s="61">
        <f t="shared" si="5"/>
        <v>103.4375</v>
      </c>
    </row>
    <row r="229" spans="1:10" x14ac:dyDescent="0.25">
      <c r="A229" t="s">
        <v>9424</v>
      </c>
      <c r="B229" s="56">
        <v>43038</v>
      </c>
      <c r="C229" t="s">
        <v>9425</v>
      </c>
      <c r="D229">
        <v>1</v>
      </c>
      <c r="E229" t="s">
        <v>3010</v>
      </c>
      <c r="F229">
        <v>34862</v>
      </c>
      <c r="G229" s="66" t="str">
        <f t="shared" si="6"/>
        <v>SUL601206R87</v>
      </c>
      <c r="H229" s="66" t="s">
        <v>820</v>
      </c>
      <c r="I229" s="66">
        <v>71.400000000000006</v>
      </c>
      <c r="J229" s="61">
        <f t="shared" si="5"/>
        <v>446.25</v>
      </c>
    </row>
    <row r="230" spans="1:10" x14ac:dyDescent="0.25">
      <c r="A230" t="s">
        <v>9424</v>
      </c>
      <c r="B230" s="56">
        <v>43038</v>
      </c>
      <c r="C230" t="s">
        <v>9425</v>
      </c>
      <c r="D230">
        <v>1</v>
      </c>
      <c r="E230" t="s">
        <v>3010</v>
      </c>
      <c r="F230">
        <v>34862</v>
      </c>
      <c r="G230" s="66" t="str">
        <f t="shared" si="6"/>
        <v>FNI970829JR9</v>
      </c>
      <c r="H230" s="66" t="s">
        <v>794</v>
      </c>
      <c r="I230" s="66">
        <v>10.62</v>
      </c>
      <c r="J230" s="61">
        <f t="shared" si="5"/>
        <v>66.375</v>
      </c>
    </row>
    <row r="231" spans="1:10" x14ac:dyDescent="0.25">
      <c r="A231" t="s">
        <v>9424</v>
      </c>
      <c r="B231" s="56">
        <v>43038</v>
      </c>
      <c r="C231" t="s">
        <v>9425</v>
      </c>
      <c r="D231">
        <v>1</v>
      </c>
      <c r="E231" t="s">
        <v>3010</v>
      </c>
      <c r="F231">
        <v>34862</v>
      </c>
      <c r="G231" s="66" t="str">
        <f t="shared" si="6"/>
        <v>CME030219B64</v>
      </c>
      <c r="H231" s="66" t="s">
        <v>2907</v>
      </c>
      <c r="I231" s="66">
        <v>12.83</v>
      </c>
      <c r="J231" s="61">
        <f t="shared" si="5"/>
        <v>80.1875</v>
      </c>
    </row>
    <row r="232" spans="1:10" x14ac:dyDescent="0.25">
      <c r="A232" t="s">
        <v>9424</v>
      </c>
      <c r="B232" s="56">
        <v>43038</v>
      </c>
      <c r="C232" t="s">
        <v>9425</v>
      </c>
      <c r="D232">
        <v>1</v>
      </c>
      <c r="E232" t="s">
        <v>3010</v>
      </c>
      <c r="F232">
        <v>34862</v>
      </c>
      <c r="G232" s="66" t="str">
        <f t="shared" si="6"/>
        <v>API6609273E0</v>
      </c>
      <c r="H232" s="66" t="s">
        <v>444</v>
      </c>
      <c r="I232" s="66">
        <v>56.97</v>
      </c>
      <c r="J232" s="61">
        <f t="shared" si="5"/>
        <v>356.0625</v>
      </c>
    </row>
    <row r="233" spans="1:10" x14ac:dyDescent="0.25">
      <c r="A233" t="s">
        <v>9424</v>
      </c>
      <c r="B233" s="56">
        <v>43038</v>
      </c>
      <c r="C233" t="s">
        <v>9425</v>
      </c>
      <c r="D233">
        <v>1</v>
      </c>
      <c r="E233" t="s">
        <v>3010</v>
      </c>
      <c r="F233">
        <v>34862</v>
      </c>
      <c r="G233" s="66" t="str">
        <f t="shared" si="6"/>
        <v>FNI970829JR9</v>
      </c>
      <c r="H233" s="66" t="s">
        <v>794</v>
      </c>
      <c r="I233" s="66">
        <v>20.41</v>
      </c>
      <c r="J233" s="61">
        <f t="shared" si="5"/>
        <v>127.5625</v>
      </c>
    </row>
    <row r="234" spans="1:10" x14ac:dyDescent="0.25">
      <c r="A234" t="s">
        <v>9426</v>
      </c>
      <c r="B234" s="56">
        <v>43038</v>
      </c>
      <c r="C234" t="s">
        <v>9427</v>
      </c>
      <c r="D234">
        <v>1</v>
      </c>
      <c r="E234" t="s">
        <v>3010</v>
      </c>
      <c r="F234">
        <v>34863</v>
      </c>
      <c r="G234" s="66" t="str">
        <f t="shared" si="6"/>
        <v>CAPN820703SY9</v>
      </c>
      <c r="H234" s="66" t="s">
        <v>5880</v>
      </c>
      <c r="I234" s="66">
        <v>16.55</v>
      </c>
      <c r="J234" s="61">
        <f t="shared" si="5"/>
        <v>103.4375</v>
      </c>
    </row>
    <row r="235" spans="1:10" x14ac:dyDescent="0.25">
      <c r="A235" t="s">
        <v>9426</v>
      </c>
      <c r="B235" s="56">
        <v>43038</v>
      </c>
      <c r="C235" t="s">
        <v>9427</v>
      </c>
      <c r="D235">
        <v>1</v>
      </c>
      <c r="E235" t="s">
        <v>3010</v>
      </c>
      <c r="F235">
        <v>34863</v>
      </c>
      <c r="G235" s="66" t="str">
        <f t="shared" si="6"/>
        <v>SCA981117398</v>
      </c>
      <c r="H235" s="66" t="s">
        <v>9428</v>
      </c>
      <c r="I235" s="66">
        <v>164.93</v>
      </c>
      <c r="J235" s="61">
        <f t="shared" si="5"/>
        <v>1030.8125</v>
      </c>
    </row>
    <row r="236" spans="1:10" x14ac:dyDescent="0.25">
      <c r="A236" t="s">
        <v>9426</v>
      </c>
      <c r="B236" s="56">
        <v>43038</v>
      </c>
      <c r="C236" t="s">
        <v>9427</v>
      </c>
      <c r="D236">
        <v>1</v>
      </c>
      <c r="E236" t="s">
        <v>3010</v>
      </c>
      <c r="F236">
        <v>34863</v>
      </c>
      <c r="G236" s="66" t="str">
        <f t="shared" si="6"/>
        <v>OES070503PZ1</v>
      </c>
      <c r="H236" s="66" t="s">
        <v>6809</v>
      </c>
      <c r="I236" s="66">
        <v>47.12</v>
      </c>
      <c r="J236" s="61">
        <f t="shared" si="5"/>
        <v>294.5</v>
      </c>
    </row>
    <row r="237" spans="1:10" x14ac:dyDescent="0.25">
      <c r="A237" t="s">
        <v>9426</v>
      </c>
      <c r="B237" s="56">
        <v>43038</v>
      </c>
      <c r="C237" t="s">
        <v>9427</v>
      </c>
      <c r="D237">
        <v>1</v>
      </c>
      <c r="E237" t="s">
        <v>3010</v>
      </c>
      <c r="F237">
        <v>34863</v>
      </c>
      <c r="G237" s="66" t="str">
        <f t="shared" si="6"/>
        <v>APU640930KV9</v>
      </c>
      <c r="H237" s="66" t="s">
        <v>924</v>
      </c>
      <c r="I237" s="66">
        <v>31.18</v>
      </c>
      <c r="J237" s="61">
        <f t="shared" si="5"/>
        <v>194.875</v>
      </c>
    </row>
    <row r="238" spans="1:10" x14ac:dyDescent="0.25">
      <c r="A238" t="s">
        <v>9426</v>
      </c>
      <c r="B238" s="56">
        <v>43038</v>
      </c>
      <c r="C238" t="s">
        <v>9427</v>
      </c>
      <c r="D238">
        <v>1</v>
      </c>
      <c r="E238" t="s">
        <v>3010</v>
      </c>
      <c r="F238">
        <v>34863</v>
      </c>
      <c r="G238" s="66" t="str">
        <f t="shared" si="6"/>
        <v>AEB611030SN7</v>
      </c>
      <c r="H238" s="66" t="s">
        <v>850</v>
      </c>
      <c r="I238" s="66">
        <v>100.83</v>
      </c>
      <c r="J238" s="61">
        <f t="shared" si="5"/>
        <v>630.1875</v>
      </c>
    </row>
    <row r="239" spans="1:10" x14ac:dyDescent="0.25">
      <c r="A239" t="s">
        <v>9426</v>
      </c>
      <c r="B239" s="56">
        <v>43038</v>
      </c>
      <c r="C239" t="s">
        <v>9427</v>
      </c>
      <c r="D239">
        <v>1</v>
      </c>
      <c r="E239" t="s">
        <v>3010</v>
      </c>
      <c r="F239">
        <v>34863</v>
      </c>
      <c r="G239" s="66" t="str">
        <f t="shared" si="6"/>
        <v>AAN051220835</v>
      </c>
      <c r="H239" s="66" t="s">
        <v>804</v>
      </c>
      <c r="I239" s="66">
        <v>45.52</v>
      </c>
      <c r="J239" s="61">
        <f t="shared" si="5"/>
        <v>284.5</v>
      </c>
    </row>
    <row r="240" spans="1:10" x14ac:dyDescent="0.25">
      <c r="A240" t="s">
        <v>9426</v>
      </c>
      <c r="B240" s="56">
        <v>43038</v>
      </c>
      <c r="C240" t="s">
        <v>9427</v>
      </c>
      <c r="D240">
        <v>1</v>
      </c>
      <c r="E240" t="s">
        <v>3010</v>
      </c>
      <c r="F240">
        <v>34863</v>
      </c>
      <c r="G240" s="66" t="str">
        <f t="shared" si="6"/>
        <v>FNI970829JR9</v>
      </c>
      <c r="H240" s="66" t="s">
        <v>794</v>
      </c>
      <c r="I240" s="66">
        <v>4.6900000000000004</v>
      </c>
      <c r="J240" s="61">
        <f t="shared" si="5"/>
        <v>29.312500000000004</v>
      </c>
    </row>
    <row r="241" spans="1:10" x14ac:dyDescent="0.25">
      <c r="A241" t="s">
        <v>9426</v>
      </c>
      <c r="B241" s="56">
        <v>43038</v>
      </c>
      <c r="C241" t="s">
        <v>9427</v>
      </c>
      <c r="D241">
        <v>1</v>
      </c>
      <c r="E241" t="s">
        <v>3010</v>
      </c>
      <c r="F241">
        <v>34863</v>
      </c>
      <c r="G241" s="66" t="str">
        <f t="shared" si="6"/>
        <v>FNI970829JR9</v>
      </c>
      <c r="H241" s="66" t="s">
        <v>794</v>
      </c>
      <c r="I241" s="66">
        <v>39.31</v>
      </c>
      <c r="J241" s="61">
        <f t="shared" si="5"/>
        <v>245.6875</v>
      </c>
    </row>
    <row r="242" spans="1:10" x14ac:dyDescent="0.25">
      <c r="A242" t="s">
        <v>558</v>
      </c>
      <c r="B242" s="56">
        <v>43038</v>
      </c>
      <c r="C242" t="s">
        <v>9429</v>
      </c>
      <c r="D242">
        <v>1</v>
      </c>
      <c r="E242" t="s">
        <v>3010</v>
      </c>
      <c r="F242">
        <v>34864</v>
      </c>
      <c r="G242" s="66" t="str">
        <f t="shared" si="6"/>
        <v>TSC070907QS5</v>
      </c>
      <c r="H242" s="66" t="s">
        <v>796</v>
      </c>
      <c r="I242" s="66">
        <v>16.55</v>
      </c>
      <c r="J242" s="61">
        <f t="shared" si="5"/>
        <v>103.4375</v>
      </c>
    </row>
    <row r="243" spans="1:10" x14ac:dyDescent="0.25">
      <c r="A243" t="s">
        <v>558</v>
      </c>
      <c r="B243" s="56">
        <v>43038</v>
      </c>
      <c r="C243" t="s">
        <v>9429</v>
      </c>
      <c r="D243">
        <v>1</v>
      </c>
      <c r="E243" t="s">
        <v>3010</v>
      </c>
      <c r="F243">
        <v>34864</v>
      </c>
      <c r="G243" s="66" t="str">
        <f t="shared" si="6"/>
        <v>AGI990422EL7</v>
      </c>
      <c r="H243" s="66" t="s">
        <v>6003</v>
      </c>
      <c r="I243" s="66">
        <v>74.08</v>
      </c>
      <c r="J243" s="61">
        <f t="shared" si="5"/>
        <v>463</v>
      </c>
    </row>
    <row r="244" spans="1:10" x14ac:dyDescent="0.25">
      <c r="A244" t="s">
        <v>558</v>
      </c>
      <c r="B244" s="56">
        <v>43038</v>
      </c>
      <c r="C244" t="s">
        <v>9429</v>
      </c>
      <c r="D244">
        <v>1</v>
      </c>
      <c r="E244" t="s">
        <v>3010</v>
      </c>
      <c r="F244">
        <v>34864</v>
      </c>
      <c r="G244" s="66" t="str">
        <f t="shared" si="6"/>
        <v>API6609273E0</v>
      </c>
      <c r="H244" s="66" t="s">
        <v>444</v>
      </c>
      <c r="I244" s="66">
        <v>37.24</v>
      </c>
      <c r="J244" s="61">
        <f t="shared" si="5"/>
        <v>232.75</v>
      </c>
    </row>
    <row r="245" spans="1:10" x14ac:dyDescent="0.25">
      <c r="A245" t="s">
        <v>558</v>
      </c>
      <c r="B245" s="56">
        <v>43038</v>
      </c>
      <c r="C245" t="s">
        <v>9429</v>
      </c>
      <c r="D245">
        <v>1</v>
      </c>
      <c r="E245" t="s">
        <v>3010</v>
      </c>
      <c r="F245">
        <v>34864</v>
      </c>
      <c r="G245" s="66" t="str">
        <f t="shared" si="6"/>
        <v>CME030219B64</v>
      </c>
      <c r="H245" s="66" t="s">
        <v>2907</v>
      </c>
      <c r="I245" s="66">
        <v>12.83</v>
      </c>
      <c r="J245" s="61">
        <f t="shared" si="5"/>
        <v>80.1875</v>
      </c>
    </row>
    <row r="246" spans="1:10" x14ac:dyDescent="0.25">
      <c r="A246" t="s">
        <v>558</v>
      </c>
      <c r="B246" s="56">
        <v>43038</v>
      </c>
      <c r="C246" t="s">
        <v>9429</v>
      </c>
      <c r="D246">
        <v>1</v>
      </c>
      <c r="E246" t="s">
        <v>3010</v>
      </c>
      <c r="F246">
        <v>34864</v>
      </c>
      <c r="G246" s="66" t="str">
        <f t="shared" si="6"/>
        <v>FNI970829JR9</v>
      </c>
      <c r="H246" s="66" t="s">
        <v>794</v>
      </c>
      <c r="I246" s="66">
        <v>21.24</v>
      </c>
      <c r="J246" s="61">
        <f t="shared" si="5"/>
        <v>132.75</v>
      </c>
    </row>
    <row r="247" spans="1:10" x14ac:dyDescent="0.25">
      <c r="A247" t="s">
        <v>5280</v>
      </c>
      <c r="B247" s="56">
        <v>43038</v>
      </c>
      <c r="C247" t="s">
        <v>9430</v>
      </c>
      <c r="D247">
        <v>1</v>
      </c>
      <c r="E247" t="s">
        <v>3010</v>
      </c>
      <c r="F247">
        <v>34865</v>
      </c>
      <c r="G247" s="66" t="str">
        <f t="shared" si="6"/>
        <v>AQU121207FY2</v>
      </c>
      <c r="H247" s="66" t="s">
        <v>7448</v>
      </c>
      <c r="I247" s="66">
        <v>15.17</v>
      </c>
      <c r="J247" s="61">
        <f t="shared" si="5"/>
        <v>94.8125</v>
      </c>
    </row>
    <row r="248" spans="1:10" x14ac:dyDescent="0.25">
      <c r="A248" t="s">
        <v>5280</v>
      </c>
      <c r="B248" s="56">
        <v>43038</v>
      </c>
      <c r="C248" t="s">
        <v>9430</v>
      </c>
      <c r="D248">
        <v>1</v>
      </c>
      <c r="E248" t="s">
        <v>3010</v>
      </c>
      <c r="F248">
        <v>34865</v>
      </c>
      <c r="G248" s="66" t="str">
        <f t="shared" si="6"/>
        <v>CME030219B64</v>
      </c>
      <c r="H248" s="66" t="s">
        <v>2907</v>
      </c>
      <c r="I248" s="66">
        <v>12.83</v>
      </c>
      <c r="J248" s="61">
        <f t="shared" si="5"/>
        <v>80.1875</v>
      </c>
    </row>
    <row r="249" spans="1:10" x14ac:dyDescent="0.25">
      <c r="A249" t="s">
        <v>5280</v>
      </c>
      <c r="B249" s="56">
        <v>43038</v>
      </c>
      <c r="C249" t="s">
        <v>9430</v>
      </c>
      <c r="D249">
        <v>1</v>
      </c>
      <c r="E249" t="s">
        <v>3010</v>
      </c>
      <c r="F249">
        <v>34865</v>
      </c>
      <c r="G249" s="66" t="str">
        <f t="shared" si="6"/>
        <v>SMA950103FQA</v>
      </c>
      <c r="H249" s="66" t="s">
        <v>832</v>
      </c>
      <c r="I249" s="66">
        <v>67.36</v>
      </c>
      <c r="J249" s="61">
        <f t="shared" si="5"/>
        <v>421</v>
      </c>
    </row>
    <row r="250" spans="1:10" x14ac:dyDescent="0.25">
      <c r="A250" t="s">
        <v>5280</v>
      </c>
      <c r="B250" s="56">
        <v>43038</v>
      </c>
      <c r="C250" t="s">
        <v>9430</v>
      </c>
      <c r="D250">
        <v>1</v>
      </c>
      <c r="E250" t="s">
        <v>3010</v>
      </c>
      <c r="F250">
        <v>34865</v>
      </c>
      <c r="G250" s="66" t="str">
        <f t="shared" si="6"/>
        <v>TSC070907QS5</v>
      </c>
      <c r="H250" s="66" t="s">
        <v>796</v>
      </c>
      <c r="I250" s="66">
        <v>15.17</v>
      </c>
      <c r="J250" s="61">
        <f t="shared" si="5"/>
        <v>94.8125</v>
      </c>
    </row>
    <row r="251" spans="1:10" x14ac:dyDescent="0.25">
      <c r="A251" t="s">
        <v>5280</v>
      </c>
      <c r="B251" s="56">
        <v>43038</v>
      </c>
      <c r="C251" t="s">
        <v>9430</v>
      </c>
      <c r="D251">
        <v>1</v>
      </c>
      <c r="E251" t="s">
        <v>3010</v>
      </c>
      <c r="F251">
        <v>34865</v>
      </c>
      <c r="G251" s="66" t="str">
        <f t="shared" si="6"/>
        <v>FNI970829JR9</v>
      </c>
      <c r="H251" s="66" t="s">
        <v>794</v>
      </c>
      <c r="I251" s="66">
        <v>21.24</v>
      </c>
      <c r="J251" s="61">
        <f t="shared" si="5"/>
        <v>132.75</v>
      </c>
    </row>
    <row r="252" spans="1:10" x14ac:dyDescent="0.25">
      <c r="A252" t="s">
        <v>5291</v>
      </c>
      <c r="B252" s="56">
        <v>43038</v>
      </c>
      <c r="C252" t="s">
        <v>9431</v>
      </c>
      <c r="D252">
        <v>1</v>
      </c>
      <c r="E252" t="s">
        <v>2948</v>
      </c>
      <c r="F252">
        <v>12222</v>
      </c>
      <c r="G252" s="39" t="s">
        <v>1463</v>
      </c>
      <c r="H252" s="39" t="s">
        <v>1464</v>
      </c>
      <c r="I252" s="61">
        <v>67235.89</v>
      </c>
      <c r="J252" s="61">
        <f t="shared" si="5"/>
        <v>420224.3125</v>
      </c>
    </row>
    <row r="253" spans="1:10" x14ac:dyDescent="0.25">
      <c r="A253" t="s">
        <v>3339</v>
      </c>
      <c r="B253" s="56">
        <v>43038</v>
      </c>
      <c r="C253" t="s">
        <v>9432</v>
      </c>
      <c r="D253">
        <v>1</v>
      </c>
      <c r="E253" t="s">
        <v>9006</v>
      </c>
      <c r="F253">
        <v>737</v>
      </c>
      <c r="G253" s="7" t="s">
        <v>4776</v>
      </c>
      <c r="H253" s="7" t="s">
        <v>4777</v>
      </c>
      <c r="I253" s="61">
        <v>42820.37</v>
      </c>
      <c r="J253" s="61">
        <f t="shared" si="5"/>
        <v>267627.3125</v>
      </c>
    </row>
    <row r="254" spans="1:10" x14ac:dyDescent="0.25">
      <c r="A254" t="s">
        <v>3351</v>
      </c>
      <c r="B254" s="56">
        <v>43038</v>
      </c>
      <c r="C254" t="s">
        <v>9433</v>
      </c>
      <c r="D254">
        <v>1</v>
      </c>
      <c r="E254" t="s">
        <v>9006</v>
      </c>
      <c r="F254">
        <v>738</v>
      </c>
      <c r="G254" s="70" t="s">
        <v>6200</v>
      </c>
      <c r="H254" s="66" t="s">
        <v>9434</v>
      </c>
      <c r="I254" s="61">
        <v>75397.240000000005</v>
      </c>
      <c r="J254" s="61">
        <f t="shared" si="5"/>
        <v>471232.75</v>
      </c>
    </row>
    <row r="255" spans="1:10" x14ac:dyDescent="0.25">
      <c r="A255" t="s">
        <v>5353</v>
      </c>
      <c r="B255" s="56">
        <v>43038</v>
      </c>
      <c r="C255" t="s">
        <v>9435</v>
      </c>
      <c r="D255">
        <v>1</v>
      </c>
      <c r="E255" t="s">
        <v>9006</v>
      </c>
      <c r="F255">
        <v>739</v>
      </c>
      <c r="G255" s="7" t="s">
        <v>1467</v>
      </c>
      <c r="H255" s="7" t="s">
        <v>1468</v>
      </c>
      <c r="I255" s="61">
        <v>33705.01</v>
      </c>
      <c r="J255" s="61">
        <f t="shared" si="5"/>
        <v>210656.3125</v>
      </c>
    </row>
    <row r="256" spans="1:10" x14ac:dyDescent="0.25">
      <c r="A256" t="s">
        <v>3377</v>
      </c>
      <c r="B256" s="56">
        <v>43038</v>
      </c>
      <c r="C256" t="s">
        <v>9437</v>
      </c>
      <c r="D256">
        <v>1</v>
      </c>
      <c r="E256" t="s">
        <v>2948</v>
      </c>
      <c r="F256">
        <v>12223</v>
      </c>
      <c r="G256" s="39" t="s">
        <v>1463</v>
      </c>
      <c r="H256" s="39" t="s">
        <v>1464</v>
      </c>
      <c r="I256" s="61">
        <v>33648.29</v>
      </c>
      <c r="J256" s="61">
        <f t="shared" si="5"/>
        <v>210301.8125</v>
      </c>
    </row>
    <row r="257" spans="1:10" x14ac:dyDescent="0.25">
      <c r="A257" t="s">
        <v>626</v>
      </c>
      <c r="B257" s="56">
        <v>43039</v>
      </c>
      <c r="C257" t="s">
        <v>9450</v>
      </c>
      <c r="D257">
        <v>1</v>
      </c>
      <c r="E257" t="s">
        <v>9006</v>
      </c>
      <c r="F257">
        <v>740</v>
      </c>
      <c r="G257" s="7" t="s">
        <v>1475</v>
      </c>
      <c r="H257" s="7" t="s">
        <v>1476</v>
      </c>
      <c r="I257" s="61">
        <v>29756.92</v>
      </c>
      <c r="J257" s="61">
        <f t="shared" si="5"/>
        <v>185980.74999999997</v>
      </c>
    </row>
    <row r="258" spans="1:10" x14ac:dyDescent="0.25">
      <c r="A258" t="s">
        <v>5547</v>
      </c>
      <c r="B258" s="56">
        <v>43039</v>
      </c>
      <c r="C258" t="s">
        <v>9451</v>
      </c>
      <c r="D258">
        <v>1</v>
      </c>
      <c r="E258" t="s">
        <v>2948</v>
      </c>
      <c r="F258">
        <v>12224</v>
      </c>
      <c r="G258" s="39" t="s">
        <v>1463</v>
      </c>
      <c r="H258" s="39" t="s">
        <v>1464</v>
      </c>
      <c r="I258" s="61">
        <v>33648.129999999997</v>
      </c>
      <c r="J258" s="61">
        <f t="shared" si="5"/>
        <v>210300.81249999997</v>
      </c>
    </row>
    <row r="259" spans="1:10" x14ac:dyDescent="0.25">
      <c r="A259" t="s">
        <v>719</v>
      </c>
      <c r="B259" s="56">
        <v>43039</v>
      </c>
      <c r="C259" t="s">
        <v>9452</v>
      </c>
      <c r="D259">
        <v>1</v>
      </c>
      <c r="E259" t="s">
        <v>2948</v>
      </c>
      <c r="F259">
        <v>12225</v>
      </c>
      <c r="G259" s="39" t="s">
        <v>1463</v>
      </c>
      <c r="H259" s="39" t="s">
        <v>1464</v>
      </c>
      <c r="I259" s="61">
        <v>33648.129999999997</v>
      </c>
      <c r="J259" s="61">
        <f t="shared" si="5"/>
        <v>210300.81249999997</v>
      </c>
    </row>
    <row r="260" spans="1:10" x14ac:dyDescent="0.25">
      <c r="A260" t="s">
        <v>6773</v>
      </c>
      <c r="B260" s="56">
        <v>43039</v>
      </c>
      <c r="C260" t="s">
        <v>9453</v>
      </c>
      <c r="D260">
        <v>1</v>
      </c>
      <c r="E260" t="s">
        <v>2948</v>
      </c>
      <c r="F260">
        <v>12226</v>
      </c>
      <c r="G260" s="39" t="s">
        <v>1463</v>
      </c>
      <c r="H260" s="39" t="s">
        <v>1464</v>
      </c>
      <c r="I260" s="61">
        <v>33648.129999999997</v>
      </c>
      <c r="J260" s="61">
        <f t="shared" si="5"/>
        <v>210300.81249999997</v>
      </c>
    </row>
    <row r="261" spans="1:10" x14ac:dyDescent="0.25">
      <c r="A261" t="s">
        <v>6779</v>
      </c>
      <c r="B261" s="56">
        <v>43039</v>
      </c>
      <c r="C261" t="s">
        <v>9454</v>
      </c>
      <c r="D261">
        <v>1</v>
      </c>
      <c r="E261" t="s">
        <v>2948</v>
      </c>
      <c r="F261">
        <v>12227</v>
      </c>
      <c r="G261" s="39" t="s">
        <v>1463</v>
      </c>
      <c r="H261" s="39" t="s">
        <v>1464</v>
      </c>
      <c r="I261" s="61">
        <v>42763.51</v>
      </c>
      <c r="J261" s="61">
        <f t="shared" si="5"/>
        <v>267271.9375</v>
      </c>
    </row>
    <row r="262" spans="1:10" x14ac:dyDescent="0.25">
      <c r="A262" t="s">
        <v>6782</v>
      </c>
      <c r="B262" s="56">
        <v>43039</v>
      </c>
      <c r="C262" t="s">
        <v>9455</v>
      </c>
      <c r="D262">
        <v>1</v>
      </c>
      <c r="E262" t="s">
        <v>2948</v>
      </c>
      <c r="F262">
        <v>12228</v>
      </c>
      <c r="G262" s="39" t="s">
        <v>1463</v>
      </c>
      <c r="H262" s="39" t="s">
        <v>1464</v>
      </c>
      <c r="I262" s="61">
        <v>42763.51</v>
      </c>
      <c r="J262" s="61">
        <f t="shared" ref="J262:J325" si="7">+I262/0.16</f>
        <v>267271.9375</v>
      </c>
    </row>
    <row r="263" spans="1:10" x14ac:dyDescent="0.25">
      <c r="A263" t="s">
        <v>6798</v>
      </c>
      <c r="B263" s="56">
        <v>43039</v>
      </c>
      <c r="C263" t="s">
        <v>9456</v>
      </c>
      <c r="D263">
        <v>1</v>
      </c>
      <c r="E263" t="s">
        <v>2948</v>
      </c>
      <c r="F263">
        <v>12229</v>
      </c>
      <c r="G263" s="39" t="s">
        <v>1463</v>
      </c>
      <c r="H263" s="39" t="s">
        <v>1464</v>
      </c>
      <c r="I263" s="61">
        <v>48015.25</v>
      </c>
      <c r="J263" s="61">
        <f t="shared" si="7"/>
        <v>300095.3125</v>
      </c>
    </row>
    <row r="264" spans="1:10" x14ac:dyDescent="0.25">
      <c r="A264" t="s">
        <v>6813</v>
      </c>
      <c r="B264" s="56">
        <v>43039</v>
      </c>
      <c r="C264" t="s">
        <v>9457</v>
      </c>
      <c r="D264">
        <v>1</v>
      </c>
      <c r="E264" t="s">
        <v>2948</v>
      </c>
      <c r="F264">
        <v>12230</v>
      </c>
      <c r="G264" s="39" t="s">
        <v>1463</v>
      </c>
      <c r="H264" s="39" t="s">
        <v>1464</v>
      </c>
      <c r="I264" s="61">
        <v>48015.25</v>
      </c>
      <c r="J264" s="61">
        <f t="shared" si="7"/>
        <v>300095.3125</v>
      </c>
    </row>
    <row r="265" spans="1:10" x14ac:dyDescent="0.25">
      <c r="A265" t="s">
        <v>6820</v>
      </c>
      <c r="B265" s="56">
        <v>43039</v>
      </c>
      <c r="C265" t="s">
        <v>9458</v>
      </c>
      <c r="D265">
        <v>1</v>
      </c>
      <c r="E265" t="s">
        <v>2948</v>
      </c>
      <c r="F265">
        <v>12231</v>
      </c>
      <c r="G265" s="39" t="s">
        <v>1463</v>
      </c>
      <c r="H265" s="39" t="s">
        <v>1464</v>
      </c>
      <c r="I265" s="61">
        <v>26898.28</v>
      </c>
      <c r="J265" s="61">
        <f t="shared" si="7"/>
        <v>168114.25</v>
      </c>
    </row>
    <row r="266" spans="1:10" x14ac:dyDescent="0.25">
      <c r="A266" t="s">
        <v>6826</v>
      </c>
      <c r="B266" s="56">
        <v>43039</v>
      </c>
      <c r="C266" t="s">
        <v>9459</v>
      </c>
      <c r="D266">
        <v>1</v>
      </c>
      <c r="E266" t="s">
        <v>2948</v>
      </c>
      <c r="F266">
        <v>12232</v>
      </c>
      <c r="G266" s="39" t="s">
        <v>1463</v>
      </c>
      <c r="H266" s="39" t="s">
        <v>1464</v>
      </c>
      <c r="I266" s="61">
        <v>26898.28</v>
      </c>
      <c r="J266" s="61">
        <f t="shared" si="7"/>
        <v>168114.25</v>
      </c>
    </row>
    <row r="267" spans="1:10" x14ac:dyDescent="0.25">
      <c r="A267" t="s">
        <v>6832</v>
      </c>
      <c r="B267" s="56">
        <v>43039</v>
      </c>
      <c r="C267" t="s">
        <v>9460</v>
      </c>
      <c r="D267">
        <v>1</v>
      </c>
      <c r="E267" t="s">
        <v>2948</v>
      </c>
      <c r="F267">
        <v>12233</v>
      </c>
      <c r="G267" s="39" t="s">
        <v>1463</v>
      </c>
      <c r="H267" s="39" t="s">
        <v>1464</v>
      </c>
      <c r="I267" s="61">
        <v>42763.51</v>
      </c>
      <c r="J267" s="61">
        <f t="shared" si="7"/>
        <v>267271.9375</v>
      </c>
    </row>
    <row r="268" spans="1:10" x14ac:dyDescent="0.25">
      <c r="A268" t="s">
        <v>722</v>
      </c>
      <c r="B268" s="56">
        <v>43038</v>
      </c>
      <c r="C268" t="s">
        <v>9438</v>
      </c>
      <c r="D268">
        <v>1</v>
      </c>
      <c r="E268" t="s">
        <v>2956</v>
      </c>
      <c r="F268">
        <v>20145</v>
      </c>
      <c r="G268" s="7" t="s">
        <v>1417</v>
      </c>
      <c r="H268" s="7" t="s">
        <v>2911</v>
      </c>
      <c r="I268" s="61">
        <v>2857.68</v>
      </c>
      <c r="J268" s="61">
        <f t="shared" si="7"/>
        <v>17860.5</v>
      </c>
    </row>
    <row r="269" spans="1:10" x14ac:dyDescent="0.25">
      <c r="A269" t="s">
        <v>6837</v>
      </c>
      <c r="B269" s="56">
        <v>43039</v>
      </c>
      <c r="C269" t="s">
        <v>9461</v>
      </c>
      <c r="D269">
        <v>1</v>
      </c>
      <c r="E269" t="s">
        <v>2956</v>
      </c>
      <c r="F269">
        <v>20146</v>
      </c>
      <c r="G269" s="7" t="s">
        <v>1417</v>
      </c>
      <c r="H269" s="7" t="s">
        <v>2911</v>
      </c>
      <c r="I269" s="61">
        <v>2518.7199999999998</v>
      </c>
      <c r="J269" s="61">
        <f t="shared" si="7"/>
        <v>15741.999999999998</v>
      </c>
    </row>
    <row r="270" spans="1:10" x14ac:dyDescent="0.25">
      <c r="A270" t="s">
        <v>6840</v>
      </c>
      <c r="B270" s="56">
        <v>43039</v>
      </c>
      <c r="C270" t="s">
        <v>9462</v>
      </c>
      <c r="D270">
        <v>1</v>
      </c>
      <c r="E270" t="s">
        <v>2948</v>
      </c>
      <c r="F270">
        <v>12234</v>
      </c>
      <c r="G270" s="39" t="s">
        <v>1463</v>
      </c>
      <c r="H270" s="39" t="s">
        <v>1464</v>
      </c>
      <c r="I270" s="61">
        <v>26898.28</v>
      </c>
      <c r="J270" s="61">
        <f t="shared" si="7"/>
        <v>168114.25</v>
      </c>
    </row>
    <row r="271" spans="1:10" x14ac:dyDescent="0.25">
      <c r="A271" t="s">
        <v>6847</v>
      </c>
      <c r="B271" s="56">
        <v>43039</v>
      </c>
      <c r="C271" t="s">
        <v>9463</v>
      </c>
      <c r="D271">
        <v>1</v>
      </c>
      <c r="E271" t="s">
        <v>2948</v>
      </c>
      <c r="F271">
        <v>12235</v>
      </c>
      <c r="G271" s="39" t="s">
        <v>1463</v>
      </c>
      <c r="H271" s="39" t="s">
        <v>1464</v>
      </c>
      <c r="I271" s="61">
        <v>30357.98</v>
      </c>
      <c r="J271" s="61">
        <f t="shared" si="7"/>
        <v>189737.375</v>
      </c>
    </row>
    <row r="272" spans="1:10" x14ac:dyDescent="0.25">
      <c r="A272" t="s">
        <v>6850</v>
      </c>
      <c r="B272" s="56">
        <v>43038</v>
      </c>
      <c r="C272" t="s">
        <v>9439</v>
      </c>
      <c r="D272">
        <v>1</v>
      </c>
      <c r="E272" t="s">
        <v>2956</v>
      </c>
      <c r="F272">
        <v>20147</v>
      </c>
      <c r="G272" s="7" t="s">
        <v>1417</v>
      </c>
      <c r="H272" s="7" t="s">
        <v>2911</v>
      </c>
      <c r="I272" s="61">
        <v>1297.74</v>
      </c>
      <c r="J272" s="61">
        <f t="shared" si="7"/>
        <v>8110.875</v>
      </c>
    </row>
    <row r="273" spans="1:10" x14ac:dyDescent="0.25">
      <c r="A273" t="s">
        <v>6876</v>
      </c>
      <c r="B273" s="56">
        <v>43039</v>
      </c>
      <c r="C273" t="s">
        <v>9464</v>
      </c>
      <c r="D273">
        <v>1</v>
      </c>
      <c r="E273" t="s">
        <v>2948</v>
      </c>
      <c r="F273">
        <v>12236</v>
      </c>
      <c r="G273" s="39" t="s">
        <v>1463</v>
      </c>
      <c r="H273" s="39" t="s">
        <v>1464</v>
      </c>
      <c r="I273" s="61">
        <v>33648.129999999997</v>
      </c>
      <c r="J273" s="61">
        <f t="shared" si="7"/>
        <v>210300.81249999997</v>
      </c>
    </row>
    <row r="274" spans="1:10" x14ac:dyDescent="0.25">
      <c r="A274" t="s">
        <v>6882</v>
      </c>
      <c r="B274" s="56">
        <v>43039</v>
      </c>
      <c r="C274" t="s">
        <v>9465</v>
      </c>
      <c r="D274">
        <v>1</v>
      </c>
      <c r="E274" t="s">
        <v>2948</v>
      </c>
      <c r="F274">
        <v>12237</v>
      </c>
      <c r="G274" s="39" t="s">
        <v>1463</v>
      </c>
      <c r="H274" s="39" t="s">
        <v>1464</v>
      </c>
      <c r="I274" s="61">
        <v>33648.129999999997</v>
      </c>
      <c r="J274" s="61">
        <f t="shared" si="7"/>
        <v>210300.81249999997</v>
      </c>
    </row>
    <row r="275" spans="1:10" x14ac:dyDescent="0.25">
      <c r="A275" t="s">
        <v>6888</v>
      </c>
      <c r="B275" s="56">
        <v>43039</v>
      </c>
      <c r="C275" t="s">
        <v>9466</v>
      </c>
      <c r="D275">
        <v>1</v>
      </c>
      <c r="E275" t="s">
        <v>2948</v>
      </c>
      <c r="F275">
        <v>12238</v>
      </c>
      <c r="G275" s="39" t="s">
        <v>1463</v>
      </c>
      <c r="H275" s="39" t="s">
        <v>1464</v>
      </c>
      <c r="I275" s="61">
        <v>33648.129999999997</v>
      </c>
      <c r="J275" s="61">
        <f t="shared" si="7"/>
        <v>210300.81249999997</v>
      </c>
    </row>
    <row r="276" spans="1:10" x14ac:dyDescent="0.25">
      <c r="A276" t="s">
        <v>6891</v>
      </c>
      <c r="B276" s="56">
        <v>43039</v>
      </c>
      <c r="C276" t="s">
        <v>9467</v>
      </c>
      <c r="D276">
        <v>1</v>
      </c>
      <c r="E276" t="s">
        <v>2948</v>
      </c>
      <c r="F276">
        <v>12239</v>
      </c>
      <c r="G276" s="39" t="s">
        <v>1463</v>
      </c>
      <c r="H276" s="39" t="s">
        <v>1464</v>
      </c>
      <c r="I276" s="61">
        <v>33648.129999999997</v>
      </c>
      <c r="J276" s="61">
        <f t="shared" si="7"/>
        <v>210300.81249999997</v>
      </c>
    </row>
    <row r="277" spans="1:10" x14ac:dyDescent="0.25">
      <c r="A277" t="s">
        <v>6894</v>
      </c>
      <c r="B277" s="56">
        <v>43039</v>
      </c>
      <c r="C277" t="s">
        <v>9468</v>
      </c>
      <c r="D277">
        <v>1</v>
      </c>
      <c r="E277" t="s">
        <v>2948</v>
      </c>
      <c r="F277">
        <v>12240</v>
      </c>
      <c r="G277" s="39" t="s">
        <v>1463</v>
      </c>
      <c r="H277" s="39" t="s">
        <v>1464</v>
      </c>
      <c r="I277" s="61">
        <v>33648.129999999997</v>
      </c>
      <c r="J277" s="61">
        <f t="shared" si="7"/>
        <v>210300.81249999997</v>
      </c>
    </row>
    <row r="278" spans="1:10" x14ac:dyDescent="0.25">
      <c r="A278" t="s">
        <v>6897</v>
      </c>
      <c r="B278" s="56">
        <v>43039</v>
      </c>
      <c r="C278" t="s">
        <v>9469</v>
      </c>
      <c r="D278">
        <v>1</v>
      </c>
      <c r="E278" t="s">
        <v>2948</v>
      </c>
      <c r="F278">
        <v>12241</v>
      </c>
      <c r="G278" s="39" t="s">
        <v>1463</v>
      </c>
      <c r="H278" s="39" t="s">
        <v>1464</v>
      </c>
      <c r="I278" s="61">
        <v>33648.129999999997</v>
      </c>
      <c r="J278" s="61">
        <f t="shared" si="7"/>
        <v>210300.81249999997</v>
      </c>
    </row>
    <row r="279" spans="1:10" x14ac:dyDescent="0.25">
      <c r="A279" t="s">
        <v>6900</v>
      </c>
      <c r="B279" s="56">
        <v>43039</v>
      </c>
      <c r="C279" t="s">
        <v>9470</v>
      </c>
      <c r="D279">
        <v>1</v>
      </c>
      <c r="E279" t="s">
        <v>2948</v>
      </c>
      <c r="F279">
        <v>12242</v>
      </c>
      <c r="G279" s="39" t="s">
        <v>1463</v>
      </c>
      <c r="H279" s="39" t="s">
        <v>1464</v>
      </c>
      <c r="I279" s="61">
        <v>34992.75</v>
      </c>
      <c r="J279" s="61">
        <f t="shared" si="7"/>
        <v>218704.6875</v>
      </c>
    </row>
    <row r="280" spans="1:10" x14ac:dyDescent="0.25">
      <c r="A280" t="s">
        <v>731</v>
      </c>
      <c r="B280" s="56">
        <v>43039</v>
      </c>
      <c r="C280" t="s">
        <v>9471</v>
      </c>
      <c r="D280">
        <v>1</v>
      </c>
      <c r="E280" t="s">
        <v>2948</v>
      </c>
      <c r="F280">
        <v>12243</v>
      </c>
      <c r="G280" s="39" t="s">
        <v>1463</v>
      </c>
      <c r="H280" s="39" t="s">
        <v>1464</v>
      </c>
      <c r="I280" s="61">
        <v>34992.75</v>
      </c>
      <c r="J280" s="61">
        <f t="shared" si="7"/>
        <v>218704.6875</v>
      </c>
    </row>
    <row r="281" spans="1:10" x14ac:dyDescent="0.25">
      <c r="A281" t="s">
        <v>6990</v>
      </c>
      <c r="B281" s="56">
        <v>43039</v>
      </c>
      <c r="C281" t="s">
        <v>9472</v>
      </c>
      <c r="D281">
        <v>1</v>
      </c>
      <c r="E281" t="s">
        <v>2948</v>
      </c>
      <c r="F281">
        <v>12244</v>
      </c>
      <c r="G281" s="39" t="s">
        <v>1463</v>
      </c>
      <c r="H281" s="39" t="s">
        <v>1464</v>
      </c>
      <c r="I281" s="61">
        <v>48855.6</v>
      </c>
      <c r="J281" s="61">
        <f t="shared" si="7"/>
        <v>305347.5</v>
      </c>
    </row>
    <row r="282" spans="1:10" x14ac:dyDescent="0.25">
      <c r="A282" t="s">
        <v>754</v>
      </c>
      <c r="B282" s="56">
        <v>43039</v>
      </c>
      <c r="C282" t="s">
        <v>9473</v>
      </c>
      <c r="D282">
        <v>1</v>
      </c>
      <c r="E282" t="s">
        <v>2948</v>
      </c>
      <c r="F282">
        <v>12245</v>
      </c>
      <c r="G282" s="39" t="s">
        <v>1463</v>
      </c>
      <c r="H282" s="39" t="s">
        <v>1464</v>
      </c>
      <c r="I282" s="61">
        <v>67235.89</v>
      </c>
      <c r="J282" s="61">
        <f t="shared" si="7"/>
        <v>420224.3125</v>
      </c>
    </row>
    <row r="283" spans="1:10" x14ac:dyDescent="0.25">
      <c r="A283" t="s">
        <v>757</v>
      </c>
      <c r="B283" s="56">
        <v>43039</v>
      </c>
      <c r="C283" t="s">
        <v>9474</v>
      </c>
      <c r="D283">
        <v>1</v>
      </c>
      <c r="E283" t="s">
        <v>2948</v>
      </c>
      <c r="F283">
        <v>12246</v>
      </c>
      <c r="G283" s="39" t="s">
        <v>1463</v>
      </c>
      <c r="H283" s="39" t="s">
        <v>1464</v>
      </c>
      <c r="I283" s="61">
        <v>67235.89</v>
      </c>
      <c r="J283" s="61">
        <f t="shared" si="7"/>
        <v>420224.3125</v>
      </c>
    </row>
    <row r="284" spans="1:10" x14ac:dyDescent="0.25">
      <c r="A284" t="s">
        <v>760</v>
      </c>
      <c r="B284" s="56">
        <v>43039</v>
      </c>
      <c r="C284" t="s">
        <v>9475</v>
      </c>
      <c r="D284">
        <v>1</v>
      </c>
      <c r="E284" t="s">
        <v>2948</v>
      </c>
      <c r="F284">
        <v>12247</v>
      </c>
      <c r="G284" s="39" t="s">
        <v>1463</v>
      </c>
      <c r="H284" s="39" t="s">
        <v>1464</v>
      </c>
      <c r="I284" s="61">
        <v>67235.89</v>
      </c>
      <c r="J284" s="61">
        <f t="shared" si="7"/>
        <v>420224.3125</v>
      </c>
    </row>
    <row r="285" spans="1:10" x14ac:dyDescent="0.25">
      <c r="A285" t="s">
        <v>764</v>
      </c>
      <c r="B285" s="56">
        <v>43039</v>
      </c>
      <c r="C285" t="s">
        <v>9476</v>
      </c>
      <c r="D285">
        <v>1</v>
      </c>
      <c r="E285" t="s">
        <v>2948</v>
      </c>
      <c r="F285">
        <v>12248</v>
      </c>
      <c r="G285" s="39" t="s">
        <v>1463</v>
      </c>
      <c r="H285" s="39" t="s">
        <v>1464</v>
      </c>
      <c r="I285" s="61">
        <v>67235.89</v>
      </c>
      <c r="J285" s="61">
        <f t="shared" si="7"/>
        <v>420224.3125</v>
      </c>
    </row>
    <row r="286" spans="1:10" x14ac:dyDescent="0.25">
      <c r="A286" t="s">
        <v>767</v>
      </c>
      <c r="B286" s="56">
        <v>43039</v>
      </c>
      <c r="C286" t="s">
        <v>9477</v>
      </c>
      <c r="D286">
        <v>1</v>
      </c>
      <c r="E286" t="s">
        <v>2948</v>
      </c>
      <c r="F286">
        <v>12249</v>
      </c>
      <c r="G286" s="39" t="s">
        <v>1463</v>
      </c>
      <c r="H286" s="39" t="s">
        <v>1464</v>
      </c>
      <c r="I286" s="61">
        <v>67235.89</v>
      </c>
      <c r="J286" s="61">
        <f t="shared" si="7"/>
        <v>420224.3125</v>
      </c>
    </row>
    <row r="287" spans="1:10" x14ac:dyDescent="0.25">
      <c r="A287" t="s">
        <v>770</v>
      </c>
      <c r="B287" s="56">
        <v>43039</v>
      </c>
      <c r="C287" t="s">
        <v>9478</v>
      </c>
      <c r="D287">
        <v>1</v>
      </c>
      <c r="E287" t="s">
        <v>2948</v>
      </c>
      <c r="F287">
        <v>12250</v>
      </c>
      <c r="G287" s="39" t="s">
        <v>1463</v>
      </c>
      <c r="H287" s="39" t="s">
        <v>1464</v>
      </c>
      <c r="I287" s="61">
        <v>67235.89</v>
      </c>
      <c r="J287" s="61">
        <f t="shared" si="7"/>
        <v>420224.3125</v>
      </c>
    </row>
    <row r="288" spans="1:10" x14ac:dyDescent="0.25">
      <c r="A288" t="s">
        <v>7000</v>
      </c>
      <c r="B288" s="56">
        <v>43039</v>
      </c>
      <c r="C288" t="s">
        <v>9479</v>
      </c>
      <c r="D288">
        <v>1</v>
      </c>
      <c r="E288" t="s">
        <v>2948</v>
      </c>
      <c r="F288">
        <v>12251</v>
      </c>
      <c r="G288" s="39" t="s">
        <v>1463</v>
      </c>
      <c r="H288" s="39" t="s">
        <v>1464</v>
      </c>
      <c r="I288" s="61">
        <v>42763.51</v>
      </c>
      <c r="J288" s="61">
        <f t="shared" si="7"/>
        <v>267271.9375</v>
      </c>
    </row>
    <row r="289" spans="1:10" x14ac:dyDescent="0.25">
      <c r="A289" t="s">
        <v>9480</v>
      </c>
      <c r="B289" s="56">
        <v>43039</v>
      </c>
      <c r="C289" t="s">
        <v>9481</v>
      </c>
      <c r="D289">
        <v>1</v>
      </c>
      <c r="E289" t="s">
        <v>2948</v>
      </c>
      <c r="F289">
        <v>12252</v>
      </c>
      <c r="G289" s="39" t="s">
        <v>1463</v>
      </c>
      <c r="H289" s="39" t="s">
        <v>1464</v>
      </c>
      <c r="I289" s="61">
        <v>48855.6</v>
      </c>
      <c r="J289" s="61">
        <f t="shared" si="7"/>
        <v>305347.5</v>
      </c>
    </row>
    <row r="290" spans="1:10" x14ac:dyDescent="0.25">
      <c r="A290" t="s">
        <v>9482</v>
      </c>
      <c r="B290" s="56">
        <v>43039</v>
      </c>
      <c r="C290" t="s">
        <v>9483</v>
      </c>
      <c r="D290">
        <v>1</v>
      </c>
      <c r="E290" t="s">
        <v>2948</v>
      </c>
      <c r="F290">
        <v>12253</v>
      </c>
      <c r="G290" s="39" t="s">
        <v>1463</v>
      </c>
      <c r="H290" s="39" t="s">
        <v>1464</v>
      </c>
      <c r="I290" s="61">
        <v>67235.89</v>
      </c>
      <c r="J290" s="61">
        <f t="shared" si="7"/>
        <v>420224.3125</v>
      </c>
    </row>
    <row r="291" spans="1:10" x14ac:dyDescent="0.25">
      <c r="A291" t="s">
        <v>9484</v>
      </c>
      <c r="B291" s="56">
        <v>43039</v>
      </c>
      <c r="C291" t="s">
        <v>9485</v>
      </c>
      <c r="D291">
        <v>1</v>
      </c>
      <c r="E291" t="s">
        <v>2948</v>
      </c>
      <c r="F291">
        <v>12254</v>
      </c>
      <c r="G291" s="39" t="s">
        <v>1463</v>
      </c>
      <c r="H291" s="39" t="s">
        <v>1464</v>
      </c>
      <c r="I291" s="61">
        <v>67235.89</v>
      </c>
      <c r="J291" s="61">
        <f t="shared" si="7"/>
        <v>420224.3125</v>
      </c>
    </row>
    <row r="292" spans="1:10" x14ac:dyDescent="0.25">
      <c r="A292" t="s">
        <v>9486</v>
      </c>
      <c r="B292" s="56">
        <v>43039</v>
      </c>
      <c r="C292" t="s">
        <v>9487</v>
      </c>
      <c r="D292">
        <v>1</v>
      </c>
      <c r="E292" t="s">
        <v>2948</v>
      </c>
      <c r="F292">
        <v>12255</v>
      </c>
      <c r="G292" s="39" t="s">
        <v>1463</v>
      </c>
      <c r="H292" s="39" t="s">
        <v>1464</v>
      </c>
      <c r="I292" s="61">
        <v>67235.89</v>
      </c>
      <c r="J292" s="61">
        <f t="shared" si="7"/>
        <v>420224.3125</v>
      </c>
    </row>
    <row r="293" spans="1:10" x14ac:dyDescent="0.25">
      <c r="A293" t="s">
        <v>9488</v>
      </c>
      <c r="B293" s="56">
        <v>43039</v>
      </c>
      <c r="C293" t="s">
        <v>9489</v>
      </c>
      <c r="D293">
        <v>1</v>
      </c>
      <c r="E293" t="s">
        <v>2948</v>
      </c>
      <c r="F293">
        <v>12256</v>
      </c>
      <c r="G293" s="39" t="s">
        <v>1463</v>
      </c>
      <c r="H293" s="39" t="s">
        <v>1464</v>
      </c>
      <c r="I293" s="61">
        <v>67235.89</v>
      </c>
      <c r="J293" s="61">
        <f t="shared" si="7"/>
        <v>420224.3125</v>
      </c>
    </row>
    <row r="294" spans="1:10" x14ac:dyDescent="0.25">
      <c r="A294" t="s">
        <v>781</v>
      </c>
      <c r="B294" s="56">
        <v>43039</v>
      </c>
      <c r="C294" t="s">
        <v>9490</v>
      </c>
      <c r="D294">
        <v>1</v>
      </c>
      <c r="E294" t="s">
        <v>2948</v>
      </c>
      <c r="F294">
        <v>12257</v>
      </c>
      <c r="G294" s="39" t="s">
        <v>1463</v>
      </c>
      <c r="H294" s="39" t="s">
        <v>1464</v>
      </c>
      <c r="I294" s="61">
        <v>37196.410000000003</v>
      </c>
      <c r="J294" s="61">
        <f t="shared" si="7"/>
        <v>232477.56250000003</v>
      </c>
    </row>
    <row r="295" spans="1:10" s="66" customFormat="1" x14ac:dyDescent="0.25">
      <c r="A295" s="66" t="s">
        <v>6940</v>
      </c>
      <c r="B295" s="56">
        <v>43039</v>
      </c>
      <c r="C295" s="66" t="s">
        <v>259</v>
      </c>
      <c r="D295" s="66">
        <v>1</v>
      </c>
      <c r="E295" s="66" t="s">
        <v>3010</v>
      </c>
      <c r="F295" s="66">
        <v>34880</v>
      </c>
      <c r="G295" s="39" t="s">
        <v>444</v>
      </c>
      <c r="H295" s="39" t="s">
        <v>9690</v>
      </c>
      <c r="I295" s="61">
        <f>49.1+54.62+0.01</f>
        <v>103.73</v>
      </c>
      <c r="J295" s="61">
        <f t="shared" si="7"/>
        <v>648.3125</v>
      </c>
    </row>
    <row r="296" spans="1:10" s="66" customFormat="1" x14ac:dyDescent="0.25">
      <c r="A296" s="66" t="s">
        <v>6940</v>
      </c>
      <c r="B296" s="56">
        <v>43039</v>
      </c>
      <c r="C296" s="66" t="s">
        <v>259</v>
      </c>
      <c r="D296" s="66">
        <v>1</v>
      </c>
      <c r="E296" s="66" t="s">
        <v>3010</v>
      </c>
      <c r="F296" s="66">
        <v>34880</v>
      </c>
      <c r="G296" s="39" t="s">
        <v>1520</v>
      </c>
      <c r="H296" s="39" t="s">
        <v>1524</v>
      </c>
      <c r="I296" s="61">
        <f>25.79+478.71</f>
        <v>504.5</v>
      </c>
      <c r="J296" s="61">
        <f t="shared" si="7"/>
        <v>3153.125</v>
      </c>
    </row>
    <row r="297" spans="1:10" s="66" customFormat="1" x14ac:dyDescent="0.25">
      <c r="A297" s="66" t="s">
        <v>6940</v>
      </c>
      <c r="B297" s="56">
        <v>43039</v>
      </c>
      <c r="C297" s="66" t="s">
        <v>259</v>
      </c>
      <c r="D297" s="66">
        <v>1</v>
      </c>
      <c r="E297" s="66" t="s">
        <v>3010</v>
      </c>
      <c r="F297" s="66">
        <v>34880</v>
      </c>
      <c r="G297" s="39" t="s">
        <v>8984</v>
      </c>
      <c r="H297" s="39" t="s">
        <v>9696</v>
      </c>
      <c r="I297" s="61">
        <f>10.62+16+15.72+29.93</f>
        <v>72.27</v>
      </c>
      <c r="J297" s="61">
        <f t="shared" si="7"/>
        <v>451.68749999999994</v>
      </c>
    </row>
    <row r="298" spans="1:10" x14ac:dyDescent="0.25">
      <c r="A298" t="s">
        <v>801</v>
      </c>
      <c r="B298" s="56">
        <v>43039</v>
      </c>
      <c r="C298" t="s">
        <v>9491</v>
      </c>
      <c r="D298">
        <v>1</v>
      </c>
      <c r="E298" t="s">
        <v>3010</v>
      </c>
      <c r="F298">
        <v>34882</v>
      </c>
      <c r="G298" s="7" t="s">
        <v>1499</v>
      </c>
      <c r="H298" s="7" t="s">
        <v>1500</v>
      </c>
      <c r="I298" s="61">
        <v>20106.240000000002</v>
      </c>
      <c r="J298" s="61">
        <f t="shared" si="7"/>
        <v>125664.00000000001</v>
      </c>
    </row>
    <row r="299" spans="1:10" x14ac:dyDescent="0.25">
      <c r="A299" t="s">
        <v>808</v>
      </c>
      <c r="B299" s="56">
        <v>43039</v>
      </c>
      <c r="C299" t="s">
        <v>9492</v>
      </c>
      <c r="D299">
        <v>1</v>
      </c>
      <c r="E299" t="s">
        <v>9006</v>
      </c>
      <c r="F299">
        <v>741</v>
      </c>
      <c r="G299" s="7" t="s">
        <v>1482</v>
      </c>
      <c r="H299" s="66" t="s">
        <v>3578</v>
      </c>
      <c r="I299" s="61">
        <v>35049.629999999997</v>
      </c>
      <c r="J299" s="61">
        <f t="shared" si="7"/>
        <v>219060.18749999997</v>
      </c>
    </row>
    <row r="300" spans="1:10" x14ac:dyDescent="0.25">
      <c r="A300" t="s">
        <v>811</v>
      </c>
      <c r="B300" s="56">
        <v>43039</v>
      </c>
      <c r="C300" t="s">
        <v>9493</v>
      </c>
      <c r="D300">
        <v>1</v>
      </c>
      <c r="E300" t="s">
        <v>9006</v>
      </c>
      <c r="F300">
        <v>742</v>
      </c>
      <c r="G300" s="7" t="s">
        <v>1477</v>
      </c>
      <c r="H300" s="7" t="s">
        <v>1478</v>
      </c>
      <c r="I300" s="61">
        <v>29756.89</v>
      </c>
      <c r="J300" s="61">
        <f t="shared" si="7"/>
        <v>185980.5625</v>
      </c>
    </row>
    <row r="301" spans="1:10" x14ac:dyDescent="0.25">
      <c r="A301" t="s">
        <v>817</v>
      </c>
      <c r="B301" s="56">
        <v>43039</v>
      </c>
      <c r="C301" t="s">
        <v>9494</v>
      </c>
      <c r="D301">
        <v>1</v>
      </c>
      <c r="E301" t="s">
        <v>9006</v>
      </c>
      <c r="F301">
        <v>743</v>
      </c>
      <c r="G301" s="7" t="s">
        <v>1497</v>
      </c>
      <c r="H301" s="7" t="s">
        <v>5568</v>
      </c>
      <c r="I301" s="61">
        <v>26955.16</v>
      </c>
      <c r="J301" s="61">
        <f t="shared" si="7"/>
        <v>168469.75</v>
      </c>
    </row>
    <row r="302" spans="1:10" x14ac:dyDescent="0.25">
      <c r="A302" t="s">
        <v>821</v>
      </c>
      <c r="B302" s="56">
        <v>43039</v>
      </c>
      <c r="C302" t="s">
        <v>9495</v>
      </c>
      <c r="D302">
        <v>1</v>
      </c>
      <c r="E302" t="s">
        <v>9006</v>
      </c>
      <c r="F302">
        <v>744</v>
      </c>
      <c r="G302" s="7" t="s">
        <v>2880</v>
      </c>
      <c r="H302" s="7" t="s">
        <v>7329</v>
      </c>
      <c r="I302" s="61">
        <v>55927.82</v>
      </c>
      <c r="J302" s="61">
        <f t="shared" si="7"/>
        <v>349548.875</v>
      </c>
    </row>
    <row r="303" spans="1:10" x14ac:dyDescent="0.25">
      <c r="A303" t="s">
        <v>844</v>
      </c>
      <c r="B303" s="56">
        <v>43039</v>
      </c>
      <c r="C303" t="s">
        <v>9496</v>
      </c>
      <c r="D303">
        <v>1</v>
      </c>
      <c r="E303" t="s">
        <v>2948</v>
      </c>
      <c r="F303">
        <v>12258</v>
      </c>
      <c r="G303" s="7" t="s">
        <v>1479</v>
      </c>
      <c r="H303" s="7" t="s">
        <v>1480</v>
      </c>
      <c r="I303" s="61">
        <v>67292.61</v>
      </c>
      <c r="J303" s="61">
        <f t="shared" si="7"/>
        <v>420578.8125</v>
      </c>
    </row>
    <row r="304" spans="1:10" x14ac:dyDescent="0.25">
      <c r="A304" t="s">
        <v>859</v>
      </c>
      <c r="B304" s="56">
        <v>43039</v>
      </c>
      <c r="C304" t="s">
        <v>9497</v>
      </c>
      <c r="D304">
        <v>1</v>
      </c>
      <c r="E304" t="s">
        <v>9006</v>
      </c>
      <c r="F304">
        <v>745</v>
      </c>
      <c r="G304" s="7" t="s">
        <v>9682</v>
      </c>
      <c r="H304" s="7" t="s">
        <v>9683</v>
      </c>
      <c r="I304" s="61">
        <v>26955</v>
      </c>
      <c r="J304" s="61">
        <f t="shared" si="7"/>
        <v>168468.75</v>
      </c>
    </row>
    <row r="305" spans="1:10" x14ac:dyDescent="0.25">
      <c r="A305" t="s">
        <v>862</v>
      </c>
      <c r="B305" s="56">
        <v>43039</v>
      </c>
      <c r="C305" t="s">
        <v>9498</v>
      </c>
      <c r="D305">
        <v>1</v>
      </c>
      <c r="E305" t="s">
        <v>9006</v>
      </c>
      <c r="F305">
        <v>746</v>
      </c>
      <c r="G305" s="7" t="s">
        <v>1483</v>
      </c>
      <c r="H305" s="66" t="s">
        <v>9185</v>
      </c>
      <c r="I305" s="61">
        <v>26955.16</v>
      </c>
      <c r="J305" s="61">
        <f t="shared" si="7"/>
        <v>168469.75</v>
      </c>
    </row>
    <row r="306" spans="1:10" x14ac:dyDescent="0.25">
      <c r="A306" t="s">
        <v>944</v>
      </c>
      <c r="B306" s="56">
        <v>43038</v>
      </c>
      <c r="C306" t="s">
        <v>9440</v>
      </c>
      <c r="D306">
        <v>1</v>
      </c>
      <c r="E306" t="s">
        <v>3198</v>
      </c>
      <c r="F306">
        <v>16643</v>
      </c>
      <c r="G306" s="7" t="s">
        <v>1499</v>
      </c>
      <c r="H306" s="7" t="s">
        <v>1500</v>
      </c>
      <c r="I306" s="66">
        <v>254.02</v>
      </c>
      <c r="J306" s="61">
        <f t="shared" si="7"/>
        <v>1587.625</v>
      </c>
    </row>
    <row r="307" spans="1:10" x14ac:dyDescent="0.25">
      <c r="A307" t="s">
        <v>947</v>
      </c>
      <c r="B307" s="56">
        <v>43038</v>
      </c>
      <c r="C307" t="s">
        <v>9441</v>
      </c>
      <c r="D307">
        <v>1</v>
      </c>
      <c r="E307" t="s">
        <v>3198</v>
      </c>
      <c r="F307">
        <v>16644</v>
      </c>
      <c r="G307" s="7" t="s">
        <v>1499</v>
      </c>
      <c r="H307" s="7" t="s">
        <v>1500</v>
      </c>
      <c r="I307" s="66">
        <v>110.27</v>
      </c>
      <c r="J307" s="61">
        <f t="shared" si="7"/>
        <v>689.1875</v>
      </c>
    </row>
    <row r="308" spans="1:10" x14ac:dyDescent="0.25">
      <c r="A308" t="s">
        <v>950</v>
      </c>
      <c r="B308" s="56">
        <v>43039</v>
      </c>
      <c r="C308" t="s">
        <v>9499</v>
      </c>
      <c r="D308">
        <v>1</v>
      </c>
      <c r="E308" t="s">
        <v>3010</v>
      </c>
      <c r="F308">
        <v>34888</v>
      </c>
      <c r="G308" s="66" t="str">
        <f t="shared" ref="G308:G344" si="8">+H308</f>
        <v>FNI970829JR9</v>
      </c>
      <c r="H308" s="66" t="s">
        <v>794</v>
      </c>
      <c r="I308" s="66">
        <v>21.24</v>
      </c>
      <c r="J308" s="61">
        <f t="shared" si="7"/>
        <v>132.75</v>
      </c>
    </row>
    <row r="309" spans="1:10" x14ac:dyDescent="0.25">
      <c r="A309" t="s">
        <v>950</v>
      </c>
      <c r="B309" s="56">
        <v>43039</v>
      </c>
      <c r="C309" t="s">
        <v>9499</v>
      </c>
      <c r="D309">
        <v>1</v>
      </c>
      <c r="E309" t="s">
        <v>3010</v>
      </c>
      <c r="F309">
        <v>34888</v>
      </c>
      <c r="G309" s="66" t="str">
        <f t="shared" si="8"/>
        <v>TSC070907QS5</v>
      </c>
      <c r="H309" s="66" t="s">
        <v>796</v>
      </c>
      <c r="I309" s="66">
        <v>15.17</v>
      </c>
      <c r="J309" s="61">
        <f t="shared" si="7"/>
        <v>94.8125</v>
      </c>
    </row>
    <row r="310" spans="1:10" x14ac:dyDescent="0.25">
      <c r="A310" t="s">
        <v>950</v>
      </c>
      <c r="B310" s="56">
        <v>43039</v>
      </c>
      <c r="C310" t="s">
        <v>9499</v>
      </c>
      <c r="D310">
        <v>1</v>
      </c>
      <c r="E310" t="s">
        <v>3010</v>
      </c>
      <c r="F310">
        <v>34888</v>
      </c>
      <c r="G310" s="66" t="str">
        <f t="shared" si="8"/>
        <v>AQU121207FY2</v>
      </c>
      <c r="H310" s="66" t="s">
        <v>7448</v>
      </c>
      <c r="I310" s="66">
        <v>15.17</v>
      </c>
      <c r="J310" s="61">
        <f t="shared" si="7"/>
        <v>94.8125</v>
      </c>
    </row>
    <row r="311" spans="1:10" x14ac:dyDescent="0.25">
      <c r="A311" t="s">
        <v>950</v>
      </c>
      <c r="B311" s="56">
        <v>43039</v>
      </c>
      <c r="C311" t="s">
        <v>9499</v>
      </c>
      <c r="D311">
        <v>1</v>
      </c>
      <c r="E311" t="s">
        <v>3010</v>
      </c>
      <c r="F311">
        <v>34888</v>
      </c>
      <c r="G311" s="66" t="str">
        <f t="shared" si="8"/>
        <v>SUL601206R87</v>
      </c>
      <c r="H311" s="66" t="s">
        <v>820</v>
      </c>
      <c r="I311" s="66">
        <v>82.17</v>
      </c>
      <c r="J311" s="61">
        <f t="shared" si="7"/>
        <v>513.5625</v>
      </c>
    </row>
    <row r="312" spans="1:10" x14ac:dyDescent="0.25">
      <c r="A312" t="s">
        <v>954</v>
      </c>
      <c r="B312" s="56">
        <v>43038</v>
      </c>
      <c r="C312" t="s">
        <v>9442</v>
      </c>
      <c r="D312">
        <v>1</v>
      </c>
      <c r="E312" t="s">
        <v>3198</v>
      </c>
      <c r="F312">
        <v>16645</v>
      </c>
      <c r="G312" s="7" t="s">
        <v>1499</v>
      </c>
      <c r="H312" s="7" t="s">
        <v>1500</v>
      </c>
      <c r="I312" s="66">
        <v>75.52</v>
      </c>
      <c r="J312" s="61">
        <f t="shared" si="7"/>
        <v>471.99999999999994</v>
      </c>
    </row>
    <row r="313" spans="1:10" x14ac:dyDescent="0.25">
      <c r="A313" t="s">
        <v>9500</v>
      </c>
      <c r="B313" s="56">
        <v>43039</v>
      </c>
      <c r="C313" t="s">
        <v>9501</v>
      </c>
      <c r="D313">
        <v>1</v>
      </c>
      <c r="E313" t="s">
        <v>3010</v>
      </c>
      <c r="F313">
        <v>34889</v>
      </c>
      <c r="G313" s="66" t="str">
        <f t="shared" si="8"/>
        <v>SSL040309B32</v>
      </c>
      <c r="H313" s="66" t="s">
        <v>5996</v>
      </c>
      <c r="I313" s="66">
        <v>53.87</v>
      </c>
      <c r="J313" s="61">
        <f t="shared" si="7"/>
        <v>336.6875</v>
      </c>
    </row>
    <row r="314" spans="1:10" x14ac:dyDescent="0.25">
      <c r="A314" t="s">
        <v>9500</v>
      </c>
      <c r="B314" s="56">
        <v>43039</v>
      </c>
      <c r="C314" t="s">
        <v>9501</v>
      </c>
      <c r="D314">
        <v>1</v>
      </c>
      <c r="E314" t="s">
        <v>3010</v>
      </c>
      <c r="F314">
        <v>34889</v>
      </c>
      <c r="G314" s="66" t="str">
        <f t="shared" si="8"/>
        <v>FNI970829JR9</v>
      </c>
      <c r="H314" s="66" t="s">
        <v>794</v>
      </c>
      <c r="I314" s="66">
        <v>21.24</v>
      </c>
      <c r="J314" s="61">
        <f t="shared" si="7"/>
        <v>132.75</v>
      </c>
    </row>
    <row r="315" spans="1:10" x14ac:dyDescent="0.25">
      <c r="A315" t="s">
        <v>9500</v>
      </c>
      <c r="B315" s="56">
        <v>43039</v>
      </c>
      <c r="C315" t="s">
        <v>9501</v>
      </c>
      <c r="D315">
        <v>1</v>
      </c>
      <c r="E315" t="s">
        <v>3010</v>
      </c>
      <c r="F315">
        <v>34889</v>
      </c>
      <c r="G315" s="66" t="str">
        <f t="shared" si="8"/>
        <v>AQU121207FY2</v>
      </c>
      <c r="H315" s="66" t="s">
        <v>7448</v>
      </c>
      <c r="I315" s="66">
        <v>15.17</v>
      </c>
      <c r="J315" s="61">
        <f t="shared" si="7"/>
        <v>94.8125</v>
      </c>
    </row>
    <row r="316" spans="1:10" x14ac:dyDescent="0.25">
      <c r="A316" t="s">
        <v>9443</v>
      </c>
      <c r="B316" s="56">
        <v>43038</v>
      </c>
      <c r="C316" t="s">
        <v>9444</v>
      </c>
      <c r="D316">
        <v>1</v>
      </c>
      <c r="E316" t="s">
        <v>3198</v>
      </c>
      <c r="F316">
        <v>16646</v>
      </c>
      <c r="G316" s="7" t="s">
        <v>1499</v>
      </c>
      <c r="H316" s="7" t="s">
        <v>1500</v>
      </c>
      <c r="I316" s="66">
        <v>571.38</v>
      </c>
      <c r="J316" s="61">
        <f t="shared" si="7"/>
        <v>3571.125</v>
      </c>
    </row>
    <row r="317" spans="1:10" x14ac:dyDescent="0.25">
      <c r="A317" t="s">
        <v>9502</v>
      </c>
      <c r="B317" s="56">
        <v>43039</v>
      </c>
      <c r="C317" t="s">
        <v>9503</v>
      </c>
      <c r="D317">
        <v>1</v>
      </c>
      <c r="E317" t="s">
        <v>3010</v>
      </c>
      <c r="F317">
        <v>34890</v>
      </c>
      <c r="G317" s="66" t="str">
        <f t="shared" si="8"/>
        <v>AMO010815U41</v>
      </c>
      <c r="H317" s="66" t="s">
        <v>885</v>
      </c>
      <c r="I317" s="66">
        <v>10.35</v>
      </c>
      <c r="J317" s="61">
        <f t="shared" si="7"/>
        <v>64.6875</v>
      </c>
    </row>
    <row r="318" spans="1:10" x14ac:dyDescent="0.25">
      <c r="A318" t="s">
        <v>9502</v>
      </c>
      <c r="B318" s="56">
        <v>43039</v>
      </c>
      <c r="C318" t="s">
        <v>9503</v>
      </c>
      <c r="D318">
        <v>1</v>
      </c>
      <c r="E318" t="s">
        <v>3010</v>
      </c>
      <c r="F318">
        <v>34890</v>
      </c>
      <c r="G318" s="66" t="str">
        <f t="shared" si="8"/>
        <v>GST9312019C3</v>
      </c>
      <c r="H318" s="66" t="s">
        <v>2900</v>
      </c>
      <c r="I318" s="66">
        <v>80.81</v>
      </c>
      <c r="J318" s="61">
        <f t="shared" si="7"/>
        <v>505.0625</v>
      </c>
    </row>
    <row r="319" spans="1:10" x14ac:dyDescent="0.25">
      <c r="A319" t="s">
        <v>9502</v>
      </c>
      <c r="B319" s="56">
        <v>43039</v>
      </c>
      <c r="C319" t="s">
        <v>9503</v>
      </c>
      <c r="D319">
        <v>1</v>
      </c>
      <c r="E319" t="s">
        <v>3010</v>
      </c>
      <c r="F319">
        <v>34890</v>
      </c>
      <c r="G319" s="66" t="str">
        <f t="shared" si="8"/>
        <v>FNI970829JR9</v>
      </c>
      <c r="H319" s="66" t="s">
        <v>794</v>
      </c>
      <c r="I319" s="66">
        <v>21.24</v>
      </c>
      <c r="J319" s="61">
        <f t="shared" si="7"/>
        <v>132.75</v>
      </c>
    </row>
    <row r="320" spans="1:10" x14ac:dyDescent="0.25">
      <c r="A320" t="s">
        <v>9445</v>
      </c>
      <c r="B320" s="56">
        <v>43038</v>
      </c>
      <c r="C320" t="s">
        <v>9446</v>
      </c>
      <c r="D320">
        <v>1</v>
      </c>
      <c r="E320" t="s">
        <v>3198</v>
      </c>
      <c r="F320">
        <v>16647</v>
      </c>
      <c r="G320" s="7" t="s">
        <v>1499</v>
      </c>
      <c r="H320" s="7" t="s">
        <v>1500</v>
      </c>
      <c r="I320" s="66">
        <v>53.66</v>
      </c>
      <c r="J320" s="61">
        <f t="shared" si="7"/>
        <v>335.375</v>
      </c>
    </row>
    <row r="321" spans="1:10" x14ac:dyDescent="0.25">
      <c r="A321" t="s">
        <v>957</v>
      </c>
      <c r="B321" s="56">
        <v>43039</v>
      </c>
      <c r="C321" t="s">
        <v>9504</v>
      </c>
      <c r="D321">
        <v>1</v>
      </c>
      <c r="E321" t="s">
        <v>3010</v>
      </c>
      <c r="F321">
        <v>34891</v>
      </c>
      <c r="G321" s="66" t="str">
        <f t="shared" si="8"/>
        <v>MTA900528FIA</v>
      </c>
      <c r="H321" s="66" t="s">
        <v>919</v>
      </c>
      <c r="I321" s="66">
        <v>8.5500000000000007</v>
      </c>
      <c r="J321" s="61">
        <f t="shared" si="7"/>
        <v>53.4375</v>
      </c>
    </row>
    <row r="322" spans="1:10" x14ac:dyDescent="0.25">
      <c r="A322" t="s">
        <v>957</v>
      </c>
      <c r="B322" s="56">
        <v>43039</v>
      </c>
      <c r="C322" t="s">
        <v>9504</v>
      </c>
      <c r="D322">
        <v>1</v>
      </c>
      <c r="E322" t="s">
        <v>3010</v>
      </c>
      <c r="F322">
        <v>34891</v>
      </c>
      <c r="G322" s="66" t="str">
        <f t="shared" si="8"/>
        <v>SME930607863</v>
      </c>
      <c r="H322" s="66" t="s">
        <v>1504</v>
      </c>
      <c r="I322" s="66">
        <v>25.65</v>
      </c>
      <c r="J322" s="61">
        <f t="shared" si="7"/>
        <v>160.3125</v>
      </c>
    </row>
    <row r="323" spans="1:10" x14ac:dyDescent="0.25">
      <c r="A323" t="s">
        <v>957</v>
      </c>
      <c r="B323" s="56">
        <v>43039</v>
      </c>
      <c r="C323" t="s">
        <v>9504</v>
      </c>
      <c r="D323">
        <v>1</v>
      </c>
      <c r="E323" t="s">
        <v>3010</v>
      </c>
      <c r="F323">
        <v>34891</v>
      </c>
      <c r="G323" s="66" t="str">
        <f t="shared" si="8"/>
        <v>SGM950714DC2</v>
      </c>
      <c r="H323" s="66" t="s">
        <v>858</v>
      </c>
      <c r="I323" s="66">
        <v>86.33</v>
      </c>
      <c r="J323" s="61">
        <f t="shared" si="7"/>
        <v>539.5625</v>
      </c>
    </row>
    <row r="324" spans="1:10" x14ac:dyDescent="0.25">
      <c r="A324" t="s">
        <v>957</v>
      </c>
      <c r="B324" s="56">
        <v>43039</v>
      </c>
      <c r="C324" t="s">
        <v>9504</v>
      </c>
      <c r="D324">
        <v>1</v>
      </c>
      <c r="E324" t="s">
        <v>3010</v>
      </c>
      <c r="F324">
        <v>34891</v>
      </c>
      <c r="G324" s="66" t="str">
        <f t="shared" si="8"/>
        <v>GIC011116VA9</v>
      </c>
      <c r="H324" s="66" t="s">
        <v>9505</v>
      </c>
      <c r="I324" s="66">
        <v>51.09</v>
      </c>
      <c r="J324" s="61">
        <f t="shared" si="7"/>
        <v>319.3125</v>
      </c>
    </row>
    <row r="325" spans="1:10" x14ac:dyDescent="0.25">
      <c r="A325" t="s">
        <v>957</v>
      </c>
      <c r="B325" s="56">
        <v>43039</v>
      </c>
      <c r="C325" t="s">
        <v>9504</v>
      </c>
      <c r="D325">
        <v>1</v>
      </c>
      <c r="E325" t="s">
        <v>3010</v>
      </c>
      <c r="F325">
        <v>34891</v>
      </c>
      <c r="G325" s="66" t="str">
        <f t="shared" si="8"/>
        <v>CAM061114VE5</v>
      </c>
      <c r="H325" s="66" t="s">
        <v>3183</v>
      </c>
      <c r="I325" s="66">
        <v>7.72</v>
      </c>
      <c r="J325" s="61">
        <f t="shared" si="7"/>
        <v>48.25</v>
      </c>
    </row>
    <row r="326" spans="1:10" x14ac:dyDescent="0.25">
      <c r="A326" t="s">
        <v>957</v>
      </c>
      <c r="B326" s="56">
        <v>43039</v>
      </c>
      <c r="C326" t="s">
        <v>9504</v>
      </c>
      <c r="D326">
        <v>1</v>
      </c>
      <c r="E326" t="s">
        <v>3010</v>
      </c>
      <c r="F326">
        <v>34891</v>
      </c>
      <c r="G326" s="66" t="str">
        <f t="shared" si="8"/>
        <v>SME930607863</v>
      </c>
      <c r="H326" s="66" t="s">
        <v>1504</v>
      </c>
      <c r="I326" s="66">
        <v>72.81</v>
      </c>
      <c r="J326" s="61">
        <f t="shared" ref="J326:J389" si="9">+I326/0.16</f>
        <v>455.0625</v>
      </c>
    </row>
    <row r="327" spans="1:10" x14ac:dyDescent="0.25">
      <c r="A327" t="s">
        <v>957</v>
      </c>
      <c r="B327" s="56">
        <v>43039</v>
      </c>
      <c r="C327" t="s">
        <v>9504</v>
      </c>
      <c r="D327">
        <v>1</v>
      </c>
      <c r="E327" t="s">
        <v>3010</v>
      </c>
      <c r="F327">
        <v>34891</v>
      </c>
      <c r="G327" s="66" t="str">
        <f t="shared" si="8"/>
        <v>FNI970829JR9</v>
      </c>
      <c r="H327" s="66" t="s">
        <v>794</v>
      </c>
      <c r="I327" s="66">
        <v>21.79</v>
      </c>
      <c r="J327" s="61">
        <f t="shared" si="9"/>
        <v>136.1875</v>
      </c>
    </row>
    <row r="328" spans="1:10" x14ac:dyDescent="0.25">
      <c r="A328" t="s">
        <v>963</v>
      </c>
      <c r="B328" s="56">
        <v>43039</v>
      </c>
      <c r="C328" t="s">
        <v>9506</v>
      </c>
      <c r="D328">
        <v>1</v>
      </c>
      <c r="E328" t="s">
        <v>3010</v>
      </c>
      <c r="F328">
        <v>34893</v>
      </c>
      <c r="G328" s="66" t="str">
        <f t="shared" si="8"/>
        <v>TTI961202IM1</v>
      </c>
      <c r="H328" s="66" t="s">
        <v>426</v>
      </c>
      <c r="I328" s="66">
        <v>191.64</v>
      </c>
      <c r="J328" s="61">
        <f t="shared" si="9"/>
        <v>1197.75</v>
      </c>
    </row>
    <row r="329" spans="1:10" x14ac:dyDescent="0.25">
      <c r="A329" t="s">
        <v>972</v>
      </c>
      <c r="B329" s="56">
        <v>43039</v>
      </c>
      <c r="C329" t="s">
        <v>9507</v>
      </c>
      <c r="D329">
        <v>1</v>
      </c>
      <c r="E329" t="s">
        <v>3010</v>
      </c>
      <c r="F329">
        <v>34895</v>
      </c>
      <c r="G329" s="66" t="str">
        <f t="shared" si="8"/>
        <v>MNE0409226K9</v>
      </c>
      <c r="H329" s="66" t="s">
        <v>403</v>
      </c>
      <c r="I329" s="66">
        <v>113.09</v>
      </c>
      <c r="J329" s="61">
        <f t="shared" si="9"/>
        <v>706.8125</v>
      </c>
    </row>
    <row r="330" spans="1:10" x14ac:dyDescent="0.25">
      <c r="A330" t="s">
        <v>986</v>
      </c>
      <c r="B330" s="56">
        <v>43039</v>
      </c>
      <c r="C330" t="s">
        <v>9508</v>
      </c>
      <c r="D330">
        <v>1</v>
      </c>
      <c r="E330" t="s">
        <v>3010</v>
      </c>
      <c r="F330">
        <v>34897</v>
      </c>
      <c r="G330" s="66" t="str">
        <f t="shared" si="8"/>
        <v>BRS870126P22</v>
      </c>
      <c r="H330" s="66" t="s">
        <v>3237</v>
      </c>
      <c r="I330" s="66">
        <v>24.83</v>
      </c>
      <c r="J330" s="61">
        <f t="shared" si="9"/>
        <v>155.1875</v>
      </c>
    </row>
    <row r="331" spans="1:10" x14ac:dyDescent="0.25">
      <c r="A331" t="s">
        <v>993</v>
      </c>
      <c r="B331" s="56">
        <v>43039</v>
      </c>
      <c r="C331" t="s">
        <v>9509</v>
      </c>
      <c r="D331">
        <v>1</v>
      </c>
      <c r="E331" t="s">
        <v>3010</v>
      </c>
      <c r="F331">
        <v>34899</v>
      </c>
      <c r="G331" s="66" t="str">
        <f t="shared" si="8"/>
        <v>CFC110121742</v>
      </c>
      <c r="H331" s="66" t="s">
        <v>777</v>
      </c>
      <c r="I331" s="66">
        <v>5.79</v>
      </c>
      <c r="J331" s="61">
        <f t="shared" si="9"/>
        <v>36.1875</v>
      </c>
    </row>
    <row r="332" spans="1:10" x14ac:dyDescent="0.25">
      <c r="A332" t="s">
        <v>9510</v>
      </c>
      <c r="B332" s="56">
        <v>43039</v>
      </c>
      <c r="C332" t="s">
        <v>9511</v>
      </c>
      <c r="D332">
        <v>1</v>
      </c>
      <c r="E332" t="s">
        <v>3010</v>
      </c>
      <c r="F332">
        <v>34900</v>
      </c>
      <c r="G332" s="66" t="str">
        <f t="shared" si="8"/>
        <v>ODM950324V2A</v>
      </c>
      <c r="H332" s="66" t="s">
        <v>411</v>
      </c>
      <c r="I332" s="66">
        <v>72.97</v>
      </c>
      <c r="J332" s="61">
        <f t="shared" si="9"/>
        <v>456.0625</v>
      </c>
    </row>
    <row r="333" spans="1:10" x14ac:dyDescent="0.25">
      <c r="A333" t="s">
        <v>9512</v>
      </c>
      <c r="B333" s="56">
        <v>43039</v>
      </c>
      <c r="C333" t="s">
        <v>9513</v>
      </c>
      <c r="D333">
        <v>1</v>
      </c>
      <c r="E333" t="s">
        <v>3010</v>
      </c>
      <c r="F333">
        <v>34902</v>
      </c>
      <c r="G333" s="66" t="str">
        <f t="shared" si="8"/>
        <v>TTI961202IM1</v>
      </c>
      <c r="H333" s="66" t="s">
        <v>426</v>
      </c>
      <c r="I333" s="66">
        <v>12.24</v>
      </c>
      <c r="J333" s="61">
        <f t="shared" si="9"/>
        <v>76.5</v>
      </c>
    </row>
    <row r="334" spans="1:10" x14ac:dyDescent="0.25">
      <c r="A334" t="s">
        <v>9514</v>
      </c>
      <c r="B334" s="56">
        <v>43039</v>
      </c>
      <c r="C334" t="s">
        <v>9515</v>
      </c>
      <c r="D334">
        <v>1</v>
      </c>
      <c r="E334" t="s">
        <v>3010</v>
      </c>
      <c r="F334">
        <v>34903</v>
      </c>
      <c r="G334" s="66" t="str">
        <f t="shared" si="8"/>
        <v>TTI961202IM1</v>
      </c>
      <c r="H334" s="66" t="s">
        <v>426</v>
      </c>
      <c r="I334" s="66">
        <v>9.09</v>
      </c>
      <c r="J334" s="61">
        <f t="shared" si="9"/>
        <v>56.8125</v>
      </c>
    </row>
    <row r="335" spans="1:10" x14ac:dyDescent="0.25">
      <c r="A335" t="s">
        <v>9516</v>
      </c>
      <c r="B335" s="56">
        <v>43039</v>
      </c>
      <c r="C335" t="s">
        <v>9517</v>
      </c>
      <c r="D335">
        <v>1</v>
      </c>
      <c r="E335" t="s">
        <v>3010</v>
      </c>
      <c r="F335">
        <v>34904</v>
      </c>
      <c r="G335" s="66" t="str">
        <f t="shared" si="8"/>
        <v>OEHJ660112RL5</v>
      </c>
      <c r="H335" s="66" t="s">
        <v>9518</v>
      </c>
      <c r="I335" s="66">
        <v>96</v>
      </c>
      <c r="J335" s="61">
        <f t="shared" si="9"/>
        <v>600</v>
      </c>
    </row>
    <row r="336" spans="1:10" x14ac:dyDescent="0.25">
      <c r="A336" t="s">
        <v>9519</v>
      </c>
      <c r="B336" s="56">
        <v>43039</v>
      </c>
      <c r="C336" t="s">
        <v>9520</v>
      </c>
      <c r="D336">
        <v>1</v>
      </c>
      <c r="E336" t="s">
        <v>3010</v>
      </c>
      <c r="F336">
        <v>34905</v>
      </c>
      <c r="G336" s="66" t="str">
        <f t="shared" si="8"/>
        <v>HDM001017AS1</v>
      </c>
      <c r="H336" s="66" t="s">
        <v>1533</v>
      </c>
      <c r="I336" s="66">
        <v>61.79</v>
      </c>
      <c r="J336" s="61">
        <f t="shared" si="9"/>
        <v>386.1875</v>
      </c>
    </row>
    <row r="337" spans="1:10" x14ac:dyDescent="0.25">
      <c r="A337" t="s">
        <v>9521</v>
      </c>
      <c r="B337" s="56">
        <v>43039</v>
      </c>
      <c r="C337" t="s">
        <v>9522</v>
      </c>
      <c r="D337">
        <v>1</v>
      </c>
      <c r="E337" t="s">
        <v>3010</v>
      </c>
      <c r="F337">
        <v>34906</v>
      </c>
      <c r="G337" s="66" t="str">
        <f t="shared" si="8"/>
        <v>BRS870126P22</v>
      </c>
      <c r="H337" s="66" t="s">
        <v>3237</v>
      </c>
      <c r="I337" s="66">
        <v>24.83</v>
      </c>
      <c r="J337" s="61">
        <f t="shared" si="9"/>
        <v>155.1875</v>
      </c>
    </row>
    <row r="338" spans="1:10" x14ac:dyDescent="0.25">
      <c r="A338" t="s">
        <v>999</v>
      </c>
      <c r="B338" s="56">
        <v>43039</v>
      </c>
      <c r="C338" t="s">
        <v>9523</v>
      </c>
      <c r="D338">
        <v>1</v>
      </c>
      <c r="E338" t="s">
        <v>3010</v>
      </c>
      <c r="F338">
        <v>34907</v>
      </c>
      <c r="G338" s="66" t="str">
        <f t="shared" si="8"/>
        <v>LONA700127T42</v>
      </c>
      <c r="H338" s="66" t="s">
        <v>352</v>
      </c>
      <c r="I338" s="66">
        <v>29.06</v>
      </c>
      <c r="J338" s="61">
        <f t="shared" si="9"/>
        <v>181.625</v>
      </c>
    </row>
    <row r="339" spans="1:10" x14ac:dyDescent="0.25">
      <c r="A339" t="s">
        <v>9524</v>
      </c>
      <c r="B339" s="56">
        <v>43039</v>
      </c>
      <c r="C339" t="s">
        <v>9525</v>
      </c>
      <c r="D339">
        <v>1</v>
      </c>
      <c r="E339" t="s">
        <v>3010</v>
      </c>
      <c r="F339">
        <v>34909</v>
      </c>
      <c r="G339" s="7" t="s">
        <v>8980</v>
      </c>
      <c r="H339" s="66" t="s">
        <v>9526</v>
      </c>
      <c r="I339" s="66">
        <v>25.21</v>
      </c>
      <c r="J339" s="61">
        <f t="shared" si="9"/>
        <v>157.5625</v>
      </c>
    </row>
    <row r="340" spans="1:10" x14ac:dyDescent="0.25">
      <c r="A340" t="s">
        <v>9527</v>
      </c>
      <c r="B340" s="56">
        <v>43039</v>
      </c>
      <c r="C340" t="s">
        <v>9528</v>
      </c>
      <c r="D340">
        <v>1</v>
      </c>
      <c r="E340" t="s">
        <v>3010</v>
      </c>
      <c r="F340">
        <v>34910</v>
      </c>
      <c r="G340" s="66" t="str">
        <f t="shared" si="8"/>
        <v>SYS1505146R5</v>
      </c>
      <c r="H340" s="66" t="s">
        <v>5830</v>
      </c>
      <c r="I340" s="66">
        <v>11.45</v>
      </c>
      <c r="J340" s="61">
        <f t="shared" si="9"/>
        <v>71.5625</v>
      </c>
    </row>
    <row r="341" spans="1:10" x14ac:dyDescent="0.25">
      <c r="A341" t="s">
        <v>1002</v>
      </c>
      <c r="B341" s="56">
        <v>43039</v>
      </c>
      <c r="C341" t="s">
        <v>9529</v>
      </c>
      <c r="D341">
        <v>1</v>
      </c>
      <c r="E341" t="s">
        <v>3010</v>
      </c>
      <c r="F341">
        <v>34911</v>
      </c>
      <c r="G341" s="66" t="str">
        <f t="shared" si="8"/>
        <v>API6609273E0</v>
      </c>
      <c r="H341" s="66" t="s">
        <v>444</v>
      </c>
      <c r="I341" s="66">
        <v>8.5500000000000007</v>
      </c>
      <c r="J341" s="61">
        <f t="shared" si="9"/>
        <v>53.4375</v>
      </c>
    </row>
    <row r="342" spans="1:10" x14ac:dyDescent="0.25">
      <c r="A342" t="s">
        <v>9530</v>
      </c>
      <c r="B342" s="56">
        <v>43039</v>
      </c>
      <c r="C342" t="s">
        <v>9531</v>
      </c>
      <c r="D342">
        <v>1</v>
      </c>
      <c r="E342" t="s">
        <v>3010</v>
      </c>
      <c r="F342">
        <v>34912</v>
      </c>
      <c r="G342" s="66" t="str">
        <f t="shared" si="8"/>
        <v>DUMA580801KN5</v>
      </c>
      <c r="H342" s="66" t="s">
        <v>305</v>
      </c>
      <c r="I342" s="66">
        <v>40</v>
      </c>
      <c r="J342" s="61">
        <f t="shared" si="9"/>
        <v>250</v>
      </c>
    </row>
    <row r="343" spans="1:10" x14ac:dyDescent="0.25">
      <c r="A343" t="s">
        <v>9532</v>
      </c>
      <c r="B343" s="56">
        <v>43039</v>
      </c>
      <c r="C343" t="s">
        <v>9533</v>
      </c>
      <c r="D343">
        <v>1</v>
      </c>
      <c r="E343" t="s">
        <v>3010</v>
      </c>
      <c r="F343">
        <v>34913</v>
      </c>
      <c r="G343" s="66" t="str">
        <f t="shared" si="8"/>
        <v>RALG630731NY2</v>
      </c>
      <c r="H343" s="66" t="s">
        <v>9534</v>
      </c>
      <c r="I343" s="66">
        <v>33.1</v>
      </c>
      <c r="J343" s="61">
        <f t="shared" si="9"/>
        <v>206.875</v>
      </c>
    </row>
    <row r="344" spans="1:10" x14ac:dyDescent="0.25">
      <c r="A344" t="s">
        <v>9535</v>
      </c>
      <c r="B344" s="56">
        <v>43039</v>
      </c>
      <c r="C344" t="s">
        <v>9536</v>
      </c>
      <c r="D344">
        <v>1</v>
      </c>
      <c r="E344" t="s">
        <v>3010</v>
      </c>
      <c r="F344">
        <v>34914</v>
      </c>
      <c r="G344" s="66" t="str">
        <f t="shared" si="8"/>
        <v>FNI970829JR9</v>
      </c>
      <c r="H344" s="66" t="s">
        <v>794</v>
      </c>
      <c r="I344" s="66">
        <v>9.7899999999999991</v>
      </c>
      <c r="J344" s="61">
        <f t="shared" si="9"/>
        <v>61.187499999999993</v>
      </c>
    </row>
    <row r="345" spans="1:10" x14ac:dyDescent="0.25">
      <c r="A345" t="s">
        <v>9537</v>
      </c>
      <c r="B345" s="56">
        <v>43039</v>
      </c>
      <c r="C345" t="s">
        <v>3288</v>
      </c>
      <c r="D345">
        <v>1</v>
      </c>
      <c r="E345" t="s">
        <v>3010</v>
      </c>
      <c r="F345">
        <v>34915</v>
      </c>
      <c r="G345" s="39" t="s">
        <v>2926</v>
      </c>
      <c r="H345" s="39" t="s">
        <v>2927</v>
      </c>
      <c r="I345" s="61">
        <v>5505.68</v>
      </c>
      <c r="J345" s="61">
        <f t="shared" si="9"/>
        <v>34410.5</v>
      </c>
    </row>
    <row r="346" spans="1:10" x14ac:dyDescent="0.25">
      <c r="A346" t="s">
        <v>9538</v>
      </c>
      <c r="B346" s="56">
        <v>43039</v>
      </c>
      <c r="C346" t="s">
        <v>720</v>
      </c>
      <c r="D346">
        <v>1</v>
      </c>
      <c r="E346" t="s">
        <v>3010</v>
      </c>
      <c r="F346">
        <v>34916</v>
      </c>
      <c r="G346" s="7" t="s">
        <v>9001</v>
      </c>
      <c r="H346" s="7" t="s">
        <v>7977</v>
      </c>
      <c r="I346" s="61">
        <v>1337.33</v>
      </c>
      <c r="J346" s="61">
        <f t="shared" si="9"/>
        <v>8358.3125</v>
      </c>
    </row>
    <row r="347" spans="1:10" x14ac:dyDescent="0.25">
      <c r="A347" t="s">
        <v>9539</v>
      </c>
      <c r="B347" s="56">
        <v>43039</v>
      </c>
      <c r="C347" t="s">
        <v>9540</v>
      </c>
      <c r="D347">
        <v>1</v>
      </c>
      <c r="E347" t="s">
        <v>3010</v>
      </c>
      <c r="F347">
        <v>34919</v>
      </c>
      <c r="G347" s="66" t="str">
        <f t="shared" ref="G347:G408" si="10">+H347</f>
        <v>DRE810328U10</v>
      </c>
      <c r="H347" s="66" t="s">
        <v>9680</v>
      </c>
      <c r="I347" s="66">
        <v>103.45</v>
      </c>
      <c r="J347" s="61">
        <f t="shared" si="9"/>
        <v>646.5625</v>
      </c>
    </row>
    <row r="348" spans="1:10" x14ac:dyDescent="0.25">
      <c r="A348" t="s">
        <v>9541</v>
      </c>
      <c r="B348" s="56">
        <v>43039</v>
      </c>
      <c r="C348" t="s">
        <v>9542</v>
      </c>
      <c r="D348">
        <v>1</v>
      </c>
      <c r="E348" t="s">
        <v>3010</v>
      </c>
      <c r="F348">
        <v>34923</v>
      </c>
      <c r="G348" s="66" t="str">
        <f t="shared" si="10"/>
        <v>FDM9911259E3</v>
      </c>
      <c r="H348" s="66" t="s">
        <v>8980</v>
      </c>
      <c r="I348" s="66">
        <v>25.21</v>
      </c>
      <c r="J348" s="61">
        <f t="shared" si="9"/>
        <v>157.5625</v>
      </c>
    </row>
    <row r="349" spans="1:10" x14ac:dyDescent="0.25">
      <c r="A349" t="s">
        <v>9543</v>
      </c>
      <c r="B349" s="56">
        <v>43039</v>
      </c>
      <c r="C349" t="s">
        <v>9544</v>
      </c>
      <c r="D349">
        <v>1</v>
      </c>
      <c r="E349" t="s">
        <v>3010</v>
      </c>
      <c r="F349">
        <v>34924</v>
      </c>
      <c r="G349" s="66" t="str">
        <f t="shared" si="10"/>
        <v>PCQ141111BB9</v>
      </c>
      <c r="H349" s="66" t="s">
        <v>9545</v>
      </c>
      <c r="I349" s="66">
        <v>35.75</v>
      </c>
      <c r="J349" s="61">
        <f t="shared" si="9"/>
        <v>223.4375</v>
      </c>
    </row>
    <row r="350" spans="1:10" x14ac:dyDescent="0.25">
      <c r="A350" t="s">
        <v>9546</v>
      </c>
      <c r="B350" s="56">
        <v>43039</v>
      </c>
      <c r="C350" t="s">
        <v>9547</v>
      </c>
      <c r="D350">
        <v>1</v>
      </c>
      <c r="E350" t="s">
        <v>3010</v>
      </c>
      <c r="F350">
        <v>34925</v>
      </c>
      <c r="G350" s="66" t="str">
        <f t="shared" si="10"/>
        <v>ITM8012013N0</v>
      </c>
      <c r="H350" s="66" t="s">
        <v>5546</v>
      </c>
      <c r="I350" s="66">
        <v>31.76</v>
      </c>
      <c r="J350" s="61">
        <f t="shared" si="9"/>
        <v>198.5</v>
      </c>
    </row>
    <row r="351" spans="1:10" x14ac:dyDescent="0.25">
      <c r="A351" t="s">
        <v>9548</v>
      </c>
      <c r="B351" s="56">
        <v>43039</v>
      </c>
      <c r="C351" t="s">
        <v>9549</v>
      </c>
      <c r="D351">
        <v>1</v>
      </c>
      <c r="E351" t="s">
        <v>3010</v>
      </c>
      <c r="F351">
        <v>34926</v>
      </c>
      <c r="G351" s="66" t="str">
        <f t="shared" si="10"/>
        <v>RERM8507088A8</v>
      </c>
      <c r="H351" s="66" t="s">
        <v>1426</v>
      </c>
      <c r="I351" s="66">
        <v>56</v>
      </c>
      <c r="J351" s="61">
        <f t="shared" si="9"/>
        <v>350</v>
      </c>
    </row>
    <row r="352" spans="1:10" x14ac:dyDescent="0.25">
      <c r="A352" t="s">
        <v>9550</v>
      </c>
      <c r="B352" s="56">
        <v>43039</v>
      </c>
      <c r="C352" t="s">
        <v>9551</v>
      </c>
      <c r="D352">
        <v>1</v>
      </c>
      <c r="E352" t="s">
        <v>3010</v>
      </c>
      <c r="F352">
        <v>34928</v>
      </c>
      <c r="G352" s="66" t="str">
        <f t="shared" si="10"/>
        <v>FNI970829JR9</v>
      </c>
      <c r="H352" s="66" t="s">
        <v>794</v>
      </c>
      <c r="I352" s="66">
        <v>10.210000000000001</v>
      </c>
      <c r="J352" s="61">
        <f t="shared" si="9"/>
        <v>63.812500000000007</v>
      </c>
    </row>
    <row r="353" spans="1:10" x14ac:dyDescent="0.25">
      <c r="A353" t="s">
        <v>9552</v>
      </c>
      <c r="B353" s="56">
        <v>43039</v>
      </c>
      <c r="C353" t="s">
        <v>9553</v>
      </c>
      <c r="D353">
        <v>1</v>
      </c>
      <c r="E353" t="s">
        <v>3010</v>
      </c>
      <c r="F353">
        <v>34929</v>
      </c>
      <c r="G353" s="66" t="str">
        <f t="shared" si="10"/>
        <v>FNI970829JR9</v>
      </c>
      <c r="H353" s="66" t="s">
        <v>794</v>
      </c>
      <c r="I353" s="66">
        <v>10.210000000000001</v>
      </c>
      <c r="J353" s="61">
        <f t="shared" si="9"/>
        <v>63.812500000000007</v>
      </c>
    </row>
    <row r="354" spans="1:10" x14ac:dyDescent="0.25">
      <c r="A354" t="s">
        <v>9554</v>
      </c>
      <c r="B354" s="56">
        <v>43039</v>
      </c>
      <c r="C354" t="s">
        <v>9555</v>
      </c>
      <c r="D354">
        <v>1</v>
      </c>
      <c r="E354" t="s">
        <v>3010</v>
      </c>
      <c r="F354">
        <v>34930</v>
      </c>
      <c r="G354" s="66" t="str">
        <f t="shared" si="10"/>
        <v>FNI970829JR9</v>
      </c>
      <c r="H354" s="66" t="s">
        <v>794</v>
      </c>
      <c r="I354" s="66">
        <v>10.210000000000001</v>
      </c>
      <c r="J354" s="61">
        <f t="shared" si="9"/>
        <v>63.812500000000007</v>
      </c>
    </row>
    <row r="355" spans="1:10" x14ac:dyDescent="0.25">
      <c r="A355" t="s">
        <v>9556</v>
      </c>
      <c r="B355" s="56">
        <v>43039</v>
      </c>
      <c r="C355" t="s">
        <v>9557</v>
      </c>
      <c r="D355">
        <v>1</v>
      </c>
      <c r="E355" t="s">
        <v>3010</v>
      </c>
      <c r="F355">
        <v>34931</v>
      </c>
      <c r="G355" s="66" t="str">
        <f t="shared" si="10"/>
        <v>PAMV611223QD2</v>
      </c>
      <c r="H355" s="66" t="s">
        <v>2298</v>
      </c>
      <c r="I355" s="66">
        <v>16</v>
      </c>
      <c r="J355" s="61">
        <f t="shared" si="9"/>
        <v>100</v>
      </c>
    </row>
    <row r="356" spans="1:10" x14ac:dyDescent="0.25">
      <c r="A356" t="s">
        <v>9558</v>
      </c>
      <c r="B356" s="56">
        <v>43039</v>
      </c>
      <c r="C356" t="s">
        <v>9559</v>
      </c>
      <c r="D356">
        <v>1</v>
      </c>
      <c r="E356" t="s">
        <v>3010</v>
      </c>
      <c r="F356">
        <v>34932</v>
      </c>
      <c r="G356" s="66" t="str">
        <f t="shared" si="10"/>
        <v>DUDA8503219IA</v>
      </c>
      <c r="H356" s="66" t="s">
        <v>9560</v>
      </c>
      <c r="I356" s="66">
        <v>64</v>
      </c>
      <c r="J356" s="61">
        <f t="shared" si="9"/>
        <v>400</v>
      </c>
    </row>
    <row r="357" spans="1:10" x14ac:dyDescent="0.25">
      <c r="A357" t="s">
        <v>9561</v>
      </c>
      <c r="B357" s="56">
        <v>43039</v>
      </c>
      <c r="C357" t="s">
        <v>9562</v>
      </c>
      <c r="D357">
        <v>1</v>
      </c>
      <c r="E357" t="s">
        <v>3010</v>
      </c>
      <c r="F357">
        <v>34935</v>
      </c>
      <c r="G357" s="66" t="str">
        <f t="shared" si="10"/>
        <v>CSI020226MV4</v>
      </c>
      <c r="H357" s="66" t="s">
        <v>8568</v>
      </c>
      <c r="I357" s="66">
        <v>10.34</v>
      </c>
      <c r="J357" s="61">
        <f t="shared" si="9"/>
        <v>64.625</v>
      </c>
    </row>
    <row r="358" spans="1:10" x14ac:dyDescent="0.25">
      <c r="A358" t="s">
        <v>9563</v>
      </c>
      <c r="B358" s="56">
        <v>43039</v>
      </c>
      <c r="C358" t="s">
        <v>9564</v>
      </c>
      <c r="D358">
        <v>1</v>
      </c>
      <c r="E358" t="s">
        <v>3010</v>
      </c>
      <c r="F358">
        <v>34936</v>
      </c>
      <c r="G358" s="66" t="str">
        <f t="shared" si="10"/>
        <v>CME910715UB9</v>
      </c>
      <c r="H358" s="66" t="s">
        <v>329</v>
      </c>
      <c r="I358" s="66">
        <v>38.35</v>
      </c>
      <c r="J358" s="61">
        <f t="shared" si="9"/>
        <v>239.6875</v>
      </c>
    </row>
    <row r="359" spans="1:10" x14ac:dyDescent="0.25">
      <c r="A359" t="s">
        <v>9565</v>
      </c>
      <c r="B359" s="56">
        <v>43039</v>
      </c>
      <c r="C359" t="s">
        <v>9566</v>
      </c>
      <c r="D359">
        <v>1</v>
      </c>
      <c r="E359" t="s">
        <v>3010</v>
      </c>
      <c r="F359">
        <v>34939</v>
      </c>
      <c r="G359" s="66" t="str">
        <f t="shared" si="10"/>
        <v>RED940114JX9</v>
      </c>
      <c r="H359" s="66" t="s">
        <v>2854</v>
      </c>
      <c r="I359" s="66">
        <v>37.82</v>
      </c>
      <c r="J359" s="61">
        <f t="shared" si="9"/>
        <v>236.375</v>
      </c>
    </row>
    <row r="360" spans="1:10" x14ac:dyDescent="0.25">
      <c r="A360" t="s">
        <v>9567</v>
      </c>
      <c r="B360" s="56">
        <v>43039</v>
      </c>
      <c r="C360" t="s">
        <v>9568</v>
      </c>
      <c r="D360">
        <v>1</v>
      </c>
      <c r="E360" t="s">
        <v>3010</v>
      </c>
      <c r="F360">
        <v>34940</v>
      </c>
      <c r="G360" s="66" t="str">
        <f t="shared" si="10"/>
        <v>SOUJ650429KQA</v>
      </c>
      <c r="H360" s="66" t="s">
        <v>9681</v>
      </c>
      <c r="I360" s="66">
        <v>896.55</v>
      </c>
      <c r="J360" s="61">
        <f t="shared" si="9"/>
        <v>5603.4375</v>
      </c>
    </row>
    <row r="361" spans="1:10" x14ac:dyDescent="0.25">
      <c r="A361" t="s">
        <v>9569</v>
      </c>
      <c r="B361" s="56">
        <v>43039</v>
      </c>
      <c r="C361" t="s">
        <v>9570</v>
      </c>
      <c r="D361">
        <v>1</v>
      </c>
      <c r="E361" t="s">
        <v>3010</v>
      </c>
      <c r="F361">
        <v>34941</v>
      </c>
      <c r="G361" s="66" t="str">
        <f t="shared" si="10"/>
        <v>RERM8507088A8</v>
      </c>
      <c r="H361" s="66" t="s">
        <v>1426</v>
      </c>
      <c r="I361" s="66">
        <v>56</v>
      </c>
      <c r="J361" s="61">
        <f t="shared" si="9"/>
        <v>350</v>
      </c>
    </row>
    <row r="362" spans="1:10" x14ac:dyDescent="0.25">
      <c r="A362" t="s">
        <v>9571</v>
      </c>
      <c r="B362" s="56">
        <v>43039</v>
      </c>
      <c r="C362" t="s">
        <v>9572</v>
      </c>
      <c r="D362">
        <v>1</v>
      </c>
      <c r="E362" t="s">
        <v>3010</v>
      </c>
      <c r="F362">
        <v>34943</v>
      </c>
      <c r="G362" s="66" t="str">
        <f t="shared" si="10"/>
        <v>RERM8507088A8</v>
      </c>
      <c r="H362" s="66" t="s">
        <v>1426</v>
      </c>
      <c r="I362" s="66">
        <v>56</v>
      </c>
      <c r="J362" s="61">
        <f t="shared" si="9"/>
        <v>350</v>
      </c>
    </row>
    <row r="363" spans="1:10" x14ac:dyDescent="0.25">
      <c r="A363" t="s">
        <v>9573</v>
      </c>
      <c r="B363" s="56">
        <v>43039</v>
      </c>
      <c r="C363" t="s">
        <v>9574</v>
      </c>
      <c r="D363">
        <v>1</v>
      </c>
      <c r="E363" t="s">
        <v>3010</v>
      </c>
      <c r="F363">
        <v>34944</v>
      </c>
      <c r="G363" s="66" t="str">
        <f t="shared" si="10"/>
        <v>LVB141009VE5</v>
      </c>
      <c r="H363" s="66" t="s">
        <v>6699</v>
      </c>
      <c r="I363" s="66">
        <v>60.69</v>
      </c>
      <c r="J363" s="61">
        <f t="shared" si="9"/>
        <v>379.3125</v>
      </c>
    </row>
    <row r="364" spans="1:10" x14ac:dyDescent="0.25">
      <c r="A364" t="s">
        <v>9575</v>
      </c>
      <c r="B364" s="56">
        <v>43039</v>
      </c>
      <c r="C364" t="s">
        <v>9576</v>
      </c>
      <c r="D364">
        <v>1</v>
      </c>
      <c r="E364" t="s">
        <v>3010</v>
      </c>
      <c r="F364">
        <v>34945</v>
      </c>
      <c r="G364" s="66" t="str">
        <f t="shared" si="10"/>
        <v>DUMA580801KN5</v>
      </c>
      <c r="H364" s="66" t="s">
        <v>305</v>
      </c>
      <c r="I364" s="66">
        <v>40</v>
      </c>
      <c r="J364" s="61">
        <f t="shared" si="9"/>
        <v>250</v>
      </c>
    </row>
    <row r="365" spans="1:10" x14ac:dyDescent="0.25">
      <c r="A365" t="s">
        <v>9577</v>
      </c>
      <c r="B365" s="56">
        <v>43039</v>
      </c>
      <c r="C365" t="s">
        <v>9578</v>
      </c>
      <c r="D365">
        <v>1</v>
      </c>
      <c r="E365" t="s">
        <v>3010</v>
      </c>
      <c r="F365">
        <v>34946</v>
      </c>
      <c r="G365" s="66" t="str">
        <f t="shared" si="10"/>
        <v>RERM8507088A8</v>
      </c>
      <c r="H365" s="66" t="s">
        <v>1426</v>
      </c>
      <c r="I365" s="66">
        <v>56</v>
      </c>
      <c r="J365" s="61">
        <f t="shared" si="9"/>
        <v>350</v>
      </c>
    </row>
    <row r="366" spans="1:10" x14ac:dyDescent="0.25">
      <c r="A366" t="s">
        <v>9579</v>
      </c>
      <c r="B366" s="56">
        <v>43039</v>
      </c>
      <c r="C366" t="s">
        <v>9580</v>
      </c>
      <c r="D366">
        <v>1</v>
      </c>
      <c r="E366" t="s">
        <v>3010</v>
      </c>
      <c r="F366">
        <v>34947</v>
      </c>
      <c r="G366" s="66" t="str">
        <f t="shared" si="10"/>
        <v>RERM8507088A8</v>
      </c>
      <c r="H366" s="66" t="s">
        <v>1426</v>
      </c>
      <c r="I366" s="66">
        <v>56</v>
      </c>
      <c r="J366" s="61">
        <f t="shared" si="9"/>
        <v>350</v>
      </c>
    </row>
    <row r="367" spans="1:10" x14ac:dyDescent="0.25">
      <c r="A367" t="s">
        <v>9581</v>
      </c>
      <c r="B367" s="56">
        <v>43039</v>
      </c>
      <c r="C367" t="s">
        <v>9582</v>
      </c>
      <c r="D367">
        <v>1</v>
      </c>
      <c r="E367" t="s">
        <v>3010</v>
      </c>
      <c r="F367">
        <v>34950</v>
      </c>
      <c r="G367" s="66" t="str">
        <f t="shared" si="10"/>
        <v>ESE930624B79</v>
      </c>
      <c r="H367" s="66" t="s">
        <v>1503</v>
      </c>
      <c r="I367" s="66">
        <v>20.2</v>
      </c>
      <c r="J367" s="61">
        <f t="shared" si="9"/>
        <v>126.25</v>
      </c>
    </row>
    <row r="368" spans="1:10" x14ac:dyDescent="0.25">
      <c r="A368" t="s">
        <v>9581</v>
      </c>
      <c r="B368" s="56">
        <v>43039</v>
      </c>
      <c r="C368" t="s">
        <v>9582</v>
      </c>
      <c r="D368">
        <v>1</v>
      </c>
      <c r="E368" t="s">
        <v>3010</v>
      </c>
      <c r="F368">
        <v>34950</v>
      </c>
      <c r="G368" s="66" t="str">
        <f t="shared" si="10"/>
        <v>TOVC951016UPA</v>
      </c>
      <c r="H368" s="66" t="s">
        <v>9583</v>
      </c>
      <c r="I368" s="66">
        <v>20.55</v>
      </c>
      <c r="J368" s="61">
        <f t="shared" si="9"/>
        <v>128.4375</v>
      </c>
    </row>
    <row r="369" spans="1:10" x14ac:dyDescent="0.25">
      <c r="A369" t="s">
        <v>9584</v>
      </c>
      <c r="B369" s="56">
        <v>43039</v>
      </c>
      <c r="C369" t="s">
        <v>9585</v>
      </c>
      <c r="D369">
        <v>1</v>
      </c>
      <c r="E369" t="s">
        <v>2948</v>
      </c>
      <c r="F369">
        <v>12259</v>
      </c>
      <c r="G369" s="39" t="s">
        <v>1463</v>
      </c>
      <c r="H369" s="39" t="s">
        <v>1464</v>
      </c>
      <c r="I369" s="61">
        <v>29700.05</v>
      </c>
      <c r="J369" s="61">
        <f t="shared" si="9"/>
        <v>185625.3125</v>
      </c>
    </row>
    <row r="370" spans="1:10" x14ac:dyDescent="0.25">
      <c r="A370" t="s">
        <v>9586</v>
      </c>
      <c r="B370" s="56">
        <v>43039</v>
      </c>
      <c r="C370" t="s">
        <v>9587</v>
      </c>
      <c r="D370">
        <v>1</v>
      </c>
      <c r="E370" t="s">
        <v>2948</v>
      </c>
      <c r="F370">
        <v>12260</v>
      </c>
      <c r="G370" s="39" t="s">
        <v>1463</v>
      </c>
      <c r="H370" s="39" t="s">
        <v>1464</v>
      </c>
      <c r="I370" s="61">
        <v>46692.05</v>
      </c>
      <c r="J370" s="61">
        <f t="shared" si="9"/>
        <v>291825.3125</v>
      </c>
    </row>
    <row r="371" spans="1:10" x14ac:dyDescent="0.25">
      <c r="A371" t="s">
        <v>9588</v>
      </c>
      <c r="B371" s="56">
        <v>43039</v>
      </c>
      <c r="C371" t="s">
        <v>9589</v>
      </c>
      <c r="D371">
        <v>1</v>
      </c>
      <c r="E371" t="s">
        <v>2948</v>
      </c>
      <c r="F371">
        <v>12261</v>
      </c>
      <c r="G371" s="39" t="s">
        <v>1463</v>
      </c>
      <c r="H371" s="39" t="s">
        <v>1464</v>
      </c>
      <c r="I371" s="61">
        <v>48015.25</v>
      </c>
      <c r="J371" s="61">
        <f t="shared" si="9"/>
        <v>300095.3125</v>
      </c>
    </row>
    <row r="372" spans="1:10" x14ac:dyDescent="0.25">
      <c r="A372" t="s">
        <v>9590</v>
      </c>
      <c r="B372" s="56">
        <v>43039</v>
      </c>
      <c r="C372" t="s">
        <v>9591</v>
      </c>
      <c r="D372">
        <v>1</v>
      </c>
      <c r="E372" t="s">
        <v>2948</v>
      </c>
      <c r="F372">
        <v>12262</v>
      </c>
      <c r="G372" s="39" t="s">
        <v>1463</v>
      </c>
      <c r="H372" s="39" t="s">
        <v>1464</v>
      </c>
      <c r="I372" s="61">
        <v>29700.05</v>
      </c>
      <c r="J372" s="61">
        <f t="shared" si="9"/>
        <v>185625.3125</v>
      </c>
    </row>
    <row r="373" spans="1:10" x14ac:dyDescent="0.25">
      <c r="A373" t="s">
        <v>9592</v>
      </c>
      <c r="B373" s="56">
        <v>43039</v>
      </c>
      <c r="C373" t="s">
        <v>9593</v>
      </c>
      <c r="D373">
        <v>1</v>
      </c>
      <c r="E373" t="s">
        <v>2948</v>
      </c>
      <c r="F373">
        <v>12263</v>
      </c>
      <c r="G373" s="39" t="s">
        <v>1463</v>
      </c>
      <c r="H373" s="39" t="s">
        <v>1464</v>
      </c>
      <c r="I373" s="61">
        <v>29700.05</v>
      </c>
      <c r="J373" s="61">
        <f t="shared" si="9"/>
        <v>185625.3125</v>
      </c>
    </row>
    <row r="374" spans="1:10" x14ac:dyDescent="0.25">
      <c r="A374" t="s">
        <v>9594</v>
      </c>
      <c r="B374" s="56">
        <v>43039</v>
      </c>
      <c r="C374" t="s">
        <v>9595</v>
      </c>
      <c r="D374">
        <v>1</v>
      </c>
      <c r="E374" t="s">
        <v>2948</v>
      </c>
      <c r="F374">
        <v>12264</v>
      </c>
      <c r="G374" s="39" t="s">
        <v>1463</v>
      </c>
      <c r="H374" s="39" t="s">
        <v>1464</v>
      </c>
      <c r="I374" s="61">
        <v>29700.05</v>
      </c>
      <c r="J374" s="61">
        <f t="shared" si="9"/>
        <v>185625.3125</v>
      </c>
    </row>
    <row r="375" spans="1:10" x14ac:dyDescent="0.25">
      <c r="A375" t="s">
        <v>9596</v>
      </c>
      <c r="B375" s="56">
        <v>43039</v>
      </c>
      <c r="C375" t="s">
        <v>9597</v>
      </c>
      <c r="D375">
        <v>1</v>
      </c>
      <c r="E375" t="s">
        <v>2948</v>
      </c>
      <c r="F375">
        <v>12265</v>
      </c>
      <c r="G375" s="39" t="s">
        <v>1463</v>
      </c>
      <c r="H375" s="39" t="s">
        <v>1464</v>
      </c>
      <c r="I375" s="61">
        <v>30357.98</v>
      </c>
      <c r="J375" s="61">
        <f t="shared" si="9"/>
        <v>189737.375</v>
      </c>
    </row>
    <row r="376" spans="1:10" x14ac:dyDescent="0.25">
      <c r="A376" t="s">
        <v>9598</v>
      </c>
      <c r="B376" s="56">
        <v>43039</v>
      </c>
      <c r="C376" t="s">
        <v>9599</v>
      </c>
      <c r="D376">
        <v>1</v>
      </c>
      <c r="E376" t="s">
        <v>2948</v>
      </c>
      <c r="F376">
        <v>12266</v>
      </c>
      <c r="G376" s="39" t="s">
        <v>1463</v>
      </c>
      <c r="H376" s="39" t="s">
        <v>1464</v>
      </c>
      <c r="I376" s="61">
        <v>30357.98</v>
      </c>
      <c r="J376" s="61">
        <f t="shared" si="9"/>
        <v>189737.375</v>
      </c>
    </row>
    <row r="377" spans="1:10" x14ac:dyDescent="0.25">
      <c r="A377" t="s">
        <v>9600</v>
      </c>
      <c r="B377" s="56">
        <v>43039</v>
      </c>
      <c r="C377" t="s">
        <v>3286</v>
      </c>
      <c r="D377">
        <v>1</v>
      </c>
      <c r="E377" t="s">
        <v>3010</v>
      </c>
      <c r="F377">
        <v>34958</v>
      </c>
      <c r="G377" s="7" t="s">
        <v>1506</v>
      </c>
      <c r="H377" s="7" t="s">
        <v>1507</v>
      </c>
      <c r="I377" s="66">
        <v>347.68</v>
      </c>
      <c r="J377" s="61">
        <f t="shared" si="9"/>
        <v>2173</v>
      </c>
    </row>
    <row r="378" spans="1:10" x14ac:dyDescent="0.25">
      <c r="A378" t="s">
        <v>9601</v>
      </c>
      <c r="B378" s="56">
        <v>43039</v>
      </c>
      <c r="C378" t="s">
        <v>3284</v>
      </c>
      <c r="D378">
        <v>1</v>
      </c>
      <c r="E378" t="s">
        <v>3010</v>
      </c>
      <c r="F378">
        <v>34964</v>
      </c>
      <c r="G378" s="17" t="s">
        <v>1539</v>
      </c>
      <c r="H378" s="18" t="s">
        <v>1540</v>
      </c>
      <c r="I378" s="66">
        <v>53.92</v>
      </c>
      <c r="J378" s="61">
        <f t="shared" si="9"/>
        <v>337</v>
      </c>
    </row>
    <row r="379" spans="1:10" x14ac:dyDescent="0.25">
      <c r="A379" t="s">
        <v>9602</v>
      </c>
      <c r="B379" s="56">
        <v>43039</v>
      </c>
      <c r="C379" t="s">
        <v>9603</v>
      </c>
      <c r="D379">
        <v>1</v>
      </c>
      <c r="E379" t="s">
        <v>3010</v>
      </c>
      <c r="F379">
        <v>34966</v>
      </c>
      <c r="G379" s="66" t="str">
        <f t="shared" si="10"/>
        <v>CCF121101KQ4</v>
      </c>
      <c r="H379" s="66" t="s">
        <v>8671</v>
      </c>
      <c r="I379" s="66">
        <v>9.23</v>
      </c>
      <c r="J379" s="61">
        <f t="shared" si="9"/>
        <v>57.6875</v>
      </c>
    </row>
    <row r="380" spans="1:10" x14ac:dyDescent="0.25">
      <c r="A380" t="s">
        <v>9602</v>
      </c>
      <c r="B380" s="56">
        <v>43039</v>
      </c>
      <c r="C380" t="s">
        <v>9603</v>
      </c>
      <c r="D380">
        <v>1</v>
      </c>
      <c r="E380" t="s">
        <v>3010</v>
      </c>
      <c r="F380">
        <v>34966</v>
      </c>
      <c r="G380" s="66" t="str">
        <f t="shared" si="10"/>
        <v>ESE930624B79</v>
      </c>
      <c r="H380" s="66" t="s">
        <v>1503</v>
      </c>
      <c r="I380" s="66">
        <v>26.93</v>
      </c>
      <c r="J380" s="61">
        <f t="shared" si="9"/>
        <v>168.3125</v>
      </c>
    </row>
    <row r="381" spans="1:10" x14ac:dyDescent="0.25">
      <c r="A381" t="s">
        <v>9602</v>
      </c>
      <c r="B381" s="56">
        <v>43039</v>
      </c>
      <c r="C381" t="s">
        <v>9603</v>
      </c>
      <c r="D381">
        <v>1</v>
      </c>
      <c r="E381" t="s">
        <v>3010</v>
      </c>
      <c r="F381">
        <v>34966</v>
      </c>
      <c r="G381" s="66" t="str">
        <f t="shared" si="10"/>
        <v>API6609273E0</v>
      </c>
      <c r="H381" s="66" t="s">
        <v>444</v>
      </c>
      <c r="I381" s="66">
        <v>8.5500000000000007</v>
      </c>
      <c r="J381" s="61">
        <f t="shared" si="9"/>
        <v>53.4375</v>
      </c>
    </row>
    <row r="382" spans="1:10" x14ac:dyDescent="0.25">
      <c r="A382" t="s">
        <v>9604</v>
      </c>
      <c r="B382" s="56">
        <v>43039</v>
      </c>
      <c r="C382" t="s">
        <v>9605</v>
      </c>
      <c r="D382">
        <v>1</v>
      </c>
      <c r="E382" t="s">
        <v>3010</v>
      </c>
      <c r="F382">
        <v>34968</v>
      </c>
      <c r="G382" s="66" t="str">
        <f t="shared" si="10"/>
        <v>MOLE750127KM2</v>
      </c>
      <c r="H382" s="66" t="s">
        <v>928</v>
      </c>
      <c r="I382" s="66">
        <v>15.17</v>
      </c>
      <c r="J382" s="61">
        <f t="shared" si="9"/>
        <v>94.8125</v>
      </c>
    </row>
    <row r="383" spans="1:10" x14ac:dyDescent="0.25">
      <c r="A383" t="s">
        <v>9604</v>
      </c>
      <c r="B383" s="56">
        <v>43039</v>
      </c>
      <c r="C383" t="s">
        <v>9605</v>
      </c>
      <c r="D383">
        <v>1</v>
      </c>
      <c r="E383" t="s">
        <v>3010</v>
      </c>
      <c r="F383">
        <v>34968</v>
      </c>
      <c r="G383" s="66" t="str">
        <f t="shared" si="10"/>
        <v>CAPN820703SY9</v>
      </c>
      <c r="H383" s="66" t="s">
        <v>5880</v>
      </c>
      <c r="I383" s="66">
        <v>16.41</v>
      </c>
      <c r="J383" s="61">
        <f t="shared" si="9"/>
        <v>102.5625</v>
      </c>
    </row>
    <row r="384" spans="1:10" x14ac:dyDescent="0.25">
      <c r="A384" t="s">
        <v>9604</v>
      </c>
      <c r="B384" s="56">
        <v>43039</v>
      </c>
      <c r="C384" t="s">
        <v>9605</v>
      </c>
      <c r="D384">
        <v>1</v>
      </c>
      <c r="E384" t="s">
        <v>3010</v>
      </c>
      <c r="F384">
        <v>34968</v>
      </c>
      <c r="G384" s="66" t="str">
        <f t="shared" si="10"/>
        <v>OTE021014QR9</v>
      </c>
      <c r="H384" s="66" t="s">
        <v>8983</v>
      </c>
      <c r="I384" s="66">
        <v>167.77</v>
      </c>
      <c r="J384" s="61">
        <f t="shared" si="9"/>
        <v>1048.5625</v>
      </c>
    </row>
    <row r="385" spans="1:10" x14ac:dyDescent="0.25">
      <c r="A385" t="s">
        <v>9604</v>
      </c>
      <c r="B385" s="56">
        <v>43039</v>
      </c>
      <c r="C385" t="s">
        <v>9605</v>
      </c>
      <c r="D385">
        <v>1</v>
      </c>
      <c r="E385" t="s">
        <v>3010</v>
      </c>
      <c r="F385">
        <v>34968</v>
      </c>
      <c r="G385" s="66" t="str">
        <f t="shared" si="10"/>
        <v>HULA420421TQ8</v>
      </c>
      <c r="H385" s="66" t="s">
        <v>8982</v>
      </c>
      <c r="I385" s="66">
        <v>165.53</v>
      </c>
      <c r="J385" s="61">
        <f t="shared" si="9"/>
        <v>1034.5625</v>
      </c>
    </row>
    <row r="386" spans="1:10" x14ac:dyDescent="0.25">
      <c r="A386" t="s">
        <v>9604</v>
      </c>
      <c r="B386" s="56">
        <v>43039</v>
      </c>
      <c r="C386" t="s">
        <v>9605</v>
      </c>
      <c r="D386">
        <v>1</v>
      </c>
      <c r="E386" t="s">
        <v>3010</v>
      </c>
      <c r="F386">
        <v>34968</v>
      </c>
      <c r="G386" s="66" t="str">
        <f t="shared" si="10"/>
        <v>OES070503PZ1</v>
      </c>
      <c r="H386" s="66" t="s">
        <v>6809</v>
      </c>
      <c r="I386" s="66">
        <v>67.31</v>
      </c>
      <c r="J386" s="61">
        <f t="shared" si="9"/>
        <v>420.6875</v>
      </c>
    </row>
    <row r="387" spans="1:10" x14ac:dyDescent="0.25">
      <c r="A387" t="s">
        <v>9604</v>
      </c>
      <c r="B387" s="56">
        <v>43039</v>
      </c>
      <c r="C387" t="s">
        <v>9605</v>
      </c>
      <c r="D387">
        <v>1</v>
      </c>
      <c r="E387" t="s">
        <v>3010</v>
      </c>
      <c r="F387">
        <v>34968</v>
      </c>
      <c r="G387" s="66" t="str">
        <f t="shared" si="10"/>
        <v>APU640930KV9</v>
      </c>
      <c r="H387" s="66" t="s">
        <v>924</v>
      </c>
      <c r="I387" s="66">
        <v>62.07</v>
      </c>
      <c r="J387" s="61">
        <f t="shared" si="9"/>
        <v>387.9375</v>
      </c>
    </row>
    <row r="388" spans="1:10" x14ac:dyDescent="0.25">
      <c r="A388" t="s">
        <v>9604</v>
      </c>
      <c r="B388" s="56">
        <v>43039</v>
      </c>
      <c r="C388" t="s">
        <v>9605</v>
      </c>
      <c r="D388">
        <v>1</v>
      </c>
      <c r="E388" t="s">
        <v>3010</v>
      </c>
      <c r="F388">
        <v>34968</v>
      </c>
      <c r="G388" s="66" t="str">
        <f t="shared" si="10"/>
        <v>API6609273E0</v>
      </c>
      <c r="H388" s="66" t="s">
        <v>444</v>
      </c>
      <c r="I388" s="66">
        <v>56.97</v>
      </c>
      <c r="J388" s="61">
        <f t="shared" si="9"/>
        <v>356.0625</v>
      </c>
    </row>
    <row r="389" spans="1:10" x14ac:dyDescent="0.25">
      <c r="A389" t="s">
        <v>9604</v>
      </c>
      <c r="B389" s="56">
        <v>43039</v>
      </c>
      <c r="C389" t="s">
        <v>9605</v>
      </c>
      <c r="D389">
        <v>1</v>
      </c>
      <c r="E389" t="s">
        <v>3010</v>
      </c>
      <c r="F389">
        <v>34968</v>
      </c>
      <c r="G389" s="66" t="str">
        <f t="shared" si="10"/>
        <v>FNI970829JR9</v>
      </c>
      <c r="H389" s="66" t="s">
        <v>794</v>
      </c>
      <c r="I389" s="66">
        <v>71.86</v>
      </c>
      <c r="J389" s="61">
        <f t="shared" si="9"/>
        <v>449.125</v>
      </c>
    </row>
    <row r="390" spans="1:10" x14ac:dyDescent="0.25">
      <c r="A390" t="s">
        <v>9604</v>
      </c>
      <c r="B390" s="56">
        <v>43039</v>
      </c>
      <c r="C390" t="s">
        <v>9605</v>
      </c>
      <c r="D390">
        <v>1</v>
      </c>
      <c r="E390" t="s">
        <v>3010</v>
      </c>
      <c r="F390">
        <v>34968</v>
      </c>
      <c r="G390" s="66" t="str">
        <f t="shared" si="10"/>
        <v>CPF6307036N8</v>
      </c>
      <c r="H390" s="66" t="s">
        <v>841</v>
      </c>
      <c r="I390" s="66">
        <v>5.65</v>
      </c>
      <c r="J390" s="61">
        <f t="shared" ref="J390:J453" si="11">+I390/0.16</f>
        <v>35.3125</v>
      </c>
    </row>
    <row r="391" spans="1:10" x14ac:dyDescent="0.25">
      <c r="A391" t="s">
        <v>9604</v>
      </c>
      <c r="B391" s="56">
        <v>43039</v>
      </c>
      <c r="C391" t="s">
        <v>9605</v>
      </c>
      <c r="D391">
        <v>1</v>
      </c>
      <c r="E391" t="s">
        <v>3010</v>
      </c>
      <c r="F391">
        <v>34968</v>
      </c>
      <c r="G391" s="66" t="str">
        <f t="shared" si="10"/>
        <v>AAN051220835</v>
      </c>
      <c r="H391" s="66" t="s">
        <v>804</v>
      </c>
      <c r="I391" s="66">
        <v>45.52</v>
      </c>
      <c r="J391" s="61">
        <f t="shared" si="11"/>
        <v>284.5</v>
      </c>
    </row>
    <row r="392" spans="1:10" x14ac:dyDescent="0.25">
      <c r="A392" t="s">
        <v>9606</v>
      </c>
      <c r="B392" s="56">
        <v>43039</v>
      </c>
      <c r="C392" t="s">
        <v>9607</v>
      </c>
      <c r="D392">
        <v>1</v>
      </c>
      <c r="E392" t="s">
        <v>3010</v>
      </c>
      <c r="F392">
        <v>34969</v>
      </c>
      <c r="G392" s="66" t="str">
        <f t="shared" si="10"/>
        <v>TSC070907QS5</v>
      </c>
      <c r="H392" s="66" t="s">
        <v>796</v>
      </c>
      <c r="I392" s="66">
        <v>15.17</v>
      </c>
      <c r="J392" s="61">
        <f t="shared" si="11"/>
        <v>94.8125</v>
      </c>
    </row>
    <row r="393" spans="1:10" x14ac:dyDescent="0.25">
      <c r="A393" t="s">
        <v>9606</v>
      </c>
      <c r="B393" s="56">
        <v>43039</v>
      </c>
      <c r="C393" t="s">
        <v>9607</v>
      </c>
      <c r="D393">
        <v>1</v>
      </c>
      <c r="E393" t="s">
        <v>3010</v>
      </c>
      <c r="F393">
        <v>34969</v>
      </c>
      <c r="G393" s="66" t="str">
        <f t="shared" si="10"/>
        <v>COV070910694</v>
      </c>
      <c r="H393" s="66" t="s">
        <v>5488</v>
      </c>
      <c r="I393" s="66">
        <v>74.040000000000006</v>
      </c>
      <c r="J393" s="61">
        <f t="shared" si="11"/>
        <v>462.75000000000006</v>
      </c>
    </row>
    <row r="394" spans="1:10" x14ac:dyDescent="0.25">
      <c r="A394" t="s">
        <v>9606</v>
      </c>
      <c r="B394" s="56">
        <v>43039</v>
      </c>
      <c r="C394" t="s">
        <v>9607</v>
      </c>
      <c r="D394">
        <v>1</v>
      </c>
      <c r="E394" t="s">
        <v>3010</v>
      </c>
      <c r="F394">
        <v>34969</v>
      </c>
      <c r="G394" s="66" t="str">
        <f t="shared" si="10"/>
        <v>AEB611030SN7</v>
      </c>
      <c r="H394" s="66" t="s">
        <v>850</v>
      </c>
      <c r="I394" s="66">
        <v>81.94</v>
      </c>
      <c r="J394" s="61">
        <f t="shared" si="11"/>
        <v>512.125</v>
      </c>
    </row>
    <row r="395" spans="1:10" x14ac:dyDescent="0.25">
      <c r="A395" t="s">
        <v>9606</v>
      </c>
      <c r="B395" s="56">
        <v>43039</v>
      </c>
      <c r="C395" t="s">
        <v>9607</v>
      </c>
      <c r="D395">
        <v>1</v>
      </c>
      <c r="E395" t="s">
        <v>3010</v>
      </c>
      <c r="F395">
        <v>34969</v>
      </c>
      <c r="G395" s="66" t="str">
        <f t="shared" si="10"/>
        <v>AAN051220835</v>
      </c>
      <c r="H395" s="66" t="s">
        <v>804</v>
      </c>
      <c r="I395" s="66">
        <v>45.52</v>
      </c>
      <c r="J395" s="61">
        <f t="shared" si="11"/>
        <v>284.5</v>
      </c>
    </row>
    <row r="396" spans="1:10" x14ac:dyDescent="0.25">
      <c r="A396" t="s">
        <v>9606</v>
      </c>
      <c r="B396" s="56">
        <v>43039</v>
      </c>
      <c r="C396" t="s">
        <v>9607</v>
      </c>
      <c r="D396">
        <v>1</v>
      </c>
      <c r="E396" t="s">
        <v>3010</v>
      </c>
      <c r="F396">
        <v>34969</v>
      </c>
      <c r="G396" s="66" t="str">
        <f t="shared" si="10"/>
        <v>FNI970829JR9</v>
      </c>
      <c r="H396" s="66" t="s">
        <v>794</v>
      </c>
      <c r="I396" s="66">
        <v>15.31</v>
      </c>
      <c r="J396" s="61">
        <f t="shared" si="11"/>
        <v>95.6875</v>
      </c>
    </row>
    <row r="397" spans="1:10" x14ac:dyDescent="0.25">
      <c r="A397" t="s">
        <v>9606</v>
      </c>
      <c r="B397" s="56">
        <v>43039</v>
      </c>
      <c r="C397" t="s">
        <v>9607</v>
      </c>
      <c r="D397">
        <v>1</v>
      </c>
      <c r="E397" t="s">
        <v>3010</v>
      </c>
      <c r="F397">
        <v>34969</v>
      </c>
      <c r="G397" s="66" t="str">
        <f t="shared" si="10"/>
        <v>API6609273E0</v>
      </c>
      <c r="H397" s="66" t="s">
        <v>444</v>
      </c>
      <c r="I397" s="66">
        <v>10.07</v>
      </c>
      <c r="J397" s="61">
        <f t="shared" si="11"/>
        <v>62.9375</v>
      </c>
    </row>
    <row r="398" spans="1:10" x14ac:dyDescent="0.25">
      <c r="A398" t="s">
        <v>9608</v>
      </c>
      <c r="B398" s="56">
        <v>43039</v>
      </c>
      <c r="C398" t="s">
        <v>9609</v>
      </c>
      <c r="D398">
        <v>1</v>
      </c>
      <c r="E398" t="s">
        <v>3010</v>
      </c>
      <c r="F398">
        <v>34970</v>
      </c>
      <c r="G398" s="66" t="str">
        <f t="shared" si="10"/>
        <v>API6609273E0</v>
      </c>
      <c r="H398" s="66" t="s">
        <v>444</v>
      </c>
      <c r="I398" s="66">
        <v>56.97</v>
      </c>
      <c r="J398" s="61">
        <f t="shared" si="11"/>
        <v>356.0625</v>
      </c>
    </row>
    <row r="399" spans="1:10" x14ac:dyDescent="0.25">
      <c r="A399" t="s">
        <v>9608</v>
      </c>
      <c r="B399" s="56">
        <v>43039</v>
      </c>
      <c r="C399" t="s">
        <v>9609</v>
      </c>
      <c r="D399">
        <v>1</v>
      </c>
      <c r="E399" t="s">
        <v>3010</v>
      </c>
      <c r="F399">
        <v>34970</v>
      </c>
      <c r="G399" s="66" t="str">
        <f t="shared" si="10"/>
        <v>SMA950103FQA</v>
      </c>
      <c r="H399" s="66" t="s">
        <v>832</v>
      </c>
      <c r="I399" s="66">
        <v>67.36</v>
      </c>
      <c r="J399" s="61">
        <f t="shared" si="11"/>
        <v>421</v>
      </c>
    </row>
    <row r="400" spans="1:10" x14ac:dyDescent="0.25">
      <c r="A400" t="s">
        <v>9608</v>
      </c>
      <c r="B400" s="56">
        <v>43039</v>
      </c>
      <c r="C400" t="s">
        <v>9609</v>
      </c>
      <c r="D400">
        <v>1</v>
      </c>
      <c r="E400" t="s">
        <v>3010</v>
      </c>
      <c r="F400">
        <v>34970</v>
      </c>
      <c r="G400" s="66" t="str">
        <f t="shared" si="10"/>
        <v>TSC070907QS5</v>
      </c>
      <c r="H400" s="66" t="s">
        <v>796</v>
      </c>
      <c r="I400" s="66">
        <v>15.17</v>
      </c>
      <c r="J400" s="61">
        <f t="shared" si="11"/>
        <v>94.8125</v>
      </c>
    </row>
    <row r="401" spans="1:10" x14ac:dyDescent="0.25">
      <c r="A401" t="s">
        <v>9608</v>
      </c>
      <c r="B401" s="56">
        <v>43039</v>
      </c>
      <c r="C401" t="s">
        <v>9609</v>
      </c>
      <c r="D401">
        <v>1</v>
      </c>
      <c r="E401" t="s">
        <v>3010</v>
      </c>
      <c r="F401">
        <v>34970</v>
      </c>
      <c r="G401" s="66" t="str">
        <f t="shared" si="10"/>
        <v>FNI970829JR9</v>
      </c>
      <c r="H401" s="66" t="s">
        <v>794</v>
      </c>
      <c r="I401" s="66">
        <v>21.24</v>
      </c>
      <c r="J401" s="61">
        <f t="shared" si="11"/>
        <v>132.75</v>
      </c>
    </row>
    <row r="402" spans="1:10" x14ac:dyDescent="0.25">
      <c r="A402" t="s">
        <v>9608</v>
      </c>
      <c r="B402" s="56">
        <v>43039</v>
      </c>
      <c r="C402" t="s">
        <v>9609</v>
      </c>
      <c r="D402">
        <v>1</v>
      </c>
      <c r="E402" t="s">
        <v>3010</v>
      </c>
      <c r="F402">
        <v>34970</v>
      </c>
      <c r="G402" s="66" t="str">
        <f t="shared" si="10"/>
        <v>AQU121207FY2</v>
      </c>
      <c r="H402" s="66" t="s">
        <v>7448</v>
      </c>
      <c r="I402" s="66">
        <v>15.17</v>
      </c>
      <c r="J402" s="61">
        <f t="shared" si="11"/>
        <v>94.8125</v>
      </c>
    </row>
    <row r="403" spans="1:10" x14ac:dyDescent="0.25">
      <c r="A403" t="s">
        <v>9608</v>
      </c>
      <c r="B403" s="56">
        <v>43039</v>
      </c>
      <c r="C403" t="s">
        <v>9609</v>
      </c>
      <c r="D403">
        <v>1</v>
      </c>
      <c r="E403" t="s">
        <v>3010</v>
      </c>
      <c r="F403">
        <v>34970</v>
      </c>
      <c r="G403" s="66" t="str">
        <f t="shared" si="10"/>
        <v>CME030219B64</v>
      </c>
      <c r="H403" s="66" t="s">
        <v>2907</v>
      </c>
      <c r="I403" s="66">
        <v>12.83</v>
      </c>
      <c r="J403" s="61">
        <f t="shared" si="11"/>
        <v>80.1875</v>
      </c>
    </row>
    <row r="404" spans="1:10" x14ac:dyDescent="0.25">
      <c r="A404" t="s">
        <v>9610</v>
      </c>
      <c r="B404" s="56">
        <v>43039</v>
      </c>
      <c r="C404" t="s">
        <v>9611</v>
      </c>
      <c r="D404">
        <v>1</v>
      </c>
      <c r="E404" t="s">
        <v>3010</v>
      </c>
      <c r="F404">
        <v>34971</v>
      </c>
      <c r="G404" s="66" t="str">
        <f t="shared" si="10"/>
        <v>AEB611030SN7</v>
      </c>
      <c r="H404" s="66" t="s">
        <v>850</v>
      </c>
      <c r="I404" s="66">
        <v>180.69</v>
      </c>
      <c r="J404" s="61">
        <f t="shared" si="11"/>
        <v>1129.3125</v>
      </c>
    </row>
    <row r="405" spans="1:10" x14ac:dyDescent="0.25">
      <c r="A405" t="s">
        <v>9610</v>
      </c>
      <c r="B405" s="56">
        <v>43039</v>
      </c>
      <c r="C405" t="s">
        <v>9611</v>
      </c>
      <c r="D405">
        <v>1</v>
      </c>
      <c r="E405" t="s">
        <v>3010</v>
      </c>
      <c r="F405">
        <v>34971</v>
      </c>
      <c r="G405" s="66" t="str">
        <f t="shared" si="10"/>
        <v>ASP9503158S7</v>
      </c>
      <c r="H405" s="66" t="s">
        <v>9612</v>
      </c>
      <c r="I405" s="66">
        <v>175.01</v>
      </c>
      <c r="J405" s="61">
        <f t="shared" si="11"/>
        <v>1093.8125</v>
      </c>
    </row>
    <row r="406" spans="1:10" x14ac:dyDescent="0.25">
      <c r="A406" t="s">
        <v>9610</v>
      </c>
      <c r="B406" s="56">
        <v>43039</v>
      </c>
      <c r="C406" t="s">
        <v>9611</v>
      </c>
      <c r="D406">
        <v>1</v>
      </c>
      <c r="E406" t="s">
        <v>3010</v>
      </c>
      <c r="F406">
        <v>34971</v>
      </c>
      <c r="G406" s="66" t="str">
        <f t="shared" si="10"/>
        <v>CPF6307036N8</v>
      </c>
      <c r="H406" s="66" t="s">
        <v>841</v>
      </c>
      <c r="I406" s="66">
        <v>3.03</v>
      </c>
      <c r="J406" s="61">
        <f t="shared" si="11"/>
        <v>18.9375</v>
      </c>
    </row>
    <row r="407" spans="1:10" x14ac:dyDescent="0.25">
      <c r="A407" t="s">
        <v>9610</v>
      </c>
      <c r="B407" s="56">
        <v>43039</v>
      </c>
      <c r="C407" t="s">
        <v>9611</v>
      </c>
      <c r="D407">
        <v>1</v>
      </c>
      <c r="E407" t="s">
        <v>3010</v>
      </c>
      <c r="F407">
        <v>34971</v>
      </c>
      <c r="G407" s="66" t="str">
        <f t="shared" si="10"/>
        <v>CAL091028SP5</v>
      </c>
      <c r="H407" s="66" t="s">
        <v>9613</v>
      </c>
      <c r="I407" s="66">
        <v>44.14</v>
      </c>
      <c r="J407" s="61">
        <f t="shared" si="11"/>
        <v>275.875</v>
      </c>
    </row>
    <row r="408" spans="1:10" x14ac:dyDescent="0.25">
      <c r="A408" t="s">
        <v>9610</v>
      </c>
      <c r="B408" s="56">
        <v>43039</v>
      </c>
      <c r="C408" t="s">
        <v>9611</v>
      </c>
      <c r="D408">
        <v>1</v>
      </c>
      <c r="E408" t="s">
        <v>3010</v>
      </c>
      <c r="F408">
        <v>34971</v>
      </c>
      <c r="G408" s="66" t="str">
        <f t="shared" si="10"/>
        <v>SSA1008248F1</v>
      </c>
      <c r="H408" s="66" t="s">
        <v>9614</v>
      </c>
      <c r="I408" s="66">
        <v>161.28</v>
      </c>
      <c r="J408" s="61">
        <f t="shared" si="11"/>
        <v>1008</v>
      </c>
    </row>
    <row r="409" spans="1:10" x14ac:dyDescent="0.25">
      <c r="A409" t="s">
        <v>9610</v>
      </c>
      <c r="B409" s="56">
        <v>43039</v>
      </c>
      <c r="C409" t="s">
        <v>9611</v>
      </c>
      <c r="D409">
        <v>1</v>
      </c>
      <c r="E409" t="s">
        <v>3010</v>
      </c>
      <c r="F409">
        <v>34971</v>
      </c>
      <c r="G409" s="66" t="str">
        <f t="shared" ref="G409:G472" si="12">+H409</f>
        <v>CCA030306LA6</v>
      </c>
      <c r="H409" s="66" t="s">
        <v>9615</v>
      </c>
      <c r="I409" s="66">
        <v>66.209999999999994</v>
      </c>
      <c r="J409" s="61">
        <f t="shared" si="11"/>
        <v>413.81249999999994</v>
      </c>
    </row>
    <row r="410" spans="1:10" x14ac:dyDescent="0.25">
      <c r="A410" t="s">
        <v>9610</v>
      </c>
      <c r="B410" s="56">
        <v>43039</v>
      </c>
      <c r="C410" t="s">
        <v>9611</v>
      </c>
      <c r="D410">
        <v>1</v>
      </c>
      <c r="E410" t="s">
        <v>3010</v>
      </c>
      <c r="F410">
        <v>34971</v>
      </c>
      <c r="G410" s="66" t="str">
        <f t="shared" si="12"/>
        <v>GOC9303301F4</v>
      </c>
      <c r="H410" s="66" t="s">
        <v>5878</v>
      </c>
      <c r="I410" s="66">
        <v>128.81</v>
      </c>
      <c r="J410" s="61">
        <f t="shared" si="11"/>
        <v>805.0625</v>
      </c>
    </row>
    <row r="411" spans="1:10" x14ac:dyDescent="0.25">
      <c r="A411" t="s">
        <v>9610</v>
      </c>
      <c r="B411" s="56">
        <v>43039</v>
      </c>
      <c r="C411" t="s">
        <v>9611</v>
      </c>
      <c r="D411">
        <v>1</v>
      </c>
      <c r="E411" t="s">
        <v>3010</v>
      </c>
      <c r="F411">
        <v>34971</v>
      </c>
      <c r="G411" s="66" t="str">
        <f t="shared" si="12"/>
        <v>CETF850317TS7</v>
      </c>
      <c r="H411" s="66" t="s">
        <v>9616</v>
      </c>
      <c r="I411" s="66">
        <v>56.74</v>
      </c>
      <c r="J411" s="61">
        <f t="shared" si="11"/>
        <v>354.625</v>
      </c>
    </row>
    <row r="412" spans="1:10" x14ac:dyDescent="0.25">
      <c r="A412" t="s">
        <v>9610</v>
      </c>
      <c r="B412" s="56">
        <v>43039</v>
      </c>
      <c r="C412" t="s">
        <v>9611</v>
      </c>
      <c r="D412">
        <v>1</v>
      </c>
      <c r="E412" t="s">
        <v>3010</v>
      </c>
      <c r="F412">
        <v>34971</v>
      </c>
      <c r="G412" s="66" t="str">
        <f t="shared" si="12"/>
        <v>CAG110830A23</v>
      </c>
      <c r="H412" s="66" t="s">
        <v>840</v>
      </c>
      <c r="I412" s="66">
        <v>52.83</v>
      </c>
      <c r="J412" s="61">
        <f t="shared" si="11"/>
        <v>330.1875</v>
      </c>
    </row>
    <row r="413" spans="1:10" x14ac:dyDescent="0.25">
      <c r="A413" t="s">
        <v>9610</v>
      </c>
      <c r="B413" s="56">
        <v>43039</v>
      </c>
      <c r="C413" t="s">
        <v>9611</v>
      </c>
      <c r="D413">
        <v>1</v>
      </c>
      <c r="E413" t="s">
        <v>3010</v>
      </c>
      <c r="F413">
        <v>34971</v>
      </c>
      <c r="G413" s="66" t="str">
        <f t="shared" si="12"/>
        <v>ROCM620808M6A</v>
      </c>
      <c r="H413" s="66" t="s">
        <v>816</v>
      </c>
      <c r="I413" s="66">
        <v>11.72</v>
      </c>
      <c r="J413" s="61">
        <f t="shared" si="11"/>
        <v>73.25</v>
      </c>
    </row>
    <row r="414" spans="1:10" x14ac:dyDescent="0.25">
      <c r="A414" t="s">
        <v>9610</v>
      </c>
      <c r="B414" s="56">
        <v>43039</v>
      </c>
      <c r="C414" t="s">
        <v>9611</v>
      </c>
      <c r="D414">
        <v>1</v>
      </c>
      <c r="E414" t="s">
        <v>3010</v>
      </c>
      <c r="F414">
        <v>34971</v>
      </c>
      <c r="G414" s="66" t="str">
        <f t="shared" si="12"/>
        <v>FNI970829JR9</v>
      </c>
      <c r="H414" s="66" t="s">
        <v>794</v>
      </c>
      <c r="I414" s="66">
        <v>10.210000000000001</v>
      </c>
      <c r="J414" s="61">
        <f t="shared" si="11"/>
        <v>63.812500000000007</v>
      </c>
    </row>
    <row r="415" spans="1:10" x14ac:dyDescent="0.25">
      <c r="A415" t="s">
        <v>9610</v>
      </c>
      <c r="B415" s="56">
        <v>43039</v>
      </c>
      <c r="C415" t="s">
        <v>9611</v>
      </c>
      <c r="D415">
        <v>1</v>
      </c>
      <c r="E415" t="s">
        <v>3010</v>
      </c>
      <c r="F415">
        <v>34971</v>
      </c>
      <c r="G415" s="66" t="str">
        <f t="shared" si="12"/>
        <v>RCO0708136F7</v>
      </c>
      <c r="H415" s="66" t="s">
        <v>815</v>
      </c>
      <c r="I415" s="66">
        <v>65.930000000000007</v>
      </c>
      <c r="J415" s="61">
        <f t="shared" si="11"/>
        <v>412.06250000000006</v>
      </c>
    </row>
    <row r="416" spans="1:10" x14ac:dyDescent="0.25">
      <c r="A416" t="s">
        <v>9617</v>
      </c>
      <c r="B416" s="56">
        <v>43039</v>
      </c>
      <c r="C416" t="s">
        <v>9618</v>
      </c>
      <c r="D416">
        <v>1</v>
      </c>
      <c r="E416" t="s">
        <v>3010</v>
      </c>
      <c r="F416">
        <v>34972</v>
      </c>
      <c r="G416" s="66" t="str">
        <f t="shared" si="12"/>
        <v>OME561118AA8</v>
      </c>
      <c r="H416" s="66" t="s">
        <v>907</v>
      </c>
      <c r="I416" s="66">
        <v>162.76</v>
      </c>
      <c r="J416" s="61">
        <f t="shared" si="11"/>
        <v>1017.2499999999999</v>
      </c>
    </row>
    <row r="417" spans="1:10" x14ac:dyDescent="0.25">
      <c r="A417" t="s">
        <v>9617</v>
      </c>
      <c r="B417" s="56">
        <v>43039</v>
      </c>
      <c r="C417" t="s">
        <v>9618</v>
      </c>
      <c r="D417">
        <v>1</v>
      </c>
      <c r="E417" t="s">
        <v>3010</v>
      </c>
      <c r="F417">
        <v>34972</v>
      </c>
      <c r="G417" s="66" t="str">
        <f t="shared" si="12"/>
        <v>PET040903DH1</v>
      </c>
      <c r="H417" s="66" t="s">
        <v>908</v>
      </c>
      <c r="I417" s="66">
        <v>80.17</v>
      </c>
      <c r="J417" s="61">
        <f t="shared" si="11"/>
        <v>501.0625</v>
      </c>
    </row>
    <row r="418" spans="1:10" x14ac:dyDescent="0.25">
      <c r="A418" t="s">
        <v>9617</v>
      </c>
      <c r="B418" s="56">
        <v>43039</v>
      </c>
      <c r="C418" t="s">
        <v>9618</v>
      </c>
      <c r="D418">
        <v>1</v>
      </c>
      <c r="E418" t="s">
        <v>3010</v>
      </c>
      <c r="F418">
        <v>34972</v>
      </c>
      <c r="G418" s="66" t="str">
        <f t="shared" si="12"/>
        <v>FNI970829JR9</v>
      </c>
      <c r="H418" s="66" t="s">
        <v>794</v>
      </c>
      <c r="I418" s="66">
        <v>32.409999999999997</v>
      </c>
      <c r="J418" s="61">
        <f t="shared" si="11"/>
        <v>202.56249999999997</v>
      </c>
    </row>
    <row r="419" spans="1:10" x14ac:dyDescent="0.25">
      <c r="A419" t="s">
        <v>9617</v>
      </c>
      <c r="B419" s="56">
        <v>43039</v>
      </c>
      <c r="C419" t="s">
        <v>9618</v>
      </c>
      <c r="D419">
        <v>1</v>
      </c>
      <c r="E419" t="s">
        <v>3010</v>
      </c>
      <c r="F419">
        <v>34972</v>
      </c>
      <c r="G419" s="66" t="str">
        <f t="shared" si="12"/>
        <v>WUWE6605275U0</v>
      </c>
      <c r="H419" s="66" t="s">
        <v>8975</v>
      </c>
      <c r="I419" s="66">
        <v>13.1</v>
      </c>
      <c r="J419" s="61">
        <f t="shared" si="11"/>
        <v>81.875</v>
      </c>
    </row>
    <row r="420" spans="1:10" x14ac:dyDescent="0.25">
      <c r="A420" t="s">
        <v>9617</v>
      </c>
      <c r="B420" s="56">
        <v>43039</v>
      </c>
      <c r="C420" t="s">
        <v>9618</v>
      </c>
      <c r="D420">
        <v>1</v>
      </c>
      <c r="E420" t="s">
        <v>3010</v>
      </c>
      <c r="F420">
        <v>34972</v>
      </c>
      <c r="G420" s="66" t="str">
        <f t="shared" si="12"/>
        <v>WUWE6605275U0</v>
      </c>
      <c r="H420" s="66" t="s">
        <v>8975</v>
      </c>
      <c r="I420" s="66">
        <v>7.72</v>
      </c>
      <c r="J420" s="61">
        <f t="shared" si="11"/>
        <v>48.25</v>
      </c>
    </row>
    <row r="421" spans="1:10" x14ac:dyDescent="0.25">
      <c r="A421" t="s">
        <v>9617</v>
      </c>
      <c r="B421" s="56">
        <v>43039</v>
      </c>
      <c r="C421" t="s">
        <v>9618</v>
      </c>
      <c r="D421">
        <v>1</v>
      </c>
      <c r="E421" t="s">
        <v>3010</v>
      </c>
      <c r="F421">
        <v>34972</v>
      </c>
      <c r="G421" s="66" t="str">
        <f t="shared" si="12"/>
        <v>SGM950714DC2</v>
      </c>
      <c r="H421" s="66" t="s">
        <v>858</v>
      </c>
      <c r="I421" s="66">
        <v>107.86</v>
      </c>
      <c r="J421" s="61">
        <f t="shared" si="11"/>
        <v>674.125</v>
      </c>
    </row>
    <row r="422" spans="1:10" x14ac:dyDescent="0.25">
      <c r="A422" t="s">
        <v>9617</v>
      </c>
      <c r="B422" s="56">
        <v>43039</v>
      </c>
      <c r="C422" t="s">
        <v>9618</v>
      </c>
      <c r="D422">
        <v>1</v>
      </c>
      <c r="E422" t="s">
        <v>3010</v>
      </c>
      <c r="F422">
        <v>34972</v>
      </c>
      <c r="G422" s="66" t="str">
        <f t="shared" si="12"/>
        <v>FNI970829JR9</v>
      </c>
      <c r="H422" s="66" t="s">
        <v>794</v>
      </c>
      <c r="I422" s="66">
        <v>22.89</v>
      </c>
      <c r="J422" s="61">
        <f t="shared" si="11"/>
        <v>143.0625</v>
      </c>
    </row>
    <row r="423" spans="1:10" x14ac:dyDescent="0.25">
      <c r="A423" t="s">
        <v>9617</v>
      </c>
      <c r="B423" s="56">
        <v>43039</v>
      </c>
      <c r="C423" t="s">
        <v>9618</v>
      </c>
      <c r="D423">
        <v>1</v>
      </c>
      <c r="E423" t="s">
        <v>3010</v>
      </c>
      <c r="F423">
        <v>34972</v>
      </c>
      <c r="G423" s="66" t="str">
        <f t="shared" si="12"/>
        <v>SME930607863</v>
      </c>
      <c r="H423" s="66" t="s">
        <v>1504</v>
      </c>
      <c r="I423" s="66">
        <v>53.85</v>
      </c>
      <c r="J423" s="61">
        <f t="shared" si="11"/>
        <v>336.5625</v>
      </c>
    </row>
    <row r="424" spans="1:10" x14ac:dyDescent="0.25">
      <c r="A424" t="s">
        <v>9619</v>
      </c>
      <c r="B424" s="56">
        <v>43039</v>
      </c>
      <c r="C424" t="s">
        <v>9620</v>
      </c>
      <c r="D424">
        <v>1</v>
      </c>
      <c r="E424" t="s">
        <v>3010</v>
      </c>
      <c r="F424">
        <v>34973</v>
      </c>
      <c r="G424" s="66" t="str">
        <f t="shared" si="12"/>
        <v>DUMA580801KN5</v>
      </c>
      <c r="H424" s="66" t="s">
        <v>305</v>
      </c>
      <c r="I424" s="66">
        <v>40</v>
      </c>
      <c r="J424" s="61">
        <f t="shared" si="11"/>
        <v>250</v>
      </c>
    </row>
    <row r="425" spans="1:10" x14ac:dyDescent="0.25">
      <c r="A425" t="s">
        <v>9621</v>
      </c>
      <c r="B425" s="56">
        <v>43039</v>
      </c>
      <c r="C425" t="s">
        <v>9622</v>
      </c>
      <c r="D425">
        <v>1</v>
      </c>
      <c r="E425" t="s">
        <v>3010</v>
      </c>
      <c r="F425">
        <v>34974</v>
      </c>
      <c r="G425" s="66" t="str">
        <f t="shared" si="12"/>
        <v>LVB141009VE5</v>
      </c>
      <c r="H425" s="66" t="s">
        <v>6699</v>
      </c>
      <c r="I425" s="66">
        <v>29.79</v>
      </c>
      <c r="J425" s="61">
        <f t="shared" si="11"/>
        <v>186.1875</v>
      </c>
    </row>
    <row r="426" spans="1:10" x14ac:dyDescent="0.25">
      <c r="A426" t="s">
        <v>9623</v>
      </c>
      <c r="B426" s="56">
        <v>43039</v>
      </c>
      <c r="C426" t="s">
        <v>9624</v>
      </c>
      <c r="D426">
        <v>1</v>
      </c>
      <c r="E426" t="s">
        <v>3010</v>
      </c>
      <c r="F426">
        <v>34976</v>
      </c>
      <c r="G426" s="66" t="str">
        <f t="shared" si="12"/>
        <v>RIHA691010CX2</v>
      </c>
      <c r="H426" s="66" t="s">
        <v>7701</v>
      </c>
      <c r="I426" s="66">
        <v>48</v>
      </c>
      <c r="J426" s="61">
        <f t="shared" si="11"/>
        <v>300</v>
      </c>
    </row>
    <row r="427" spans="1:10" x14ac:dyDescent="0.25">
      <c r="A427" t="s">
        <v>9625</v>
      </c>
      <c r="B427" s="56">
        <v>43039</v>
      </c>
      <c r="C427" t="s">
        <v>9626</v>
      </c>
      <c r="D427">
        <v>1</v>
      </c>
      <c r="E427" t="s">
        <v>3010</v>
      </c>
      <c r="F427">
        <v>34977</v>
      </c>
      <c r="G427" s="66" t="str">
        <f t="shared" si="12"/>
        <v>FAAG951201ES7</v>
      </c>
      <c r="H427" s="66" t="s">
        <v>5358</v>
      </c>
      <c r="I427" s="66">
        <v>14.61</v>
      </c>
      <c r="J427" s="61">
        <f t="shared" si="11"/>
        <v>91.3125</v>
      </c>
    </row>
    <row r="428" spans="1:10" x14ac:dyDescent="0.25">
      <c r="A428" t="s">
        <v>9627</v>
      </c>
      <c r="B428" s="56">
        <v>43039</v>
      </c>
      <c r="C428" t="s">
        <v>9628</v>
      </c>
      <c r="D428">
        <v>1</v>
      </c>
      <c r="E428" t="s">
        <v>3010</v>
      </c>
      <c r="F428">
        <v>34978</v>
      </c>
      <c r="G428" s="66" t="str">
        <f t="shared" si="12"/>
        <v>VARA781017S79</v>
      </c>
      <c r="H428" s="66" t="s">
        <v>9629</v>
      </c>
      <c r="I428" s="66">
        <v>96</v>
      </c>
      <c r="J428" s="61">
        <f t="shared" si="11"/>
        <v>600</v>
      </c>
    </row>
    <row r="429" spans="1:10" x14ac:dyDescent="0.25">
      <c r="A429" t="s">
        <v>9630</v>
      </c>
      <c r="B429" s="56">
        <v>43039</v>
      </c>
      <c r="C429" t="s">
        <v>9631</v>
      </c>
      <c r="D429">
        <v>1</v>
      </c>
      <c r="E429" t="s">
        <v>3010</v>
      </c>
      <c r="F429">
        <v>34979</v>
      </c>
      <c r="G429" s="66" t="str">
        <f t="shared" si="12"/>
        <v>AAJ9510065E4</v>
      </c>
      <c r="H429" s="66" t="s">
        <v>9632</v>
      </c>
      <c r="I429" s="66">
        <v>127.82</v>
      </c>
      <c r="J429" s="61">
        <f t="shared" si="11"/>
        <v>798.87499999999989</v>
      </c>
    </row>
    <row r="430" spans="1:10" x14ac:dyDescent="0.25">
      <c r="A430" t="s">
        <v>9633</v>
      </c>
      <c r="B430" s="56">
        <v>43039</v>
      </c>
      <c r="C430" t="s">
        <v>9634</v>
      </c>
      <c r="D430">
        <v>1</v>
      </c>
      <c r="E430" t="s">
        <v>3010</v>
      </c>
      <c r="F430">
        <v>34980</v>
      </c>
      <c r="G430" s="66" t="str">
        <f t="shared" si="12"/>
        <v>CCF121101KQ4</v>
      </c>
      <c r="H430" s="66" t="s">
        <v>8671</v>
      </c>
      <c r="I430" s="66">
        <v>2.83</v>
      </c>
      <c r="J430" s="61">
        <f t="shared" si="11"/>
        <v>17.6875</v>
      </c>
    </row>
    <row r="431" spans="1:10" x14ac:dyDescent="0.25">
      <c r="A431" t="s">
        <v>9633</v>
      </c>
      <c r="B431" s="56">
        <v>43039</v>
      </c>
      <c r="C431" t="s">
        <v>9634</v>
      </c>
      <c r="D431">
        <v>1</v>
      </c>
      <c r="E431" t="s">
        <v>3010</v>
      </c>
      <c r="F431">
        <v>34980</v>
      </c>
      <c r="G431" s="66" t="str">
        <f t="shared" si="12"/>
        <v>IXA971222JH5</v>
      </c>
      <c r="H431" s="66" t="s">
        <v>7729</v>
      </c>
      <c r="I431" s="66">
        <v>169.04</v>
      </c>
      <c r="J431" s="61">
        <f t="shared" si="11"/>
        <v>1056.5</v>
      </c>
    </row>
    <row r="432" spans="1:10" x14ac:dyDescent="0.25">
      <c r="A432" t="s">
        <v>9633</v>
      </c>
      <c r="B432" s="56">
        <v>43039</v>
      </c>
      <c r="C432" t="s">
        <v>9634</v>
      </c>
      <c r="D432">
        <v>1</v>
      </c>
      <c r="E432" t="s">
        <v>3010</v>
      </c>
      <c r="F432">
        <v>34980</v>
      </c>
      <c r="G432" s="66" t="str">
        <f t="shared" si="12"/>
        <v>OES070503PZ1</v>
      </c>
      <c r="H432" s="66" t="s">
        <v>6809</v>
      </c>
      <c r="I432" s="66">
        <v>53.86</v>
      </c>
      <c r="J432" s="61">
        <f t="shared" si="11"/>
        <v>336.625</v>
      </c>
    </row>
    <row r="433" spans="1:10" x14ac:dyDescent="0.25">
      <c r="A433" t="s">
        <v>9633</v>
      </c>
      <c r="B433" s="56">
        <v>43039</v>
      </c>
      <c r="C433" t="s">
        <v>9634</v>
      </c>
      <c r="D433">
        <v>1</v>
      </c>
      <c r="E433" t="s">
        <v>3010</v>
      </c>
      <c r="F433">
        <v>34980</v>
      </c>
      <c r="G433" s="66" t="str">
        <f t="shared" si="12"/>
        <v>AEB611030SN7</v>
      </c>
      <c r="H433" s="66" t="s">
        <v>850</v>
      </c>
      <c r="I433" s="66">
        <v>81.94</v>
      </c>
      <c r="J433" s="61">
        <f t="shared" si="11"/>
        <v>512.125</v>
      </c>
    </row>
    <row r="434" spans="1:10" x14ac:dyDescent="0.25">
      <c r="A434" t="s">
        <v>9633</v>
      </c>
      <c r="B434" s="56">
        <v>43039</v>
      </c>
      <c r="C434" t="s">
        <v>9634</v>
      </c>
      <c r="D434">
        <v>1</v>
      </c>
      <c r="E434" t="s">
        <v>3010</v>
      </c>
      <c r="F434">
        <v>34980</v>
      </c>
      <c r="G434" s="66" t="str">
        <f t="shared" si="12"/>
        <v>API6609273E0</v>
      </c>
      <c r="H434" s="66" t="s">
        <v>444</v>
      </c>
      <c r="I434" s="66">
        <v>8.5500000000000007</v>
      </c>
      <c r="J434" s="61">
        <f t="shared" si="11"/>
        <v>53.4375</v>
      </c>
    </row>
    <row r="435" spans="1:10" x14ac:dyDescent="0.25">
      <c r="A435" t="s">
        <v>9633</v>
      </c>
      <c r="B435" s="56">
        <v>43039</v>
      </c>
      <c r="C435" t="s">
        <v>9634</v>
      </c>
      <c r="D435">
        <v>1</v>
      </c>
      <c r="E435" t="s">
        <v>3010</v>
      </c>
      <c r="F435">
        <v>34980</v>
      </c>
      <c r="G435" s="66" t="str">
        <f t="shared" si="12"/>
        <v>GAN030926UU7</v>
      </c>
      <c r="H435" s="66" t="s">
        <v>6771</v>
      </c>
      <c r="I435" s="66">
        <v>31.86</v>
      </c>
      <c r="J435" s="61">
        <f t="shared" si="11"/>
        <v>199.125</v>
      </c>
    </row>
    <row r="436" spans="1:10" x14ac:dyDescent="0.25">
      <c r="A436" t="s">
        <v>9633</v>
      </c>
      <c r="B436" s="56">
        <v>43039</v>
      </c>
      <c r="C436" t="s">
        <v>9634</v>
      </c>
      <c r="D436">
        <v>1</v>
      </c>
      <c r="E436" t="s">
        <v>3010</v>
      </c>
      <c r="F436">
        <v>34980</v>
      </c>
      <c r="G436" s="66" t="str">
        <f t="shared" si="12"/>
        <v>APU640930KV9</v>
      </c>
      <c r="H436" s="66" t="s">
        <v>924</v>
      </c>
      <c r="I436" s="66">
        <v>39.450000000000003</v>
      </c>
      <c r="J436" s="61">
        <f t="shared" si="11"/>
        <v>246.5625</v>
      </c>
    </row>
    <row r="437" spans="1:10" x14ac:dyDescent="0.25">
      <c r="A437" t="s">
        <v>9633</v>
      </c>
      <c r="B437" s="56">
        <v>43039</v>
      </c>
      <c r="C437" t="s">
        <v>9634</v>
      </c>
      <c r="D437">
        <v>1</v>
      </c>
      <c r="E437" t="s">
        <v>3010</v>
      </c>
      <c r="F437">
        <v>34980</v>
      </c>
      <c r="G437" s="66" t="str">
        <f t="shared" si="12"/>
        <v>AAN051220835</v>
      </c>
      <c r="H437" s="66" t="s">
        <v>804</v>
      </c>
      <c r="I437" s="66">
        <v>25.52</v>
      </c>
      <c r="J437" s="61">
        <f t="shared" si="11"/>
        <v>159.5</v>
      </c>
    </row>
    <row r="438" spans="1:10" x14ac:dyDescent="0.25">
      <c r="A438" t="s">
        <v>9633</v>
      </c>
      <c r="B438" s="56">
        <v>43039</v>
      </c>
      <c r="C438" t="s">
        <v>9634</v>
      </c>
      <c r="D438">
        <v>1</v>
      </c>
      <c r="E438" t="s">
        <v>3010</v>
      </c>
      <c r="F438">
        <v>34980</v>
      </c>
      <c r="G438" s="66" t="str">
        <f t="shared" si="12"/>
        <v>FNI970829JR9</v>
      </c>
      <c r="H438" s="66" t="s">
        <v>794</v>
      </c>
      <c r="I438" s="66">
        <v>4.6900000000000004</v>
      </c>
      <c r="J438" s="61">
        <f t="shared" si="11"/>
        <v>29.312500000000004</v>
      </c>
    </row>
    <row r="439" spans="1:10" x14ac:dyDescent="0.25">
      <c r="A439" t="s">
        <v>9635</v>
      </c>
      <c r="B439" s="56">
        <v>43039</v>
      </c>
      <c r="C439" t="s">
        <v>9636</v>
      </c>
      <c r="D439">
        <v>1</v>
      </c>
      <c r="E439" t="s">
        <v>3010</v>
      </c>
      <c r="F439">
        <v>34981</v>
      </c>
      <c r="G439" s="66" t="str">
        <f t="shared" si="12"/>
        <v>TSC070907QS5</v>
      </c>
      <c r="H439" s="66" t="s">
        <v>796</v>
      </c>
      <c r="I439" s="66">
        <v>16.55</v>
      </c>
      <c r="J439" s="61">
        <f t="shared" si="11"/>
        <v>103.4375</v>
      </c>
    </row>
    <row r="440" spans="1:10" x14ac:dyDescent="0.25">
      <c r="A440" t="s">
        <v>9635</v>
      </c>
      <c r="B440" s="56">
        <v>43039</v>
      </c>
      <c r="C440" t="s">
        <v>9636</v>
      </c>
      <c r="D440">
        <v>1</v>
      </c>
      <c r="E440" t="s">
        <v>3010</v>
      </c>
      <c r="F440">
        <v>34981</v>
      </c>
      <c r="G440" s="66" t="str">
        <f t="shared" si="12"/>
        <v>SUL601206R87</v>
      </c>
      <c r="H440" s="66" t="s">
        <v>820</v>
      </c>
      <c r="I440" s="66">
        <v>74.989999999999995</v>
      </c>
      <c r="J440" s="61">
        <f t="shared" si="11"/>
        <v>468.68749999999994</v>
      </c>
    </row>
    <row r="441" spans="1:10" x14ac:dyDescent="0.25">
      <c r="A441" t="s">
        <v>9635</v>
      </c>
      <c r="B441" s="56">
        <v>43039</v>
      </c>
      <c r="C441" t="s">
        <v>9636</v>
      </c>
      <c r="D441">
        <v>1</v>
      </c>
      <c r="E441" t="s">
        <v>3010</v>
      </c>
      <c r="F441">
        <v>34981</v>
      </c>
      <c r="G441" s="66" t="str">
        <f t="shared" si="12"/>
        <v>FNI970829JR9</v>
      </c>
      <c r="H441" s="66" t="s">
        <v>794</v>
      </c>
      <c r="I441" s="66">
        <v>21.24</v>
      </c>
      <c r="J441" s="61">
        <f t="shared" si="11"/>
        <v>132.75</v>
      </c>
    </row>
    <row r="442" spans="1:10" x14ac:dyDescent="0.25">
      <c r="A442" t="s">
        <v>9637</v>
      </c>
      <c r="B442" s="56">
        <v>43039</v>
      </c>
      <c r="C442" t="s">
        <v>9638</v>
      </c>
      <c r="D442">
        <v>1</v>
      </c>
      <c r="E442" t="s">
        <v>3010</v>
      </c>
      <c r="F442">
        <v>34982</v>
      </c>
      <c r="G442" s="66" t="str">
        <f t="shared" si="12"/>
        <v>API6609273E0</v>
      </c>
      <c r="H442" s="66" t="s">
        <v>444</v>
      </c>
      <c r="I442" s="66">
        <v>56.97</v>
      </c>
      <c r="J442" s="61">
        <f t="shared" si="11"/>
        <v>356.0625</v>
      </c>
    </row>
    <row r="443" spans="1:10" x14ac:dyDescent="0.25">
      <c r="A443" t="s">
        <v>9637</v>
      </c>
      <c r="B443" s="56">
        <v>43039</v>
      </c>
      <c r="C443" t="s">
        <v>9638</v>
      </c>
      <c r="D443">
        <v>1</v>
      </c>
      <c r="E443" t="s">
        <v>3010</v>
      </c>
      <c r="F443">
        <v>34982</v>
      </c>
      <c r="G443" s="66" t="str">
        <f t="shared" si="12"/>
        <v>OMC100818GZ7</v>
      </c>
      <c r="H443" s="66" t="s">
        <v>887</v>
      </c>
      <c r="I443" s="66">
        <v>67.349999999999994</v>
      </c>
      <c r="J443" s="61">
        <f t="shared" si="11"/>
        <v>420.93749999999994</v>
      </c>
    </row>
    <row r="444" spans="1:10" x14ac:dyDescent="0.25">
      <c r="A444" t="s">
        <v>9637</v>
      </c>
      <c r="B444" s="56">
        <v>43039</v>
      </c>
      <c r="C444" t="s">
        <v>9638</v>
      </c>
      <c r="D444">
        <v>1</v>
      </c>
      <c r="E444" t="s">
        <v>3010</v>
      </c>
      <c r="F444">
        <v>34982</v>
      </c>
      <c r="G444" s="66" t="str">
        <f t="shared" si="12"/>
        <v>FNI970829JR9</v>
      </c>
      <c r="H444" s="66" t="s">
        <v>794</v>
      </c>
      <c r="I444" s="66">
        <v>21.24</v>
      </c>
      <c r="J444" s="61">
        <f t="shared" si="11"/>
        <v>132.75</v>
      </c>
    </row>
    <row r="445" spans="1:10" x14ac:dyDescent="0.25">
      <c r="A445" t="s">
        <v>9637</v>
      </c>
      <c r="B445" s="56">
        <v>43039</v>
      </c>
      <c r="C445" t="s">
        <v>9638</v>
      </c>
      <c r="D445">
        <v>1</v>
      </c>
      <c r="E445" t="s">
        <v>3010</v>
      </c>
      <c r="F445">
        <v>34982</v>
      </c>
      <c r="G445" s="66" t="str">
        <f t="shared" si="12"/>
        <v>TSC070907QS5</v>
      </c>
      <c r="H445" s="66" t="s">
        <v>796</v>
      </c>
      <c r="I445" s="66">
        <v>15.17</v>
      </c>
      <c r="J445" s="61">
        <f t="shared" si="11"/>
        <v>94.8125</v>
      </c>
    </row>
    <row r="446" spans="1:10" x14ac:dyDescent="0.25">
      <c r="A446" t="s">
        <v>9637</v>
      </c>
      <c r="B446" s="56">
        <v>43039</v>
      </c>
      <c r="C446" t="s">
        <v>9638</v>
      </c>
      <c r="D446">
        <v>1</v>
      </c>
      <c r="E446" t="s">
        <v>3010</v>
      </c>
      <c r="F446">
        <v>34982</v>
      </c>
      <c r="G446" s="66" t="str">
        <f t="shared" si="12"/>
        <v>AQU121207FY2</v>
      </c>
      <c r="H446" s="66" t="s">
        <v>7448</v>
      </c>
      <c r="I446" s="66">
        <v>15.17</v>
      </c>
      <c r="J446" s="61">
        <f t="shared" si="11"/>
        <v>94.8125</v>
      </c>
    </row>
    <row r="447" spans="1:10" x14ac:dyDescent="0.25">
      <c r="A447" t="s">
        <v>9639</v>
      </c>
      <c r="B447" s="56">
        <v>43039</v>
      </c>
      <c r="C447" t="s">
        <v>9640</v>
      </c>
      <c r="D447">
        <v>1</v>
      </c>
      <c r="E447" t="s">
        <v>3010</v>
      </c>
      <c r="F447">
        <v>34983</v>
      </c>
      <c r="G447" s="66" t="str">
        <f t="shared" si="12"/>
        <v>AQU121207FY2</v>
      </c>
      <c r="H447" s="66" t="s">
        <v>7448</v>
      </c>
      <c r="I447" s="66">
        <v>15.17</v>
      </c>
      <c r="J447" s="61">
        <f t="shared" si="11"/>
        <v>94.8125</v>
      </c>
    </row>
    <row r="448" spans="1:10" x14ac:dyDescent="0.25">
      <c r="A448" t="s">
        <v>9639</v>
      </c>
      <c r="B448" s="56">
        <v>43039</v>
      </c>
      <c r="C448" t="s">
        <v>9640</v>
      </c>
      <c r="D448">
        <v>1</v>
      </c>
      <c r="E448" t="s">
        <v>3010</v>
      </c>
      <c r="F448">
        <v>34983</v>
      </c>
      <c r="G448" s="66" t="str">
        <f t="shared" si="12"/>
        <v>API6609273E0</v>
      </c>
      <c r="H448" s="66" t="s">
        <v>444</v>
      </c>
      <c r="I448" s="66">
        <v>43.45</v>
      </c>
      <c r="J448" s="61">
        <f t="shared" si="11"/>
        <v>271.5625</v>
      </c>
    </row>
    <row r="449" spans="1:10" x14ac:dyDescent="0.25">
      <c r="A449" t="s">
        <v>9639</v>
      </c>
      <c r="B449" s="56">
        <v>43039</v>
      </c>
      <c r="C449" t="s">
        <v>9640</v>
      </c>
      <c r="D449">
        <v>1</v>
      </c>
      <c r="E449" t="s">
        <v>3010</v>
      </c>
      <c r="F449">
        <v>34983</v>
      </c>
      <c r="G449" s="66" t="str">
        <f t="shared" si="12"/>
        <v>SST990322N26</v>
      </c>
      <c r="H449" s="66" t="s">
        <v>9641</v>
      </c>
      <c r="I449" s="66">
        <v>74.08</v>
      </c>
      <c r="J449" s="61">
        <f t="shared" si="11"/>
        <v>463</v>
      </c>
    </row>
    <row r="450" spans="1:10" x14ac:dyDescent="0.25">
      <c r="A450" t="s">
        <v>9639</v>
      </c>
      <c r="B450" s="56">
        <v>43039</v>
      </c>
      <c r="C450" t="s">
        <v>9640</v>
      </c>
      <c r="D450">
        <v>1</v>
      </c>
      <c r="E450" t="s">
        <v>3010</v>
      </c>
      <c r="F450">
        <v>34983</v>
      </c>
      <c r="G450" s="66" t="str">
        <f t="shared" si="12"/>
        <v>FNI970829JR9</v>
      </c>
      <c r="H450" s="66" t="s">
        <v>794</v>
      </c>
      <c r="I450" s="66">
        <v>21.24</v>
      </c>
      <c r="J450" s="61">
        <f t="shared" si="11"/>
        <v>132.75</v>
      </c>
    </row>
    <row r="451" spans="1:10" x14ac:dyDescent="0.25">
      <c r="A451" t="s">
        <v>9642</v>
      </c>
      <c r="B451" s="56">
        <v>43039</v>
      </c>
      <c r="C451" t="s">
        <v>9643</v>
      </c>
      <c r="D451">
        <v>1</v>
      </c>
      <c r="E451" t="s">
        <v>3010</v>
      </c>
      <c r="F451">
        <v>34984</v>
      </c>
      <c r="G451" s="66" t="str">
        <f t="shared" si="12"/>
        <v>OME561118AA8</v>
      </c>
      <c r="H451" s="66" t="s">
        <v>907</v>
      </c>
      <c r="I451" s="66">
        <v>171.72</v>
      </c>
      <c r="J451" s="61">
        <f t="shared" si="11"/>
        <v>1073.25</v>
      </c>
    </row>
    <row r="452" spans="1:10" x14ac:dyDescent="0.25">
      <c r="A452" t="s">
        <v>9642</v>
      </c>
      <c r="B452" s="56">
        <v>43039</v>
      </c>
      <c r="C452" t="s">
        <v>9643</v>
      </c>
      <c r="D452">
        <v>1</v>
      </c>
      <c r="E452" t="s">
        <v>3010</v>
      </c>
      <c r="F452">
        <v>34984</v>
      </c>
      <c r="G452" s="66" t="str">
        <f t="shared" si="12"/>
        <v>GSE01092169A</v>
      </c>
      <c r="H452" s="66" t="s">
        <v>9644</v>
      </c>
      <c r="I452" s="66">
        <v>157.16999999999999</v>
      </c>
      <c r="J452" s="61">
        <f t="shared" si="11"/>
        <v>982.31249999999989</v>
      </c>
    </row>
    <row r="453" spans="1:10" x14ac:dyDescent="0.25">
      <c r="A453" t="s">
        <v>9642</v>
      </c>
      <c r="B453" s="56">
        <v>43039</v>
      </c>
      <c r="C453" t="s">
        <v>9643</v>
      </c>
      <c r="D453">
        <v>1</v>
      </c>
      <c r="E453" t="s">
        <v>3010</v>
      </c>
      <c r="F453">
        <v>34984</v>
      </c>
      <c r="G453" s="66" t="str">
        <f t="shared" si="12"/>
        <v>ACU900122EF1</v>
      </c>
      <c r="H453" s="66" t="s">
        <v>7646</v>
      </c>
      <c r="I453" s="66">
        <v>41.1</v>
      </c>
      <c r="J453" s="61">
        <f t="shared" si="11"/>
        <v>256.875</v>
      </c>
    </row>
    <row r="454" spans="1:10" x14ac:dyDescent="0.25">
      <c r="A454" t="s">
        <v>9642</v>
      </c>
      <c r="B454" s="56">
        <v>43039</v>
      </c>
      <c r="C454" t="s">
        <v>9643</v>
      </c>
      <c r="D454">
        <v>1</v>
      </c>
      <c r="E454" t="s">
        <v>3010</v>
      </c>
      <c r="F454">
        <v>34984</v>
      </c>
      <c r="G454" s="66" t="str">
        <f t="shared" si="12"/>
        <v>CPF6307036N8</v>
      </c>
      <c r="H454" s="66" t="s">
        <v>841</v>
      </c>
      <c r="I454" s="66">
        <v>5.24</v>
      </c>
      <c r="J454" s="61">
        <f t="shared" ref="J454:J517" si="13">+I454/0.16</f>
        <v>32.75</v>
      </c>
    </row>
    <row r="455" spans="1:10" x14ac:dyDescent="0.25">
      <c r="A455" t="s">
        <v>9642</v>
      </c>
      <c r="B455" s="56">
        <v>43039</v>
      </c>
      <c r="C455" t="s">
        <v>9643</v>
      </c>
      <c r="D455">
        <v>1</v>
      </c>
      <c r="E455" t="s">
        <v>3010</v>
      </c>
      <c r="F455">
        <v>34984</v>
      </c>
      <c r="G455" s="66" t="str">
        <f t="shared" si="12"/>
        <v>BJA970714AR2</v>
      </c>
      <c r="H455" s="66" t="s">
        <v>9645</v>
      </c>
      <c r="I455" s="66">
        <v>17.93</v>
      </c>
      <c r="J455" s="61">
        <f t="shared" si="13"/>
        <v>112.0625</v>
      </c>
    </row>
    <row r="456" spans="1:10" x14ac:dyDescent="0.25">
      <c r="A456" t="s">
        <v>9642</v>
      </c>
      <c r="B456" s="56">
        <v>43039</v>
      </c>
      <c r="C456" t="s">
        <v>9643</v>
      </c>
      <c r="D456">
        <v>1</v>
      </c>
      <c r="E456" t="s">
        <v>3010</v>
      </c>
      <c r="F456">
        <v>34984</v>
      </c>
      <c r="G456" s="66" t="str">
        <f t="shared" si="12"/>
        <v>SGM950714DC2</v>
      </c>
      <c r="H456" s="66" t="s">
        <v>858</v>
      </c>
      <c r="I456" s="66">
        <v>82.73</v>
      </c>
      <c r="J456" s="61">
        <f t="shared" si="13"/>
        <v>517.0625</v>
      </c>
    </row>
    <row r="457" spans="1:10" x14ac:dyDescent="0.25">
      <c r="A457" t="s">
        <v>9642</v>
      </c>
      <c r="B457" s="56">
        <v>43039</v>
      </c>
      <c r="C457" t="s">
        <v>9643</v>
      </c>
      <c r="D457">
        <v>1</v>
      </c>
      <c r="E457" t="s">
        <v>3010</v>
      </c>
      <c r="F457">
        <v>34984</v>
      </c>
      <c r="G457" s="66" t="str">
        <f t="shared" si="12"/>
        <v>ROGA660815GQ4</v>
      </c>
      <c r="H457" s="66" t="s">
        <v>9646</v>
      </c>
      <c r="I457" s="66">
        <v>33.9</v>
      </c>
      <c r="J457" s="61">
        <f t="shared" si="13"/>
        <v>211.875</v>
      </c>
    </row>
    <row r="458" spans="1:10" x14ac:dyDescent="0.25">
      <c r="A458" t="s">
        <v>9642</v>
      </c>
      <c r="B458" s="56">
        <v>43039</v>
      </c>
      <c r="C458" t="s">
        <v>9643</v>
      </c>
      <c r="D458">
        <v>1</v>
      </c>
      <c r="E458" t="s">
        <v>3010</v>
      </c>
      <c r="F458">
        <v>34984</v>
      </c>
      <c r="G458" s="66" t="str">
        <f t="shared" si="12"/>
        <v>RCO0708136F7</v>
      </c>
      <c r="H458" s="66" t="s">
        <v>815</v>
      </c>
      <c r="I458" s="66">
        <v>36.82</v>
      </c>
      <c r="J458" s="61">
        <f t="shared" si="13"/>
        <v>230.125</v>
      </c>
    </row>
    <row r="459" spans="1:10" x14ac:dyDescent="0.25">
      <c r="A459" t="s">
        <v>9642</v>
      </c>
      <c r="B459" s="56">
        <v>43039</v>
      </c>
      <c r="C459" t="s">
        <v>9643</v>
      </c>
      <c r="D459">
        <v>1</v>
      </c>
      <c r="E459" t="s">
        <v>3010</v>
      </c>
      <c r="F459">
        <v>34984</v>
      </c>
      <c r="G459" s="66" t="str">
        <f t="shared" si="12"/>
        <v>ROCM620808M6A</v>
      </c>
      <c r="H459" s="66" t="s">
        <v>816</v>
      </c>
      <c r="I459" s="66">
        <v>10.35</v>
      </c>
      <c r="J459" s="61">
        <f t="shared" si="13"/>
        <v>64.6875</v>
      </c>
    </row>
    <row r="460" spans="1:10" x14ac:dyDescent="0.25">
      <c r="A460" t="s">
        <v>9642</v>
      </c>
      <c r="B460" s="56">
        <v>43039</v>
      </c>
      <c r="C460" t="s">
        <v>9643</v>
      </c>
      <c r="D460">
        <v>1</v>
      </c>
      <c r="E460" t="s">
        <v>3010</v>
      </c>
      <c r="F460">
        <v>34984</v>
      </c>
      <c r="G460" s="66" t="str">
        <f t="shared" si="12"/>
        <v>FNI970829JR9</v>
      </c>
      <c r="H460" s="66" t="s">
        <v>794</v>
      </c>
      <c r="I460" s="66">
        <v>10.210000000000001</v>
      </c>
      <c r="J460" s="61">
        <f t="shared" si="13"/>
        <v>63.812500000000007</v>
      </c>
    </row>
    <row r="461" spans="1:10" x14ac:dyDescent="0.25">
      <c r="A461" t="s">
        <v>9647</v>
      </c>
      <c r="B461" s="56">
        <v>43039</v>
      </c>
      <c r="C461" t="s">
        <v>9648</v>
      </c>
      <c r="D461">
        <v>1</v>
      </c>
      <c r="E461" t="s">
        <v>3010</v>
      </c>
      <c r="F461">
        <v>34985</v>
      </c>
      <c r="G461" s="66" t="str">
        <f t="shared" si="12"/>
        <v>TSC070907QS5</v>
      </c>
      <c r="H461" s="66" t="s">
        <v>796</v>
      </c>
      <c r="I461" s="66">
        <v>16.55</v>
      </c>
      <c r="J461" s="61">
        <f t="shared" si="13"/>
        <v>103.4375</v>
      </c>
    </row>
    <row r="462" spans="1:10" x14ac:dyDescent="0.25">
      <c r="A462" t="s">
        <v>9647</v>
      </c>
      <c r="B462" s="56">
        <v>43039</v>
      </c>
      <c r="C462" t="s">
        <v>9648</v>
      </c>
      <c r="D462">
        <v>1</v>
      </c>
      <c r="E462" t="s">
        <v>3010</v>
      </c>
      <c r="F462">
        <v>34985</v>
      </c>
      <c r="G462" s="66" t="str">
        <f t="shared" si="12"/>
        <v>TSC070907QS5</v>
      </c>
      <c r="H462" s="66" t="s">
        <v>796</v>
      </c>
      <c r="I462" s="66">
        <v>80.83</v>
      </c>
      <c r="J462" s="61">
        <f t="shared" si="13"/>
        <v>505.1875</v>
      </c>
    </row>
    <row r="463" spans="1:10" x14ac:dyDescent="0.25">
      <c r="A463" t="s">
        <v>9647</v>
      </c>
      <c r="B463" s="56">
        <v>43039</v>
      </c>
      <c r="C463" t="s">
        <v>9648</v>
      </c>
      <c r="D463">
        <v>1</v>
      </c>
      <c r="E463" t="s">
        <v>3010</v>
      </c>
      <c r="F463">
        <v>34985</v>
      </c>
      <c r="G463" s="66" t="str">
        <f t="shared" si="12"/>
        <v>API6609273E0</v>
      </c>
      <c r="H463" s="66" t="s">
        <v>444</v>
      </c>
      <c r="I463" s="66">
        <v>43.45</v>
      </c>
      <c r="J463" s="61">
        <f t="shared" si="13"/>
        <v>271.5625</v>
      </c>
    </row>
    <row r="464" spans="1:10" x14ac:dyDescent="0.25">
      <c r="A464" t="s">
        <v>9647</v>
      </c>
      <c r="B464" s="56">
        <v>43039</v>
      </c>
      <c r="C464" t="s">
        <v>9648</v>
      </c>
      <c r="D464">
        <v>1</v>
      </c>
      <c r="E464" t="s">
        <v>3010</v>
      </c>
      <c r="F464">
        <v>34985</v>
      </c>
      <c r="G464" s="66" t="str">
        <f t="shared" si="12"/>
        <v>FNI970829JR9</v>
      </c>
      <c r="H464" s="66" t="s">
        <v>794</v>
      </c>
      <c r="I464" s="66">
        <v>10.62</v>
      </c>
      <c r="J464" s="61">
        <f t="shared" si="13"/>
        <v>66.375</v>
      </c>
    </row>
    <row r="465" spans="1:10" x14ac:dyDescent="0.25">
      <c r="A465" t="s">
        <v>9647</v>
      </c>
      <c r="B465" s="56">
        <v>43039</v>
      </c>
      <c r="C465" t="s">
        <v>9648</v>
      </c>
      <c r="D465">
        <v>1</v>
      </c>
      <c r="E465" t="s">
        <v>3010</v>
      </c>
      <c r="F465">
        <v>34985</v>
      </c>
      <c r="G465" s="66" t="str">
        <f t="shared" si="12"/>
        <v>DGC170313257</v>
      </c>
      <c r="H465" s="66" t="s">
        <v>5845</v>
      </c>
      <c r="I465" s="66">
        <v>6.07</v>
      </c>
      <c r="J465" s="61">
        <f t="shared" si="13"/>
        <v>37.9375</v>
      </c>
    </row>
    <row r="466" spans="1:10" x14ac:dyDescent="0.25">
      <c r="A466" t="s">
        <v>9647</v>
      </c>
      <c r="B466" s="56">
        <v>43039</v>
      </c>
      <c r="C466" t="s">
        <v>9648</v>
      </c>
      <c r="D466">
        <v>1</v>
      </c>
      <c r="E466" t="s">
        <v>3010</v>
      </c>
      <c r="F466">
        <v>34985</v>
      </c>
      <c r="G466" s="66" t="str">
        <f t="shared" si="12"/>
        <v>CME030219B64</v>
      </c>
      <c r="H466" s="66" t="s">
        <v>2907</v>
      </c>
      <c r="I466" s="66">
        <v>30.62</v>
      </c>
      <c r="J466" s="61">
        <f t="shared" si="13"/>
        <v>191.375</v>
      </c>
    </row>
    <row r="467" spans="1:10" x14ac:dyDescent="0.25">
      <c r="A467" t="s">
        <v>9649</v>
      </c>
      <c r="B467" s="56">
        <v>43039</v>
      </c>
      <c r="C467" t="s">
        <v>9650</v>
      </c>
      <c r="D467">
        <v>1</v>
      </c>
      <c r="E467" t="s">
        <v>3010</v>
      </c>
      <c r="F467">
        <v>34986</v>
      </c>
      <c r="G467" s="66" t="str">
        <f t="shared" si="12"/>
        <v>CME030219B64</v>
      </c>
      <c r="H467" s="66" t="s">
        <v>2907</v>
      </c>
      <c r="I467" s="66">
        <v>23.86</v>
      </c>
      <c r="J467" s="61">
        <f t="shared" si="13"/>
        <v>149.125</v>
      </c>
    </row>
    <row r="468" spans="1:10" x14ac:dyDescent="0.25">
      <c r="A468" t="s">
        <v>9649</v>
      </c>
      <c r="B468" s="56">
        <v>43039</v>
      </c>
      <c r="C468" t="s">
        <v>9650</v>
      </c>
      <c r="D468">
        <v>1</v>
      </c>
      <c r="E468" t="s">
        <v>3010</v>
      </c>
      <c r="F468">
        <v>34986</v>
      </c>
      <c r="G468" s="66" t="str">
        <f t="shared" si="12"/>
        <v>AQU121207FY2</v>
      </c>
      <c r="H468" s="66" t="s">
        <v>7448</v>
      </c>
      <c r="I468" s="66">
        <v>15.17</v>
      </c>
      <c r="J468" s="61">
        <f t="shared" si="13"/>
        <v>94.8125</v>
      </c>
    </row>
    <row r="469" spans="1:10" x14ac:dyDescent="0.25">
      <c r="A469" t="s">
        <v>9649</v>
      </c>
      <c r="B469" s="56">
        <v>43039</v>
      </c>
      <c r="C469" t="s">
        <v>9650</v>
      </c>
      <c r="D469">
        <v>1</v>
      </c>
      <c r="E469" t="s">
        <v>3010</v>
      </c>
      <c r="F469">
        <v>34986</v>
      </c>
      <c r="G469" s="66" t="str">
        <f t="shared" si="12"/>
        <v>IBD1003181I5</v>
      </c>
      <c r="H469" s="66" t="s">
        <v>5573</v>
      </c>
      <c r="I469" s="66">
        <v>67.36</v>
      </c>
      <c r="J469" s="61">
        <f t="shared" si="13"/>
        <v>421</v>
      </c>
    </row>
    <row r="470" spans="1:10" x14ac:dyDescent="0.25">
      <c r="A470" t="s">
        <v>9649</v>
      </c>
      <c r="B470" s="56">
        <v>43039</v>
      </c>
      <c r="C470" t="s">
        <v>9650</v>
      </c>
      <c r="D470">
        <v>1</v>
      </c>
      <c r="E470" t="s">
        <v>3010</v>
      </c>
      <c r="F470">
        <v>34986</v>
      </c>
      <c r="G470" s="66" t="str">
        <f t="shared" si="12"/>
        <v>CGB0804291D4</v>
      </c>
      <c r="H470" s="66" t="s">
        <v>9651</v>
      </c>
      <c r="I470" s="66">
        <v>16.829999999999998</v>
      </c>
      <c r="J470" s="61">
        <f t="shared" si="13"/>
        <v>105.18749999999999</v>
      </c>
    </row>
    <row r="471" spans="1:10" x14ac:dyDescent="0.25">
      <c r="A471" t="s">
        <v>9649</v>
      </c>
      <c r="B471" s="56">
        <v>43039</v>
      </c>
      <c r="C471" t="s">
        <v>9650</v>
      </c>
      <c r="D471">
        <v>1</v>
      </c>
      <c r="E471" t="s">
        <v>3010</v>
      </c>
      <c r="F471">
        <v>34986</v>
      </c>
      <c r="G471" s="66" t="str">
        <f t="shared" si="12"/>
        <v>FNI970829JR9</v>
      </c>
      <c r="H471" s="66" t="s">
        <v>794</v>
      </c>
      <c r="I471" s="66">
        <v>20.41</v>
      </c>
      <c r="J471" s="61">
        <f t="shared" si="13"/>
        <v>127.5625</v>
      </c>
    </row>
    <row r="472" spans="1:10" x14ac:dyDescent="0.25">
      <c r="A472" t="s">
        <v>9652</v>
      </c>
      <c r="B472" s="56">
        <v>43039</v>
      </c>
      <c r="C472" t="s">
        <v>9653</v>
      </c>
      <c r="D472">
        <v>1</v>
      </c>
      <c r="E472" t="s">
        <v>3010</v>
      </c>
      <c r="F472">
        <v>34992</v>
      </c>
      <c r="G472" s="66" t="str">
        <f t="shared" si="12"/>
        <v>FNI970829JR9</v>
      </c>
      <c r="H472" s="66" t="s">
        <v>794</v>
      </c>
      <c r="I472" s="66">
        <v>10.62</v>
      </c>
      <c r="J472" s="61">
        <f t="shared" si="13"/>
        <v>66.375</v>
      </c>
    </row>
    <row r="473" spans="1:10" x14ac:dyDescent="0.25">
      <c r="A473" t="s">
        <v>9652</v>
      </c>
      <c r="B473" s="56">
        <v>43039</v>
      </c>
      <c r="C473" t="s">
        <v>9653</v>
      </c>
      <c r="D473">
        <v>1</v>
      </c>
      <c r="E473" t="s">
        <v>3010</v>
      </c>
      <c r="F473">
        <v>34992</v>
      </c>
      <c r="G473" s="66" t="str">
        <f t="shared" ref="G473:G475" si="14">+H473</f>
        <v>AQU121207FY2</v>
      </c>
      <c r="H473" s="66" t="s">
        <v>7448</v>
      </c>
      <c r="I473" s="66">
        <v>9.7899999999999991</v>
      </c>
      <c r="J473" s="61">
        <f t="shared" si="13"/>
        <v>61.187499999999993</v>
      </c>
    </row>
    <row r="474" spans="1:10" x14ac:dyDescent="0.25">
      <c r="A474" t="s">
        <v>9652</v>
      </c>
      <c r="B474" s="56">
        <v>43039</v>
      </c>
      <c r="C474" t="s">
        <v>9653</v>
      </c>
      <c r="D474">
        <v>1</v>
      </c>
      <c r="E474" t="s">
        <v>3010</v>
      </c>
      <c r="F474">
        <v>34992</v>
      </c>
      <c r="G474" s="66" t="str">
        <f t="shared" si="14"/>
        <v>CME030219B64</v>
      </c>
      <c r="H474" s="66" t="s">
        <v>2907</v>
      </c>
      <c r="I474" s="66">
        <v>14.35</v>
      </c>
      <c r="J474" s="61">
        <f t="shared" si="13"/>
        <v>89.6875</v>
      </c>
    </row>
    <row r="475" spans="1:10" x14ac:dyDescent="0.25">
      <c r="A475" t="s">
        <v>9652</v>
      </c>
      <c r="B475" s="56">
        <v>43039</v>
      </c>
      <c r="C475" t="s">
        <v>9653</v>
      </c>
      <c r="D475">
        <v>1</v>
      </c>
      <c r="E475" t="s">
        <v>3010</v>
      </c>
      <c r="F475">
        <v>34992</v>
      </c>
      <c r="G475" s="66" t="str">
        <f t="shared" si="14"/>
        <v>CME030219B64</v>
      </c>
      <c r="H475" s="66" t="s">
        <v>2907</v>
      </c>
      <c r="I475" s="66">
        <v>9.52</v>
      </c>
      <c r="J475" s="61">
        <f t="shared" si="13"/>
        <v>59.499999999999993</v>
      </c>
    </row>
    <row r="476" spans="1:10" x14ac:dyDescent="0.25">
      <c r="A476" t="s">
        <v>7763</v>
      </c>
      <c r="B476" s="56">
        <v>43010</v>
      </c>
      <c r="C476" t="s">
        <v>9007</v>
      </c>
      <c r="D476">
        <v>1</v>
      </c>
      <c r="E476" t="s">
        <v>3475</v>
      </c>
      <c r="F476">
        <v>4920</v>
      </c>
      <c r="G476" s="7" t="s">
        <v>1417</v>
      </c>
      <c r="H476" s="66" t="s">
        <v>8973</v>
      </c>
      <c r="I476" s="61">
        <v>119788.44</v>
      </c>
      <c r="J476" s="61">
        <f t="shared" si="13"/>
        <v>748677.75</v>
      </c>
    </row>
    <row r="477" spans="1:10" x14ac:dyDescent="0.25">
      <c r="A477" t="s">
        <v>3473</v>
      </c>
      <c r="B477" s="56">
        <v>43011</v>
      </c>
      <c r="C477" t="s">
        <v>9016</v>
      </c>
      <c r="D477">
        <v>1</v>
      </c>
      <c r="E477" t="s">
        <v>3475</v>
      </c>
      <c r="F477">
        <v>4928</v>
      </c>
      <c r="G477" s="66" t="s">
        <v>6165</v>
      </c>
      <c r="H477" s="66" t="s">
        <v>9664</v>
      </c>
      <c r="I477" s="61">
        <v>12304</v>
      </c>
      <c r="J477" s="61">
        <f t="shared" si="13"/>
        <v>76900</v>
      </c>
    </row>
    <row r="478" spans="1:10" x14ac:dyDescent="0.25">
      <c r="A478" t="s">
        <v>2491</v>
      </c>
      <c r="B478" s="56">
        <v>43011</v>
      </c>
      <c r="C478" t="s">
        <v>9017</v>
      </c>
      <c r="D478">
        <v>1</v>
      </c>
      <c r="E478" t="s">
        <v>3475</v>
      </c>
      <c r="F478">
        <v>4933</v>
      </c>
      <c r="G478" s="66" t="s">
        <v>7949</v>
      </c>
      <c r="H478" s="66" t="s">
        <v>7823</v>
      </c>
      <c r="I478" s="61">
        <v>1103.45</v>
      </c>
      <c r="J478" s="61">
        <f t="shared" si="13"/>
        <v>6896.5625</v>
      </c>
    </row>
    <row r="479" spans="1:10" x14ac:dyDescent="0.25">
      <c r="A479" t="s">
        <v>2511</v>
      </c>
      <c r="B479" s="56">
        <v>43012</v>
      </c>
      <c r="C479" t="s">
        <v>9018</v>
      </c>
      <c r="D479">
        <v>1</v>
      </c>
      <c r="E479" t="s">
        <v>3475</v>
      </c>
      <c r="F479">
        <v>4940</v>
      </c>
      <c r="G479" s="66" t="s">
        <v>1421</v>
      </c>
      <c r="H479" s="66" t="s">
        <v>1006</v>
      </c>
      <c r="I479" s="66">
        <v>89.06</v>
      </c>
      <c r="J479" s="61">
        <f t="shared" si="13"/>
        <v>556.625</v>
      </c>
    </row>
    <row r="480" spans="1:10" x14ac:dyDescent="0.25">
      <c r="A480" t="s">
        <v>2520</v>
      </c>
      <c r="B480" s="56">
        <v>43013</v>
      </c>
      <c r="C480" t="s">
        <v>9021</v>
      </c>
      <c r="D480">
        <v>1</v>
      </c>
      <c r="E480" t="s">
        <v>3475</v>
      </c>
      <c r="F480">
        <v>4941</v>
      </c>
      <c r="G480" s="66" t="s">
        <v>5996</v>
      </c>
      <c r="H480" s="66" t="s">
        <v>7210</v>
      </c>
      <c r="I480" s="61">
        <v>16554.59</v>
      </c>
      <c r="J480" s="61">
        <f t="shared" si="13"/>
        <v>103466.1875</v>
      </c>
    </row>
    <row r="481" spans="1:11" x14ac:dyDescent="0.25">
      <c r="A481" t="s">
        <v>1037</v>
      </c>
      <c r="B481" s="56">
        <v>43014</v>
      </c>
      <c r="C481" t="s">
        <v>9030</v>
      </c>
      <c r="D481">
        <v>1</v>
      </c>
      <c r="E481" t="s">
        <v>3475</v>
      </c>
      <c r="F481">
        <v>4945</v>
      </c>
      <c r="G481" s="66" t="s">
        <v>1421</v>
      </c>
      <c r="H481" s="66" t="s">
        <v>1006</v>
      </c>
      <c r="I481" s="61">
        <v>27534.33</v>
      </c>
      <c r="J481" s="61">
        <f t="shared" si="13"/>
        <v>172089.5625</v>
      </c>
    </row>
    <row r="482" spans="1:11" s="66" customFormat="1" x14ac:dyDescent="0.25">
      <c r="A482" s="66" t="s">
        <v>9654</v>
      </c>
      <c r="B482" s="56">
        <v>43039</v>
      </c>
      <c r="C482" s="66" t="s">
        <v>259</v>
      </c>
      <c r="D482" s="66">
        <v>1</v>
      </c>
      <c r="E482" s="66" t="s">
        <v>3010</v>
      </c>
      <c r="F482" s="66">
        <v>34993</v>
      </c>
      <c r="G482" s="66" t="s">
        <v>5426</v>
      </c>
      <c r="H482" s="66" t="s">
        <v>9697</v>
      </c>
      <c r="I482" s="61">
        <v>91.6</v>
      </c>
      <c r="J482" s="61">
        <f t="shared" si="13"/>
        <v>572.5</v>
      </c>
    </row>
    <row r="483" spans="1:11" x14ac:dyDescent="0.25">
      <c r="A483" t="s">
        <v>1053</v>
      </c>
      <c r="B483" s="56">
        <v>43017</v>
      </c>
      <c r="C483" t="s">
        <v>9034</v>
      </c>
      <c r="D483">
        <v>1</v>
      </c>
      <c r="E483" t="s">
        <v>3472</v>
      </c>
      <c r="F483">
        <v>18648</v>
      </c>
      <c r="G483" s="39" t="s">
        <v>1416</v>
      </c>
      <c r="H483" s="66" t="s">
        <v>1101</v>
      </c>
      <c r="I483" s="61">
        <v>1031.2</v>
      </c>
      <c r="J483" s="61">
        <f t="shared" si="13"/>
        <v>6445</v>
      </c>
    </row>
    <row r="484" spans="1:11" x14ac:dyDescent="0.25">
      <c r="A484" t="s">
        <v>1057</v>
      </c>
      <c r="B484" s="56">
        <v>43017</v>
      </c>
      <c r="C484" t="s">
        <v>9035</v>
      </c>
      <c r="D484">
        <v>1</v>
      </c>
      <c r="E484" t="s">
        <v>3472</v>
      </c>
      <c r="F484">
        <v>18649</v>
      </c>
      <c r="G484" s="39" t="s">
        <v>1416</v>
      </c>
      <c r="H484" s="66" t="s">
        <v>1101</v>
      </c>
      <c r="I484" s="61">
        <v>1614.91</v>
      </c>
      <c r="J484" s="61">
        <f t="shared" si="13"/>
        <v>10093.1875</v>
      </c>
    </row>
    <row r="485" spans="1:11" x14ac:dyDescent="0.25">
      <c r="A485" t="s">
        <v>1061</v>
      </c>
      <c r="B485" s="56">
        <v>43017</v>
      </c>
      <c r="C485" t="s">
        <v>9036</v>
      </c>
      <c r="D485">
        <v>1</v>
      </c>
      <c r="E485" t="s">
        <v>3475</v>
      </c>
      <c r="F485">
        <v>4947</v>
      </c>
      <c r="G485" s="66" t="s">
        <v>6171</v>
      </c>
      <c r="H485" s="66" t="s">
        <v>6135</v>
      </c>
      <c r="I485" s="61">
        <v>2742.86</v>
      </c>
      <c r="J485" s="61">
        <f t="shared" si="13"/>
        <v>17142.875</v>
      </c>
    </row>
    <row r="486" spans="1:11" x14ac:dyDescent="0.25">
      <c r="A486" t="s">
        <v>1076</v>
      </c>
      <c r="B486" s="56">
        <v>43020</v>
      </c>
      <c r="C486" t="s">
        <v>9079</v>
      </c>
      <c r="D486">
        <v>1</v>
      </c>
      <c r="E486" t="s">
        <v>3475</v>
      </c>
      <c r="F486">
        <v>4949</v>
      </c>
      <c r="G486" s="66" t="s">
        <v>9667</v>
      </c>
      <c r="H486" s="66" t="s">
        <v>9080</v>
      </c>
      <c r="I486" s="61">
        <v>13793.1</v>
      </c>
      <c r="J486" s="61">
        <f t="shared" si="13"/>
        <v>86206.875</v>
      </c>
    </row>
    <row r="487" spans="1:11" x14ac:dyDescent="0.25">
      <c r="A487" t="s">
        <v>4855</v>
      </c>
      <c r="B487" s="56">
        <v>43019</v>
      </c>
      <c r="C487" t="s">
        <v>9075</v>
      </c>
      <c r="D487">
        <v>1</v>
      </c>
      <c r="E487" t="s">
        <v>3475</v>
      </c>
      <c r="F487">
        <v>4950</v>
      </c>
      <c r="G487" s="66" t="s">
        <v>1421</v>
      </c>
      <c r="H487" s="66" t="s">
        <v>1006</v>
      </c>
      <c r="I487" s="61">
        <v>1060.8</v>
      </c>
      <c r="J487" s="61">
        <f t="shared" si="13"/>
        <v>6630</v>
      </c>
    </row>
    <row r="488" spans="1:11" x14ac:dyDescent="0.25">
      <c r="A488" t="s">
        <v>4857</v>
      </c>
      <c r="B488" s="56">
        <v>43018</v>
      </c>
      <c r="C488" t="s">
        <v>9039</v>
      </c>
      <c r="D488">
        <v>1</v>
      </c>
      <c r="E488" t="s">
        <v>3475</v>
      </c>
      <c r="F488">
        <v>4951</v>
      </c>
      <c r="G488" s="66" t="s">
        <v>1421</v>
      </c>
      <c r="H488" s="66" t="s">
        <v>1006</v>
      </c>
      <c r="I488" s="61">
        <v>43404.26</v>
      </c>
      <c r="J488" s="61">
        <f t="shared" si="13"/>
        <v>271276.625</v>
      </c>
    </row>
    <row r="489" spans="1:11" x14ac:dyDescent="0.25">
      <c r="A489" t="s">
        <v>3486</v>
      </c>
      <c r="B489" s="56">
        <v>43018</v>
      </c>
      <c r="C489" t="s">
        <v>9040</v>
      </c>
      <c r="D489">
        <v>1</v>
      </c>
      <c r="E489" t="s">
        <v>3475</v>
      </c>
      <c r="F489">
        <v>4953</v>
      </c>
      <c r="G489" s="66" t="s">
        <v>9668</v>
      </c>
      <c r="H489" s="66" t="s">
        <v>9041</v>
      </c>
      <c r="I489" s="66">
        <v>527.66</v>
      </c>
      <c r="J489" s="61">
        <f t="shared" si="13"/>
        <v>3297.8749999999995</v>
      </c>
    </row>
    <row r="490" spans="1:11" x14ac:dyDescent="0.25">
      <c r="A490" t="s">
        <v>3499</v>
      </c>
      <c r="B490" s="56">
        <v>43020</v>
      </c>
      <c r="C490" t="s">
        <v>9081</v>
      </c>
      <c r="D490">
        <v>1</v>
      </c>
      <c r="E490" t="s">
        <v>3475</v>
      </c>
      <c r="F490">
        <v>4960</v>
      </c>
      <c r="G490" s="66" t="s">
        <v>9669</v>
      </c>
      <c r="H490" s="66" t="s">
        <v>9670</v>
      </c>
      <c r="I490" s="61">
        <v>58620.69</v>
      </c>
      <c r="J490" s="61">
        <f t="shared" si="13"/>
        <v>366379.3125</v>
      </c>
    </row>
    <row r="491" spans="1:11" x14ac:dyDescent="0.25">
      <c r="A491" t="s">
        <v>7793</v>
      </c>
      <c r="B491" s="56">
        <v>43019</v>
      </c>
      <c r="C491" t="s">
        <v>9076</v>
      </c>
      <c r="D491">
        <v>1</v>
      </c>
      <c r="E491" t="s">
        <v>3475</v>
      </c>
      <c r="F491">
        <v>4962</v>
      </c>
      <c r="G491" s="66" t="s">
        <v>1421</v>
      </c>
      <c r="H491" s="66" t="s">
        <v>1006</v>
      </c>
      <c r="I491" s="66">
        <v>495.8</v>
      </c>
      <c r="J491" s="61">
        <f t="shared" si="13"/>
        <v>3098.75</v>
      </c>
    </row>
    <row r="492" spans="1:11" x14ac:dyDescent="0.25">
      <c r="A492" t="s">
        <v>3515</v>
      </c>
      <c r="B492" s="56">
        <v>43027</v>
      </c>
      <c r="C492" t="s">
        <v>9225</v>
      </c>
      <c r="D492">
        <v>1</v>
      </c>
      <c r="E492" t="s">
        <v>9226</v>
      </c>
      <c r="F492">
        <v>674</v>
      </c>
      <c r="G492" s="39" t="s">
        <v>1508</v>
      </c>
      <c r="H492" s="7" t="s">
        <v>1509</v>
      </c>
      <c r="I492" s="66">
        <v>17.28</v>
      </c>
      <c r="J492" s="61">
        <f t="shared" si="13"/>
        <v>108</v>
      </c>
    </row>
    <row r="493" spans="1:11" x14ac:dyDescent="0.25">
      <c r="A493" t="s">
        <v>1087</v>
      </c>
      <c r="B493" s="56">
        <v>43021</v>
      </c>
      <c r="C493" t="s">
        <v>9089</v>
      </c>
      <c r="D493">
        <v>1</v>
      </c>
      <c r="E493" t="s">
        <v>3475</v>
      </c>
      <c r="F493">
        <v>4967</v>
      </c>
      <c r="G493" s="66" t="s">
        <v>1436</v>
      </c>
      <c r="H493" s="66" t="s">
        <v>1094</v>
      </c>
      <c r="I493" s="66">
        <v>806.62</v>
      </c>
      <c r="J493" s="61">
        <f t="shared" si="13"/>
        <v>5041.375</v>
      </c>
    </row>
    <row r="494" spans="1:11" x14ac:dyDescent="0.25">
      <c r="A494" t="s">
        <v>1091</v>
      </c>
      <c r="B494" s="56">
        <v>43021</v>
      </c>
      <c r="C494" t="s">
        <v>9090</v>
      </c>
      <c r="D494">
        <v>1</v>
      </c>
      <c r="E494" t="s">
        <v>3475</v>
      </c>
      <c r="F494">
        <v>4968</v>
      </c>
      <c r="G494" s="66" t="s">
        <v>1435</v>
      </c>
      <c r="H494" s="66" t="s">
        <v>7871</v>
      </c>
      <c r="I494" s="61">
        <v>2167.7399999999998</v>
      </c>
      <c r="J494" s="61">
        <f t="shared" si="13"/>
        <v>13548.374999999998</v>
      </c>
    </row>
    <row r="495" spans="1:11" x14ac:dyDescent="0.25">
      <c r="A495" t="s">
        <v>2559</v>
      </c>
      <c r="B495" s="56">
        <v>43021</v>
      </c>
      <c r="C495" t="s">
        <v>9091</v>
      </c>
      <c r="D495">
        <v>1</v>
      </c>
      <c r="E495" t="s">
        <v>3475</v>
      </c>
      <c r="F495">
        <v>4969</v>
      </c>
      <c r="G495" s="66" t="s">
        <v>9671</v>
      </c>
      <c r="H495" s="66" t="s">
        <v>9092</v>
      </c>
      <c r="I495" s="61">
        <v>1440</v>
      </c>
      <c r="J495" s="61">
        <f t="shared" si="13"/>
        <v>9000</v>
      </c>
    </row>
    <row r="496" spans="1:11" x14ac:dyDescent="0.25">
      <c r="A496" t="s">
        <v>3532</v>
      </c>
      <c r="B496" s="56">
        <v>43021</v>
      </c>
      <c r="C496" t="s">
        <v>9093</v>
      </c>
      <c r="D496">
        <v>1</v>
      </c>
      <c r="E496" t="s">
        <v>3475</v>
      </c>
      <c r="F496">
        <v>4970</v>
      </c>
      <c r="G496" s="66" t="s">
        <v>1462</v>
      </c>
      <c r="H496" s="66" t="s">
        <v>2490</v>
      </c>
      <c r="I496" s="61">
        <v>4558.25</v>
      </c>
      <c r="J496" s="61">
        <f t="shared" si="13"/>
        <v>28489.0625</v>
      </c>
      <c r="K496" s="69">
        <f>437.59+701.97</f>
        <v>1139.56</v>
      </c>
    </row>
    <row r="497" spans="1:10" x14ac:dyDescent="0.25">
      <c r="A497" t="s">
        <v>7056</v>
      </c>
      <c r="B497" s="56">
        <v>43021</v>
      </c>
      <c r="C497" t="s">
        <v>9094</v>
      </c>
      <c r="D497">
        <v>1</v>
      </c>
      <c r="E497" t="s">
        <v>3475</v>
      </c>
      <c r="F497">
        <v>4971</v>
      </c>
      <c r="G497" s="66" t="s">
        <v>2835</v>
      </c>
      <c r="H497" s="66" t="s">
        <v>2510</v>
      </c>
      <c r="I497" s="61">
        <v>1330.88</v>
      </c>
      <c r="J497" s="61">
        <f t="shared" si="13"/>
        <v>8318</v>
      </c>
    </row>
    <row r="498" spans="1:10" x14ac:dyDescent="0.25">
      <c r="A498" t="s">
        <v>3534</v>
      </c>
      <c r="B498" s="56">
        <v>43021</v>
      </c>
      <c r="C498" t="s">
        <v>9095</v>
      </c>
      <c r="D498">
        <v>1</v>
      </c>
      <c r="E498" t="s">
        <v>3475</v>
      </c>
      <c r="F498">
        <v>4972</v>
      </c>
      <c r="G498" s="66" t="s">
        <v>1441</v>
      </c>
      <c r="H498" s="66" t="s">
        <v>1156</v>
      </c>
      <c r="I498" s="66">
        <v>422.08</v>
      </c>
      <c r="J498" s="61">
        <f t="shared" si="13"/>
        <v>2638</v>
      </c>
    </row>
    <row r="499" spans="1:10" x14ac:dyDescent="0.25">
      <c r="A499" t="s">
        <v>3536</v>
      </c>
      <c r="B499" s="56">
        <v>43021</v>
      </c>
      <c r="C499" t="s">
        <v>9096</v>
      </c>
      <c r="D499">
        <v>1</v>
      </c>
      <c r="E499" t="s">
        <v>3475</v>
      </c>
      <c r="F499">
        <v>4973</v>
      </c>
      <c r="G499" s="66" t="s">
        <v>9672</v>
      </c>
      <c r="H499" s="66" t="s">
        <v>9097</v>
      </c>
      <c r="I499" s="61">
        <v>1075.2</v>
      </c>
      <c r="J499" s="61">
        <f t="shared" si="13"/>
        <v>6720</v>
      </c>
    </row>
    <row r="500" spans="1:10" x14ac:dyDescent="0.25">
      <c r="A500" t="s">
        <v>2562</v>
      </c>
      <c r="B500" s="56">
        <v>43021</v>
      </c>
      <c r="C500" t="s">
        <v>9098</v>
      </c>
      <c r="D500">
        <v>1</v>
      </c>
      <c r="E500" t="s">
        <v>3475</v>
      </c>
      <c r="F500">
        <v>4974</v>
      </c>
      <c r="G500" s="66" t="s">
        <v>5564</v>
      </c>
      <c r="H500" s="66" t="s">
        <v>5223</v>
      </c>
      <c r="I500" s="61">
        <v>1153.28</v>
      </c>
      <c r="J500" s="61">
        <f t="shared" si="13"/>
        <v>7208</v>
      </c>
    </row>
    <row r="501" spans="1:10" x14ac:dyDescent="0.25">
      <c r="A501" t="s">
        <v>4897</v>
      </c>
      <c r="B501" s="56">
        <v>43021</v>
      </c>
      <c r="C501" t="s">
        <v>9099</v>
      </c>
      <c r="D501">
        <v>1</v>
      </c>
      <c r="E501" t="s">
        <v>3475</v>
      </c>
      <c r="F501">
        <v>4975</v>
      </c>
      <c r="G501" s="66" t="s">
        <v>5996</v>
      </c>
      <c r="H501" s="66" t="s">
        <v>7210</v>
      </c>
      <c r="I501" s="61">
        <v>4294.33</v>
      </c>
      <c r="J501" s="61">
        <f t="shared" si="13"/>
        <v>26839.5625</v>
      </c>
    </row>
    <row r="502" spans="1:10" x14ac:dyDescent="0.25">
      <c r="A502" t="s">
        <v>2565</v>
      </c>
      <c r="B502" s="56">
        <v>43021</v>
      </c>
      <c r="C502" t="s">
        <v>9100</v>
      </c>
      <c r="D502">
        <v>1</v>
      </c>
      <c r="E502" t="s">
        <v>3475</v>
      </c>
      <c r="F502">
        <v>4976</v>
      </c>
      <c r="G502" s="66" t="s">
        <v>1445</v>
      </c>
      <c r="H502" s="66" t="s">
        <v>1172</v>
      </c>
      <c r="I502" s="66">
        <v>568.45000000000005</v>
      </c>
      <c r="J502" s="61">
        <f t="shared" si="13"/>
        <v>3552.8125</v>
      </c>
    </row>
    <row r="503" spans="1:10" x14ac:dyDescent="0.25">
      <c r="A503" t="s">
        <v>2568</v>
      </c>
      <c r="B503" s="56">
        <v>43021</v>
      </c>
      <c r="C503" t="s">
        <v>9101</v>
      </c>
      <c r="D503">
        <v>1</v>
      </c>
      <c r="E503" t="s">
        <v>3475</v>
      </c>
      <c r="F503">
        <v>4977</v>
      </c>
      <c r="G503" s="66" t="s">
        <v>2943</v>
      </c>
      <c r="H503" s="66" t="s">
        <v>2738</v>
      </c>
      <c r="I503" s="61">
        <v>2420.0100000000002</v>
      </c>
      <c r="J503" s="61">
        <f t="shared" si="13"/>
        <v>15125.062500000002</v>
      </c>
    </row>
    <row r="504" spans="1:10" x14ac:dyDescent="0.25">
      <c r="A504" t="s">
        <v>2571</v>
      </c>
      <c r="B504" s="56">
        <v>43021</v>
      </c>
      <c r="C504" t="s">
        <v>9102</v>
      </c>
      <c r="D504">
        <v>1</v>
      </c>
      <c r="E504" t="s">
        <v>3475</v>
      </c>
      <c r="F504">
        <v>4978</v>
      </c>
      <c r="G504" s="66" t="s">
        <v>1441</v>
      </c>
      <c r="H504" s="66" t="s">
        <v>1156</v>
      </c>
      <c r="I504" s="66">
        <v>438.01</v>
      </c>
      <c r="J504" s="61">
        <f t="shared" si="13"/>
        <v>2737.5625</v>
      </c>
    </row>
    <row r="505" spans="1:10" x14ac:dyDescent="0.25">
      <c r="A505" t="s">
        <v>2574</v>
      </c>
      <c r="B505" s="56">
        <v>43021</v>
      </c>
      <c r="C505" t="s">
        <v>9103</v>
      </c>
      <c r="D505">
        <v>1</v>
      </c>
      <c r="E505" t="s">
        <v>3475</v>
      </c>
      <c r="F505">
        <v>4979</v>
      </c>
      <c r="G505" s="66" t="s">
        <v>2851</v>
      </c>
      <c r="H505" s="66" t="s">
        <v>2727</v>
      </c>
      <c r="I505" s="61">
        <v>1280</v>
      </c>
      <c r="J505" s="61">
        <f t="shared" si="13"/>
        <v>8000</v>
      </c>
    </row>
    <row r="506" spans="1:10" x14ac:dyDescent="0.25">
      <c r="A506" t="s">
        <v>1095</v>
      </c>
      <c r="B506" s="56">
        <v>43021</v>
      </c>
      <c r="C506" t="s">
        <v>9104</v>
      </c>
      <c r="D506">
        <v>1</v>
      </c>
      <c r="E506" t="s">
        <v>3475</v>
      </c>
      <c r="F506">
        <v>4980</v>
      </c>
      <c r="G506" s="66" t="s">
        <v>411</v>
      </c>
      <c r="H506" s="66" t="s">
        <v>1044</v>
      </c>
      <c r="I506" s="66">
        <v>956.08</v>
      </c>
      <c r="J506" s="61">
        <f t="shared" si="13"/>
        <v>5975.5</v>
      </c>
    </row>
    <row r="507" spans="1:10" x14ac:dyDescent="0.25">
      <c r="A507" t="s">
        <v>1098</v>
      </c>
      <c r="B507" s="56">
        <v>43021</v>
      </c>
      <c r="C507" t="s">
        <v>9105</v>
      </c>
      <c r="D507">
        <v>1</v>
      </c>
      <c r="E507" t="s">
        <v>3475</v>
      </c>
      <c r="F507">
        <v>4981</v>
      </c>
      <c r="G507" s="66" t="s">
        <v>6165</v>
      </c>
      <c r="H507" s="66" t="s">
        <v>6044</v>
      </c>
      <c r="I507" s="61">
        <v>5952</v>
      </c>
      <c r="J507" s="61">
        <f t="shared" si="13"/>
        <v>37200</v>
      </c>
    </row>
    <row r="508" spans="1:10" x14ac:dyDescent="0.25">
      <c r="A508" t="s">
        <v>1102</v>
      </c>
      <c r="B508" s="56">
        <v>43021</v>
      </c>
      <c r="C508" t="s">
        <v>9106</v>
      </c>
      <c r="D508">
        <v>1</v>
      </c>
      <c r="E508" t="s">
        <v>3475</v>
      </c>
      <c r="F508">
        <v>4982</v>
      </c>
      <c r="G508" s="66" t="s">
        <v>7954</v>
      </c>
      <c r="H508" s="66" t="s">
        <v>7859</v>
      </c>
      <c r="I508" s="61">
        <v>2666.67</v>
      </c>
      <c r="J508" s="61">
        <f t="shared" si="13"/>
        <v>16666.6875</v>
      </c>
    </row>
    <row r="509" spans="1:10" x14ac:dyDescent="0.25">
      <c r="A509" t="s">
        <v>1105</v>
      </c>
      <c r="B509" s="56">
        <v>43021</v>
      </c>
      <c r="C509" t="s">
        <v>9107</v>
      </c>
      <c r="D509">
        <v>1</v>
      </c>
      <c r="E509" t="s">
        <v>3475</v>
      </c>
      <c r="F509">
        <v>4983</v>
      </c>
      <c r="G509" s="66" t="s">
        <v>3728</v>
      </c>
      <c r="H509" s="66" t="s">
        <v>3630</v>
      </c>
      <c r="I509" s="66">
        <v>480</v>
      </c>
      <c r="J509" s="61">
        <f t="shared" si="13"/>
        <v>3000</v>
      </c>
    </row>
    <row r="510" spans="1:10" x14ac:dyDescent="0.25">
      <c r="A510" t="s">
        <v>3541</v>
      </c>
      <c r="B510" s="56">
        <v>43021</v>
      </c>
      <c r="C510" t="s">
        <v>9108</v>
      </c>
      <c r="D510">
        <v>1</v>
      </c>
      <c r="E510" t="s">
        <v>3475</v>
      </c>
      <c r="F510">
        <v>4984</v>
      </c>
      <c r="G510" s="66" t="s">
        <v>1441</v>
      </c>
      <c r="H510" s="66" t="s">
        <v>1156</v>
      </c>
      <c r="I510" s="66">
        <v>233.63</v>
      </c>
      <c r="J510" s="61">
        <f t="shared" si="13"/>
        <v>1460.1875</v>
      </c>
    </row>
    <row r="511" spans="1:10" x14ac:dyDescent="0.25">
      <c r="A511" t="s">
        <v>1108</v>
      </c>
      <c r="B511" s="56">
        <v>43021</v>
      </c>
      <c r="C511" t="s">
        <v>9109</v>
      </c>
      <c r="D511">
        <v>1</v>
      </c>
      <c r="E511" t="s">
        <v>3475</v>
      </c>
      <c r="F511">
        <v>4986</v>
      </c>
      <c r="G511" s="66" t="s">
        <v>9673</v>
      </c>
      <c r="H511" s="66" t="s">
        <v>9110</v>
      </c>
      <c r="I511" s="61">
        <v>1144.06</v>
      </c>
      <c r="J511" s="61">
        <f t="shared" si="13"/>
        <v>7150.3749999999991</v>
      </c>
    </row>
    <row r="512" spans="1:10" x14ac:dyDescent="0.25">
      <c r="A512" t="s">
        <v>1112</v>
      </c>
      <c r="B512" s="56">
        <v>43021</v>
      </c>
      <c r="C512" t="s">
        <v>9111</v>
      </c>
      <c r="D512">
        <v>1</v>
      </c>
      <c r="E512" t="s">
        <v>3475</v>
      </c>
      <c r="F512">
        <v>4987</v>
      </c>
      <c r="G512" s="66" t="s">
        <v>1427</v>
      </c>
      <c r="H512" s="66" t="s">
        <v>1036</v>
      </c>
      <c r="I512" s="66">
        <v>120.53</v>
      </c>
      <c r="J512" s="61">
        <f t="shared" si="13"/>
        <v>753.3125</v>
      </c>
    </row>
    <row r="513" spans="1:10" x14ac:dyDescent="0.25">
      <c r="A513" t="s">
        <v>1115</v>
      </c>
      <c r="B513" s="56">
        <v>43021</v>
      </c>
      <c r="C513" t="s">
        <v>9112</v>
      </c>
      <c r="D513">
        <v>1</v>
      </c>
      <c r="E513" t="s">
        <v>3475</v>
      </c>
      <c r="F513">
        <v>4988</v>
      </c>
      <c r="G513" s="66" t="s">
        <v>1430</v>
      </c>
      <c r="H513" s="66" t="s">
        <v>1052</v>
      </c>
      <c r="I513" s="66">
        <v>256</v>
      </c>
      <c r="J513" s="61">
        <f t="shared" si="13"/>
        <v>1600</v>
      </c>
    </row>
    <row r="514" spans="1:10" x14ac:dyDescent="0.25">
      <c r="A514" t="s">
        <v>1118</v>
      </c>
      <c r="B514" s="56">
        <v>43021</v>
      </c>
      <c r="C514" t="s">
        <v>9113</v>
      </c>
      <c r="D514">
        <v>1</v>
      </c>
      <c r="E514" t="s">
        <v>3475</v>
      </c>
      <c r="F514">
        <v>4989</v>
      </c>
      <c r="G514" s="66" t="s">
        <v>1422</v>
      </c>
      <c r="H514" s="66" t="s">
        <v>1010</v>
      </c>
      <c r="I514" s="66">
        <v>455.16</v>
      </c>
      <c r="J514" s="61">
        <f t="shared" si="13"/>
        <v>2844.75</v>
      </c>
    </row>
    <row r="515" spans="1:10" x14ac:dyDescent="0.25">
      <c r="A515" t="s">
        <v>1121</v>
      </c>
      <c r="B515" s="56">
        <v>43021</v>
      </c>
      <c r="C515" t="s">
        <v>9114</v>
      </c>
      <c r="D515">
        <v>1</v>
      </c>
      <c r="E515" t="s">
        <v>3475</v>
      </c>
      <c r="F515">
        <v>4990</v>
      </c>
      <c r="G515" s="66" t="s">
        <v>411</v>
      </c>
      <c r="H515" s="66" t="s">
        <v>1044</v>
      </c>
      <c r="I515" s="66">
        <v>877.92</v>
      </c>
      <c r="J515" s="61">
        <f t="shared" si="13"/>
        <v>5487</v>
      </c>
    </row>
    <row r="516" spans="1:10" x14ac:dyDescent="0.25">
      <c r="A516" t="s">
        <v>1124</v>
      </c>
      <c r="B516" s="56">
        <v>43021</v>
      </c>
      <c r="C516" t="s">
        <v>9115</v>
      </c>
      <c r="D516">
        <v>1</v>
      </c>
      <c r="E516" t="s">
        <v>3475</v>
      </c>
      <c r="F516">
        <v>4991</v>
      </c>
      <c r="G516" s="66" t="s">
        <v>1442</v>
      </c>
      <c r="H516" s="66" t="s">
        <v>1160</v>
      </c>
      <c r="I516" s="61">
        <v>2904</v>
      </c>
      <c r="J516" s="61">
        <f t="shared" si="13"/>
        <v>18150</v>
      </c>
    </row>
    <row r="517" spans="1:10" x14ac:dyDescent="0.25">
      <c r="A517" t="s">
        <v>1131</v>
      </c>
      <c r="B517" s="56">
        <v>43021</v>
      </c>
      <c r="C517" t="s">
        <v>9116</v>
      </c>
      <c r="D517">
        <v>1</v>
      </c>
      <c r="E517" t="s">
        <v>3475</v>
      </c>
      <c r="F517">
        <v>4993</v>
      </c>
      <c r="G517" s="66" t="s">
        <v>1432</v>
      </c>
      <c r="H517" s="66" t="s">
        <v>1060</v>
      </c>
      <c r="I517" s="66">
        <v>288</v>
      </c>
      <c r="J517" s="61">
        <f t="shared" si="13"/>
        <v>1800</v>
      </c>
    </row>
    <row r="518" spans="1:10" x14ac:dyDescent="0.25">
      <c r="A518" t="s">
        <v>1134</v>
      </c>
      <c r="B518" s="56">
        <v>43025</v>
      </c>
      <c r="C518" t="s">
        <v>9172</v>
      </c>
      <c r="D518">
        <v>1</v>
      </c>
      <c r="E518" t="s">
        <v>3475</v>
      </c>
      <c r="F518">
        <v>4995</v>
      </c>
      <c r="G518" s="66" t="s">
        <v>1434</v>
      </c>
      <c r="H518" s="66" t="s">
        <v>1085</v>
      </c>
      <c r="I518" s="61">
        <v>15687.56</v>
      </c>
      <c r="J518" s="61">
        <f t="shared" ref="J518:J581" si="15">+I518/0.16</f>
        <v>98047.25</v>
      </c>
    </row>
    <row r="519" spans="1:10" x14ac:dyDescent="0.25">
      <c r="A519" t="s">
        <v>1137</v>
      </c>
      <c r="B519" s="56">
        <v>43025</v>
      </c>
      <c r="C519" t="s">
        <v>9173</v>
      </c>
      <c r="D519">
        <v>1</v>
      </c>
      <c r="E519" t="s">
        <v>3475</v>
      </c>
      <c r="F519">
        <v>4996</v>
      </c>
      <c r="G519" s="66" t="s">
        <v>1434</v>
      </c>
      <c r="H519" s="66" t="s">
        <v>1085</v>
      </c>
      <c r="I519" s="61">
        <v>15687.56</v>
      </c>
      <c r="J519" s="61">
        <f t="shared" si="15"/>
        <v>98047.25</v>
      </c>
    </row>
    <row r="520" spans="1:10" x14ac:dyDescent="0.25">
      <c r="A520" t="s">
        <v>1140</v>
      </c>
      <c r="B520" s="56">
        <v>43025</v>
      </c>
      <c r="C520" t="s">
        <v>9174</v>
      </c>
      <c r="D520">
        <v>1</v>
      </c>
      <c r="E520" t="s">
        <v>3475</v>
      </c>
      <c r="F520">
        <v>4997</v>
      </c>
      <c r="G520" s="66" t="s">
        <v>1434</v>
      </c>
      <c r="H520" s="66" t="s">
        <v>1085</v>
      </c>
      <c r="I520" s="61">
        <v>15687.56</v>
      </c>
      <c r="J520" s="61">
        <f t="shared" si="15"/>
        <v>98047.25</v>
      </c>
    </row>
    <row r="521" spans="1:10" x14ac:dyDescent="0.25">
      <c r="A521" t="s">
        <v>7110</v>
      </c>
      <c r="B521" s="56">
        <v>43025</v>
      </c>
      <c r="C521" t="s">
        <v>9175</v>
      </c>
      <c r="D521">
        <v>1</v>
      </c>
      <c r="E521" t="s">
        <v>3475</v>
      </c>
      <c r="F521">
        <v>4998</v>
      </c>
      <c r="G521" s="66" t="s">
        <v>1434</v>
      </c>
      <c r="H521" s="66" t="s">
        <v>1085</v>
      </c>
      <c r="I521" s="61">
        <v>15687.56</v>
      </c>
      <c r="J521" s="61">
        <f t="shared" si="15"/>
        <v>98047.25</v>
      </c>
    </row>
    <row r="522" spans="1:10" x14ac:dyDescent="0.25">
      <c r="A522" t="s">
        <v>1143</v>
      </c>
      <c r="B522" s="56">
        <v>43025</v>
      </c>
      <c r="C522" t="s">
        <v>9176</v>
      </c>
      <c r="D522">
        <v>1</v>
      </c>
      <c r="E522" t="s">
        <v>3475</v>
      </c>
      <c r="F522">
        <v>4999</v>
      </c>
      <c r="G522" s="66" t="s">
        <v>1421</v>
      </c>
      <c r="H522" s="66" t="s">
        <v>1006</v>
      </c>
      <c r="I522" s="66">
        <v>979.2</v>
      </c>
      <c r="J522" s="61">
        <f t="shared" si="15"/>
        <v>6120</v>
      </c>
    </row>
    <row r="523" spans="1:10" x14ac:dyDescent="0.25">
      <c r="A523" t="s">
        <v>3548</v>
      </c>
      <c r="B523" s="56">
        <v>43025</v>
      </c>
      <c r="C523" t="s">
        <v>9177</v>
      </c>
      <c r="D523">
        <v>1</v>
      </c>
      <c r="E523" t="s">
        <v>3475</v>
      </c>
      <c r="F523">
        <v>5000</v>
      </c>
      <c r="G523" s="66" t="s">
        <v>1434</v>
      </c>
      <c r="H523" s="66" t="s">
        <v>1085</v>
      </c>
      <c r="I523" s="61">
        <v>15687.56</v>
      </c>
      <c r="J523" s="61">
        <f t="shared" si="15"/>
        <v>98047.25</v>
      </c>
    </row>
    <row r="524" spans="1:10" x14ac:dyDescent="0.25">
      <c r="A524" t="s">
        <v>1146</v>
      </c>
      <c r="B524" s="56">
        <v>43026</v>
      </c>
      <c r="C524" t="s">
        <v>9189</v>
      </c>
      <c r="D524">
        <v>1</v>
      </c>
      <c r="E524" t="s">
        <v>3475</v>
      </c>
      <c r="F524">
        <v>5001</v>
      </c>
      <c r="G524" s="66" t="s">
        <v>1421</v>
      </c>
      <c r="H524" s="66" t="s">
        <v>1006</v>
      </c>
      <c r="I524" s="61">
        <v>6332.38</v>
      </c>
      <c r="J524" s="61">
        <f t="shared" si="15"/>
        <v>39577.375</v>
      </c>
    </row>
    <row r="525" spans="1:10" x14ac:dyDescent="0.25">
      <c r="A525" t="s">
        <v>1150</v>
      </c>
      <c r="B525" s="56">
        <v>43026</v>
      </c>
      <c r="C525" t="s">
        <v>9190</v>
      </c>
      <c r="D525">
        <v>1</v>
      </c>
      <c r="E525" t="s">
        <v>3475</v>
      </c>
      <c r="F525">
        <v>5002</v>
      </c>
      <c r="G525" s="66" t="s">
        <v>2861</v>
      </c>
      <c r="H525" s="66" t="s">
        <v>2798</v>
      </c>
      <c r="I525" s="66">
        <v>720</v>
      </c>
      <c r="J525" s="61">
        <f t="shared" si="15"/>
        <v>4500</v>
      </c>
    </row>
    <row r="526" spans="1:10" x14ac:dyDescent="0.25">
      <c r="A526" t="s">
        <v>1153</v>
      </c>
      <c r="B526" s="56">
        <v>43026</v>
      </c>
      <c r="C526" t="s">
        <v>9191</v>
      </c>
      <c r="D526">
        <v>1</v>
      </c>
      <c r="E526" t="s">
        <v>3475</v>
      </c>
      <c r="F526">
        <v>5003</v>
      </c>
      <c r="G526" s="66" t="s">
        <v>2861</v>
      </c>
      <c r="H526" s="66" t="s">
        <v>2798</v>
      </c>
      <c r="I526" s="66">
        <v>720</v>
      </c>
      <c r="J526" s="61">
        <f t="shared" si="15"/>
        <v>4500</v>
      </c>
    </row>
    <row r="527" spans="1:10" x14ac:dyDescent="0.25">
      <c r="A527" t="s">
        <v>1157</v>
      </c>
      <c r="B527" s="56">
        <v>43026</v>
      </c>
      <c r="C527" t="s">
        <v>9192</v>
      </c>
      <c r="D527">
        <v>1</v>
      </c>
      <c r="E527" t="s">
        <v>3475</v>
      </c>
      <c r="F527">
        <v>5004</v>
      </c>
      <c r="G527" s="66" t="s">
        <v>2861</v>
      </c>
      <c r="H527" s="66" t="s">
        <v>2798</v>
      </c>
      <c r="I527" s="66">
        <v>720</v>
      </c>
      <c r="J527" s="61">
        <f t="shared" si="15"/>
        <v>4500</v>
      </c>
    </row>
    <row r="528" spans="1:10" x14ac:dyDescent="0.25">
      <c r="A528" t="s">
        <v>1161</v>
      </c>
      <c r="B528" s="56">
        <v>43026</v>
      </c>
      <c r="C528" t="s">
        <v>9193</v>
      </c>
      <c r="D528">
        <v>1</v>
      </c>
      <c r="E528" t="s">
        <v>3475</v>
      </c>
      <c r="F528">
        <v>5005</v>
      </c>
      <c r="G528" s="66" t="s">
        <v>2861</v>
      </c>
      <c r="H528" s="66" t="s">
        <v>2798</v>
      </c>
      <c r="I528" s="66">
        <v>720</v>
      </c>
      <c r="J528" s="61">
        <f t="shared" si="15"/>
        <v>4500</v>
      </c>
    </row>
    <row r="529" spans="1:11" x14ac:dyDescent="0.25">
      <c r="A529" t="s">
        <v>1165</v>
      </c>
      <c r="B529" s="56">
        <v>43027</v>
      </c>
      <c r="C529" t="s">
        <v>9227</v>
      </c>
      <c r="D529">
        <v>1</v>
      </c>
      <c r="E529" t="s">
        <v>3475</v>
      </c>
      <c r="F529">
        <v>5006</v>
      </c>
      <c r="G529" s="66" t="s">
        <v>3729</v>
      </c>
      <c r="H529" s="66" t="s">
        <v>3638</v>
      </c>
      <c r="I529" s="61">
        <v>4960.28</v>
      </c>
      <c r="J529" s="61">
        <f t="shared" si="15"/>
        <v>31001.749999999996</v>
      </c>
    </row>
    <row r="530" spans="1:11" x14ac:dyDescent="0.25">
      <c r="A530" t="s">
        <v>1169</v>
      </c>
      <c r="B530" s="56">
        <v>43027</v>
      </c>
      <c r="C530" t="s">
        <v>9228</v>
      </c>
      <c r="D530">
        <v>1</v>
      </c>
      <c r="E530" t="s">
        <v>3475</v>
      </c>
      <c r="F530">
        <v>5007</v>
      </c>
      <c r="G530" s="66" t="s">
        <v>1421</v>
      </c>
      <c r="H530" s="66" t="s">
        <v>1006</v>
      </c>
      <c r="I530" s="61">
        <v>6937.24</v>
      </c>
      <c r="J530" s="61">
        <f t="shared" si="15"/>
        <v>43357.75</v>
      </c>
    </row>
    <row r="531" spans="1:11" x14ac:dyDescent="0.25">
      <c r="A531" t="s">
        <v>2614</v>
      </c>
      <c r="B531" s="56">
        <v>43021</v>
      </c>
      <c r="C531" t="s">
        <v>9117</v>
      </c>
      <c r="D531">
        <v>2</v>
      </c>
      <c r="E531" t="s">
        <v>3475</v>
      </c>
      <c r="F531">
        <v>5008</v>
      </c>
      <c r="G531" s="66" t="s">
        <v>1432</v>
      </c>
      <c r="H531" s="66" t="s">
        <v>1060</v>
      </c>
      <c r="I531" s="66">
        <v>592</v>
      </c>
      <c r="J531" s="61">
        <f t="shared" si="15"/>
        <v>3700</v>
      </c>
    </row>
    <row r="532" spans="1:11" x14ac:dyDescent="0.25">
      <c r="A532" t="s">
        <v>1173</v>
      </c>
      <c r="B532" s="56">
        <v>43021</v>
      </c>
      <c r="C532" t="s">
        <v>9118</v>
      </c>
      <c r="D532">
        <v>2</v>
      </c>
      <c r="E532" t="s">
        <v>3475</v>
      </c>
      <c r="F532">
        <v>5009</v>
      </c>
      <c r="G532" s="66" t="s">
        <v>1437</v>
      </c>
      <c r="H532" s="66" t="s">
        <v>1111</v>
      </c>
      <c r="I532" s="61">
        <v>2165.52</v>
      </c>
      <c r="J532" s="61">
        <f t="shared" si="15"/>
        <v>13534.5</v>
      </c>
    </row>
    <row r="533" spans="1:11" x14ac:dyDescent="0.25">
      <c r="A533" t="s">
        <v>2620</v>
      </c>
      <c r="B533" s="56">
        <v>43021</v>
      </c>
      <c r="C533" t="s">
        <v>9119</v>
      </c>
      <c r="D533">
        <v>2</v>
      </c>
      <c r="E533" t="s">
        <v>3475</v>
      </c>
      <c r="F533">
        <v>5010</v>
      </c>
      <c r="G533" s="66" t="s">
        <v>7627</v>
      </c>
      <c r="H533" s="66" t="s">
        <v>7767</v>
      </c>
      <c r="I533" s="66">
        <v>304</v>
      </c>
      <c r="J533" s="61">
        <f t="shared" si="15"/>
        <v>1900</v>
      </c>
    </row>
    <row r="534" spans="1:11" x14ac:dyDescent="0.25">
      <c r="A534" t="s">
        <v>1176</v>
      </c>
      <c r="B534" s="56">
        <v>43021</v>
      </c>
      <c r="C534" t="s">
        <v>9120</v>
      </c>
      <c r="D534">
        <v>2</v>
      </c>
      <c r="E534" t="s">
        <v>3475</v>
      </c>
      <c r="F534">
        <v>5011</v>
      </c>
      <c r="G534" s="66" t="s">
        <v>1423</v>
      </c>
      <c r="H534" s="66" t="s">
        <v>1014</v>
      </c>
      <c r="I534" s="61">
        <v>5536</v>
      </c>
      <c r="J534" s="61">
        <f t="shared" si="15"/>
        <v>34600</v>
      </c>
    </row>
    <row r="535" spans="1:11" x14ac:dyDescent="0.25">
      <c r="A535" t="s">
        <v>1179</v>
      </c>
      <c r="B535" s="56">
        <v>43021</v>
      </c>
      <c r="C535" t="s">
        <v>9121</v>
      </c>
      <c r="D535">
        <v>2</v>
      </c>
      <c r="E535" t="s">
        <v>3475</v>
      </c>
      <c r="F535">
        <v>5012</v>
      </c>
      <c r="G535" s="66" t="s">
        <v>1423</v>
      </c>
      <c r="H535" s="66" t="s">
        <v>1014</v>
      </c>
      <c r="I535" s="61">
        <v>2672</v>
      </c>
      <c r="J535" s="61">
        <f t="shared" si="15"/>
        <v>16700</v>
      </c>
    </row>
    <row r="536" spans="1:11" x14ac:dyDescent="0.25">
      <c r="A536" t="s">
        <v>1182</v>
      </c>
      <c r="B536" s="56">
        <v>43021</v>
      </c>
      <c r="C536" t="s">
        <v>9122</v>
      </c>
      <c r="D536">
        <v>2</v>
      </c>
      <c r="E536" t="s">
        <v>3475</v>
      </c>
      <c r="F536">
        <v>5013</v>
      </c>
      <c r="G536" s="66" t="s">
        <v>7627</v>
      </c>
      <c r="H536" s="66" t="s">
        <v>7767</v>
      </c>
      <c r="I536" s="66">
        <v>512</v>
      </c>
      <c r="J536" s="61">
        <f t="shared" si="15"/>
        <v>3200</v>
      </c>
    </row>
    <row r="537" spans="1:11" x14ac:dyDescent="0.25">
      <c r="A537" t="s">
        <v>2629</v>
      </c>
      <c r="B537" s="56">
        <v>43021</v>
      </c>
      <c r="C537" t="s">
        <v>9123</v>
      </c>
      <c r="D537">
        <v>2</v>
      </c>
      <c r="E537" t="s">
        <v>3475</v>
      </c>
      <c r="F537">
        <v>5014</v>
      </c>
      <c r="G537" s="66" t="s">
        <v>1458</v>
      </c>
      <c r="H537" s="66" t="s">
        <v>1359</v>
      </c>
      <c r="I537" s="66">
        <v>840</v>
      </c>
      <c r="J537" s="61">
        <f t="shared" si="15"/>
        <v>5250</v>
      </c>
    </row>
    <row r="538" spans="1:11" x14ac:dyDescent="0.25">
      <c r="A538" t="s">
        <v>1185</v>
      </c>
      <c r="B538" s="56">
        <v>43021</v>
      </c>
      <c r="C538" t="s">
        <v>9124</v>
      </c>
      <c r="D538">
        <v>2</v>
      </c>
      <c r="E538" t="s">
        <v>3475</v>
      </c>
      <c r="F538">
        <v>5015</v>
      </c>
      <c r="G538" s="66" t="s">
        <v>9674</v>
      </c>
      <c r="H538" s="66" t="s">
        <v>2539</v>
      </c>
      <c r="I538" s="66">
        <v>480</v>
      </c>
      <c r="J538" s="61">
        <f t="shared" si="15"/>
        <v>3000</v>
      </c>
    </row>
    <row r="539" spans="1:11" x14ac:dyDescent="0.25">
      <c r="A539" t="s">
        <v>3557</v>
      </c>
      <c r="B539" s="56">
        <v>43021</v>
      </c>
      <c r="C539" t="s">
        <v>9125</v>
      </c>
      <c r="D539">
        <v>2</v>
      </c>
      <c r="E539" t="s">
        <v>3475</v>
      </c>
      <c r="F539">
        <v>5016</v>
      </c>
      <c r="G539" s="66" t="s">
        <v>1433</v>
      </c>
      <c r="H539" s="66" t="s">
        <v>1064</v>
      </c>
      <c r="I539" s="61">
        <v>1520</v>
      </c>
      <c r="J539" s="61">
        <f t="shared" si="15"/>
        <v>9500</v>
      </c>
    </row>
    <row r="540" spans="1:11" x14ac:dyDescent="0.25">
      <c r="A540" t="s">
        <v>1189</v>
      </c>
      <c r="B540" s="56">
        <v>43021</v>
      </c>
      <c r="C540" t="s">
        <v>9126</v>
      </c>
      <c r="D540">
        <v>2</v>
      </c>
      <c r="E540" t="s">
        <v>3475</v>
      </c>
      <c r="F540">
        <v>5017</v>
      </c>
      <c r="G540" s="66" t="s">
        <v>1432</v>
      </c>
      <c r="H540" s="66" t="s">
        <v>1060</v>
      </c>
      <c r="I540" s="61">
        <v>2928.55</v>
      </c>
      <c r="J540" s="61">
        <f t="shared" si="15"/>
        <v>18303.4375</v>
      </c>
    </row>
    <row r="541" spans="1:11" x14ac:dyDescent="0.25">
      <c r="A541" t="s">
        <v>1193</v>
      </c>
      <c r="B541" s="56">
        <v>43021</v>
      </c>
      <c r="C541" t="s">
        <v>9127</v>
      </c>
      <c r="D541">
        <v>2</v>
      </c>
      <c r="E541" t="s">
        <v>3475</v>
      </c>
      <c r="F541">
        <v>5018</v>
      </c>
      <c r="G541" s="66" t="s">
        <v>1433</v>
      </c>
      <c r="H541" s="66" t="s">
        <v>1064</v>
      </c>
      <c r="I541" s="61">
        <v>2349.48</v>
      </c>
      <c r="J541" s="61">
        <f t="shared" si="15"/>
        <v>14684.25</v>
      </c>
    </row>
    <row r="542" spans="1:11" x14ac:dyDescent="0.25">
      <c r="A542" t="s">
        <v>1222</v>
      </c>
      <c r="B542" s="56">
        <v>43025</v>
      </c>
      <c r="C542" t="s">
        <v>9178</v>
      </c>
      <c r="D542">
        <v>1</v>
      </c>
      <c r="E542" t="s">
        <v>3475</v>
      </c>
      <c r="F542">
        <v>5039</v>
      </c>
      <c r="G542" s="66" t="s">
        <v>9675</v>
      </c>
      <c r="H542" s="66" t="s">
        <v>9676</v>
      </c>
      <c r="I542" s="61">
        <v>24137.93</v>
      </c>
      <c r="J542" s="61">
        <f t="shared" si="15"/>
        <v>150862.0625</v>
      </c>
    </row>
    <row r="543" spans="1:11" x14ac:dyDescent="0.25">
      <c r="A543" t="s">
        <v>1228</v>
      </c>
      <c r="B543" s="56">
        <v>43028</v>
      </c>
      <c r="C543" t="s">
        <v>9231</v>
      </c>
      <c r="D543">
        <v>1</v>
      </c>
      <c r="E543" t="s">
        <v>3475</v>
      </c>
      <c r="F543">
        <v>5041</v>
      </c>
      <c r="G543" s="66" t="s">
        <v>2861</v>
      </c>
      <c r="H543" s="66" t="s">
        <v>2798</v>
      </c>
      <c r="I543" s="66">
        <v>43.58</v>
      </c>
      <c r="J543" s="61">
        <f t="shared" si="15"/>
        <v>272.375</v>
      </c>
    </row>
    <row r="544" spans="1:11" x14ac:dyDescent="0.25">
      <c r="A544" t="s">
        <v>1231</v>
      </c>
      <c r="B544" s="56">
        <v>43028</v>
      </c>
      <c r="C544" t="s">
        <v>9129</v>
      </c>
      <c r="D544">
        <v>1</v>
      </c>
      <c r="E544" t="s">
        <v>3475</v>
      </c>
      <c r="F544">
        <v>5042</v>
      </c>
      <c r="G544" s="66" t="s">
        <v>1447</v>
      </c>
      <c r="H544" s="66" t="s">
        <v>1200</v>
      </c>
      <c r="I544" s="61">
        <v>8000</v>
      </c>
      <c r="J544" s="61">
        <f t="shared" si="15"/>
        <v>50000</v>
      </c>
      <c r="K544" s="69">
        <v>5333.34</v>
      </c>
    </row>
    <row r="545" spans="1:10" x14ac:dyDescent="0.25">
      <c r="A545" t="s">
        <v>1234</v>
      </c>
      <c r="B545" s="56">
        <v>43028</v>
      </c>
      <c r="C545" t="s">
        <v>9232</v>
      </c>
      <c r="D545">
        <v>1</v>
      </c>
      <c r="E545" t="s">
        <v>3475</v>
      </c>
      <c r="F545">
        <v>5043</v>
      </c>
      <c r="G545" s="66" t="s">
        <v>3713</v>
      </c>
      <c r="H545" s="66" t="s">
        <v>3488</v>
      </c>
      <c r="I545" s="66">
        <v>485.81</v>
      </c>
      <c r="J545" s="61">
        <f t="shared" si="15"/>
        <v>3036.3125</v>
      </c>
    </row>
    <row r="546" spans="1:10" x14ac:dyDescent="0.25">
      <c r="A546" t="s">
        <v>2687</v>
      </c>
      <c r="B546" s="56">
        <v>43028</v>
      </c>
      <c r="C546" t="s">
        <v>9233</v>
      </c>
      <c r="D546">
        <v>1</v>
      </c>
      <c r="E546" t="s">
        <v>3475</v>
      </c>
      <c r="F546">
        <v>5044</v>
      </c>
      <c r="G546" s="66" t="s">
        <v>1430</v>
      </c>
      <c r="H546" s="66" t="s">
        <v>1052</v>
      </c>
      <c r="I546" s="66">
        <v>106.4</v>
      </c>
      <c r="J546" s="61">
        <f t="shared" si="15"/>
        <v>665</v>
      </c>
    </row>
    <row r="547" spans="1:10" x14ac:dyDescent="0.25">
      <c r="A547" t="s">
        <v>2690</v>
      </c>
      <c r="B547" s="56">
        <v>43028</v>
      </c>
      <c r="C547" t="s">
        <v>9234</v>
      </c>
      <c r="D547">
        <v>1</v>
      </c>
      <c r="E547" t="s">
        <v>3475</v>
      </c>
      <c r="F547">
        <v>5045</v>
      </c>
      <c r="G547" s="66" t="s">
        <v>1427</v>
      </c>
      <c r="H547" s="66" t="s">
        <v>1036</v>
      </c>
      <c r="I547" s="61">
        <v>1528.81</v>
      </c>
      <c r="J547" s="61">
        <f t="shared" si="15"/>
        <v>9555.0625</v>
      </c>
    </row>
    <row r="548" spans="1:10" x14ac:dyDescent="0.25">
      <c r="A548" t="s">
        <v>1237</v>
      </c>
      <c r="B548" s="56">
        <v>43028</v>
      </c>
      <c r="C548" t="s">
        <v>9235</v>
      </c>
      <c r="D548">
        <v>1</v>
      </c>
      <c r="E548" t="s">
        <v>3475</v>
      </c>
      <c r="F548">
        <v>5046</v>
      </c>
      <c r="G548" s="66" t="s">
        <v>9673</v>
      </c>
      <c r="H548" s="66" t="s">
        <v>9110</v>
      </c>
      <c r="I548" s="61">
        <v>3013.2</v>
      </c>
      <c r="J548" s="61">
        <f t="shared" si="15"/>
        <v>18832.5</v>
      </c>
    </row>
    <row r="549" spans="1:10" x14ac:dyDescent="0.25">
      <c r="A549" t="s">
        <v>1240</v>
      </c>
      <c r="B549" s="56">
        <v>43028</v>
      </c>
      <c r="C549" t="s">
        <v>9236</v>
      </c>
      <c r="D549">
        <v>1</v>
      </c>
      <c r="E549" t="s">
        <v>3475</v>
      </c>
      <c r="F549">
        <v>5047</v>
      </c>
      <c r="G549" s="66" t="s">
        <v>6165</v>
      </c>
      <c r="H549" s="66" t="s">
        <v>6044</v>
      </c>
      <c r="I549" s="61">
        <v>2864</v>
      </c>
      <c r="J549" s="61">
        <f t="shared" si="15"/>
        <v>17900</v>
      </c>
    </row>
    <row r="550" spans="1:10" x14ac:dyDescent="0.25">
      <c r="A550" t="s">
        <v>1243</v>
      </c>
      <c r="B550" s="56">
        <v>43028</v>
      </c>
      <c r="C550" t="s">
        <v>9237</v>
      </c>
      <c r="D550">
        <v>1</v>
      </c>
      <c r="E550" t="s">
        <v>3475</v>
      </c>
      <c r="F550">
        <v>5048</v>
      </c>
      <c r="G550" s="66" t="s">
        <v>1441</v>
      </c>
      <c r="H550" s="66" t="s">
        <v>1156</v>
      </c>
      <c r="I550" s="66">
        <v>368.32</v>
      </c>
      <c r="J550" s="61">
        <f t="shared" si="15"/>
        <v>2302</v>
      </c>
    </row>
    <row r="551" spans="1:10" x14ac:dyDescent="0.25">
      <c r="A551" t="s">
        <v>1246</v>
      </c>
      <c r="B551" s="56">
        <v>43028</v>
      </c>
      <c r="C551" t="s">
        <v>9238</v>
      </c>
      <c r="D551">
        <v>1</v>
      </c>
      <c r="E551" t="s">
        <v>3475</v>
      </c>
      <c r="F551">
        <v>5049</v>
      </c>
      <c r="G551" s="66" t="s">
        <v>1445</v>
      </c>
      <c r="H551" s="66" t="s">
        <v>1172</v>
      </c>
      <c r="I551" s="66">
        <v>469.63</v>
      </c>
      <c r="J551" s="61">
        <f t="shared" si="15"/>
        <v>2935.1875</v>
      </c>
    </row>
    <row r="552" spans="1:10" x14ac:dyDescent="0.25">
      <c r="A552" t="s">
        <v>1252</v>
      </c>
      <c r="B552" s="56">
        <v>43028</v>
      </c>
      <c r="C552" t="s">
        <v>9239</v>
      </c>
      <c r="D552">
        <v>2</v>
      </c>
      <c r="E552" t="s">
        <v>3475</v>
      </c>
      <c r="F552">
        <v>5051</v>
      </c>
      <c r="G552" s="66" t="s">
        <v>1423</v>
      </c>
      <c r="H552" s="66" t="s">
        <v>1014</v>
      </c>
      <c r="I552" s="66">
        <v>608</v>
      </c>
      <c r="J552" s="61">
        <f t="shared" si="15"/>
        <v>3800</v>
      </c>
    </row>
    <row r="553" spans="1:10" x14ac:dyDescent="0.25">
      <c r="A553" t="s">
        <v>1255</v>
      </c>
      <c r="B553" s="56">
        <v>43028</v>
      </c>
      <c r="C553" t="s">
        <v>9240</v>
      </c>
      <c r="D553">
        <v>2</v>
      </c>
      <c r="E553" t="s">
        <v>3475</v>
      </c>
      <c r="F553">
        <v>5052</v>
      </c>
      <c r="G553" s="66" t="s">
        <v>7627</v>
      </c>
      <c r="H553" s="66" t="s">
        <v>7767</v>
      </c>
      <c r="I553" s="61">
        <v>2056</v>
      </c>
      <c r="J553" s="61">
        <f t="shared" si="15"/>
        <v>12850</v>
      </c>
    </row>
    <row r="554" spans="1:10" x14ac:dyDescent="0.25">
      <c r="A554" t="s">
        <v>1259</v>
      </c>
      <c r="B554" s="56">
        <v>43028</v>
      </c>
      <c r="C554" t="s">
        <v>9241</v>
      </c>
      <c r="D554">
        <v>2</v>
      </c>
      <c r="E554" t="s">
        <v>3475</v>
      </c>
      <c r="F554">
        <v>5053</v>
      </c>
      <c r="G554" s="66" t="s">
        <v>1451</v>
      </c>
      <c r="H554" s="66" t="s">
        <v>1258</v>
      </c>
      <c r="I554" s="66">
        <v>96.52</v>
      </c>
      <c r="J554" s="61">
        <f t="shared" si="15"/>
        <v>603.25</v>
      </c>
    </row>
    <row r="555" spans="1:10" x14ac:dyDescent="0.25">
      <c r="A555" t="s">
        <v>1262</v>
      </c>
      <c r="B555" s="56">
        <v>43028</v>
      </c>
      <c r="C555" t="s">
        <v>9242</v>
      </c>
      <c r="D555">
        <v>2</v>
      </c>
      <c r="E555" t="s">
        <v>3475</v>
      </c>
      <c r="F555">
        <v>5054</v>
      </c>
      <c r="G555" s="66" t="s">
        <v>1451</v>
      </c>
      <c r="H555" s="66" t="s">
        <v>1258</v>
      </c>
      <c r="I555" s="61">
        <v>2130.5</v>
      </c>
      <c r="J555" s="61">
        <f t="shared" si="15"/>
        <v>13315.625</v>
      </c>
    </row>
    <row r="556" spans="1:10" x14ac:dyDescent="0.25">
      <c r="A556" t="s">
        <v>1265</v>
      </c>
      <c r="B556" s="56">
        <v>43028</v>
      </c>
      <c r="C556" t="s">
        <v>9243</v>
      </c>
      <c r="D556">
        <v>2</v>
      </c>
      <c r="E556" t="s">
        <v>3475</v>
      </c>
      <c r="F556">
        <v>5055</v>
      </c>
      <c r="G556" s="66" t="s">
        <v>1458</v>
      </c>
      <c r="H556" s="66" t="s">
        <v>1359</v>
      </c>
      <c r="I556" s="61">
        <v>1808</v>
      </c>
      <c r="J556" s="61">
        <f t="shared" si="15"/>
        <v>11300</v>
      </c>
    </row>
    <row r="557" spans="1:10" x14ac:dyDescent="0.25">
      <c r="A557" t="s">
        <v>1268</v>
      </c>
      <c r="B557" s="56">
        <v>43028</v>
      </c>
      <c r="C557" t="s">
        <v>9244</v>
      </c>
      <c r="D557">
        <v>2</v>
      </c>
      <c r="E557" t="s">
        <v>3475</v>
      </c>
      <c r="F557">
        <v>5056</v>
      </c>
      <c r="G557" s="66" t="s">
        <v>1426</v>
      </c>
      <c r="H557" s="66" t="s">
        <v>1029</v>
      </c>
      <c r="I557" s="66">
        <v>56</v>
      </c>
      <c r="J557" s="61">
        <f t="shared" si="15"/>
        <v>350</v>
      </c>
    </row>
    <row r="558" spans="1:10" x14ac:dyDescent="0.25">
      <c r="A558" t="s">
        <v>1271</v>
      </c>
      <c r="B558" s="56">
        <v>43028</v>
      </c>
      <c r="C558" t="s">
        <v>9245</v>
      </c>
      <c r="D558">
        <v>2</v>
      </c>
      <c r="E558" t="s">
        <v>3475</v>
      </c>
      <c r="F558">
        <v>5057</v>
      </c>
      <c r="G558" s="66" t="s">
        <v>1438</v>
      </c>
      <c r="H558" s="66" t="s">
        <v>1130</v>
      </c>
      <c r="I558" s="66">
        <v>809.6</v>
      </c>
      <c r="J558" s="61">
        <f t="shared" si="15"/>
        <v>5060</v>
      </c>
    </row>
    <row r="559" spans="1:10" x14ac:dyDescent="0.25">
      <c r="A559" t="s">
        <v>5159</v>
      </c>
      <c r="B559" s="56">
        <v>43028</v>
      </c>
      <c r="C559" t="s">
        <v>9246</v>
      </c>
      <c r="D559">
        <v>2</v>
      </c>
      <c r="E559" t="s">
        <v>3475</v>
      </c>
      <c r="F559">
        <v>5058</v>
      </c>
      <c r="G559" s="66" t="s">
        <v>1432</v>
      </c>
      <c r="H559" s="66" t="s">
        <v>1060</v>
      </c>
      <c r="I559" s="66">
        <v>192</v>
      </c>
      <c r="J559" s="61">
        <f t="shared" si="15"/>
        <v>1200</v>
      </c>
    </row>
    <row r="560" spans="1:10" x14ac:dyDescent="0.25">
      <c r="A560" t="s">
        <v>1275</v>
      </c>
      <c r="B560" s="56">
        <v>43028</v>
      </c>
      <c r="C560" t="s">
        <v>9247</v>
      </c>
      <c r="D560">
        <v>2</v>
      </c>
      <c r="E560" t="s">
        <v>3475</v>
      </c>
      <c r="F560">
        <v>5059</v>
      </c>
      <c r="G560" s="66" t="s">
        <v>1425</v>
      </c>
      <c r="H560" s="66" t="s">
        <v>1025</v>
      </c>
      <c r="I560" s="61">
        <v>1075.8599999999999</v>
      </c>
      <c r="J560" s="61">
        <f t="shared" si="15"/>
        <v>6724.1249999999991</v>
      </c>
    </row>
    <row r="561" spans="1:11" x14ac:dyDescent="0.25">
      <c r="A561" t="s">
        <v>2700</v>
      </c>
      <c r="B561" s="56">
        <v>43028</v>
      </c>
      <c r="C561" t="s">
        <v>9248</v>
      </c>
      <c r="D561">
        <v>2</v>
      </c>
      <c r="E561" t="s">
        <v>3475</v>
      </c>
      <c r="F561">
        <v>5060</v>
      </c>
      <c r="G561" s="66" t="s">
        <v>1433</v>
      </c>
      <c r="H561" s="66" t="s">
        <v>1064</v>
      </c>
      <c r="I561" s="61">
        <v>2114.48</v>
      </c>
      <c r="J561" s="61">
        <f t="shared" si="15"/>
        <v>13215.5</v>
      </c>
    </row>
    <row r="562" spans="1:11" x14ac:dyDescent="0.25">
      <c r="A562" t="s">
        <v>1279</v>
      </c>
      <c r="B562" s="56">
        <v>43021</v>
      </c>
      <c r="C562" t="s">
        <v>9128</v>
      </c>
      <c r="D562">
        <v>1</v>
      </c>
      <c r="E562" t="s">
        <v>3475</v>
      </c>
      <c r="F562">
        <v>5062</v>
      </c>
      <c r="G562" s="66" t="s">
        <v>1421</v>
      </c>
      <c r="H562" s="66" t="s">
        <v>1006</v>
      </c>
      <c r="I562" s="61">
        <v>123955.69</v>
      </c>
      <c r="J562" s="61">
        <f t="shared" si="15"/>
        <v>774723.0625</v>
      </c>
    </row>
    <row r="563" spans="1:11" x14ac:dyDescent="0.25">
      <c r="A563" t="s">
        <v>1282</v>
      </c>
      <c r="B563" s="56">
        <v>43021</v>
      </c>
      <c r="C563" t="s">
        <v>9129</v>
      </c>
      <c r="D563">
        <v>1</v>
      </c>
      <c r="E563" t="s">
        <v>3475</v>
      </c>
      <c r="F563">
        <v>5063</v>
      </c>
      <c r="G563" s="66" t="s">
        <v>1421</v>
      </c>
      <c r="H563" s="66" t="s">
        <v>1006</v>
      </c>
      <c r="I563" s="61">
        <v>24038.36</v>
      </c>
      <c r="J563" s="61">
        <f t="shared" si="15"/>
        <v>150239.75</v>
      </c>
    </row>
    <row r="564" spans="1:11" x14ac:dyDescent="0.25">
      <c r="A564" t="s">
        <v>5056</v>
      </c>
      <c r="B564" s="56">
        <v>43025</v>
      </c>
      <c r="C564" t="s">
        <v>9179</v>
      </c>
      <c r="D564">
        <v>1</v>
      </c>
      <c r="E564" t="s">
        <v>3475</v>
      </c>
      <c r="F564">
        <v>5064</v>
      </c>
      <c r="G564" s="66" t="s">
        <v>1421</v>
      </c>
      <c r="H564" s="66" t="s">
        <v>1006</v>
      </c>
      <c r="I564" s="61">
        <v>29377.63</v>
      </c>
      <c r="J564" s="61">
        <f t="shared" si="15"/>
        <v>183610.1875</v>
      </c>
    </row>
    <row r="565" spans="1:11" x14ac:dyDescent="0.25">
      <c r="A565" t="s">
        <v>1286</v>
      </c>
      <c r="B565" s="56">
        <v>43025</v>
      </c>
      <c r="C565" t="s">
        <v>9180</v>
      </c>
      <c r="D565">
        <v>1</v>
      </c>
      <c r="E565" t="s">
        <v>3475</v>
      </c>
      <c r="F565">
        <v>5065</v>
      </c>
      <c r="G565" s="66" t="s">
        <v>1421</v>
      </c>
      <c r="H565" s="66" t="s">
        <v>1006</v>
      </c>
      <c r="I565" s="66">
        <v>704</v>
      </c>
      <c r="J565" s="61">
        <f t="shared" si="15"/>
        <v>4400</v>
      </c>
    </row>
    <row r="566" spans="1:11" x14ac:dyDescent="0.25">
      <c r="A566" t="s">
        <v>2712</v>
      </c>
      <c r="B566" s="56">
        <v>43026</v>
      </c>
      <c r="C566" t="s">
        <v>9194</v>
      </c>
      <c r="D566">
        <v>1</v>
      </c>
      <c r="E566" t="s">
        <v>3475</v>
      </c>
      <c r="F566">
        <v>5066</v>
      </c>
      <c r="G566" s="66" t="s">
        <v>1421</v>
      </c>
      <c r="H566" s="66" t="s">
        <v>1006</v>
      </c>
      <c r="I566" s="61">
        <v>2208.27</v>
      </c>
      <c r="J566" s="61">
        <f t="shared" si="15"/>
        <v>13801.6875</v>
      </c>
    </row>
    <row r="567" spans="1:11" x14ac:dyDescent="0.25">
      <c r="A567" t="s">
        <v>3593</v>
      </c>
      <c r="B567" s="56">
        <v>43028</v>
      </c>
      <c r="C567" t="s">
        <v>9249</v>
      </c>
      <c r="D567">
        <v>1</v>
      </c>
      <c r="E567" t="s">
        <v>3475</v>
      </c>
      <c r="F567">
        <v>5067</v>
      </c>
      <c r="G567" s="66" t="s">
        <v>1421</v>
      </c>
      <c r="H567" s="66" t="s">
        <v>1006</v>
      </c>
      <c r="I567" s="61">
        <v>31374.45</v>
      </c>
      <c r="J567" s="61">
        <f t="shared" si="15"/>
        <v>196090.3125</v>
      </c>
    </row>
    <row r="568" spans="1:11" x14ac:dyDescent="0.25">
      <c r="A568" t="s">
        <v>2728</v>
      </c>
      <c r="B568" s="56">
        <v>43031</v>
      </c>
      <c r="C568" t="s">
        <v>9273</v>
      </c>
      <c r="D568">
        <v>2</v>
      </c>
      <c r="E568" t="s">
        <v>3475</v>
      </c>
      <c r="F568">
        <v>5075</v>
      </c>
      <c r="G568" s="66" t="s">
        <v>1432</v>
      </c>
      <c r="H568" s="66" t="s">
        <v>1060</v>
      </c>
      <c r="I568" s="66">
        <v>128.83000000000001</v>
      </c>
      <c r="J568" s="61">
        <f t="shared" si="15"/>
        <v>805.18750000000011</v>
      </c>
    </row>
    <row r="569" spans="1:11" x14ac:dyDescent="0.25">
      <c r="A569" t="s">
        <v>2731</v>
      </c>
      <c r="B569" s="56">
        <v>43032</v>
      </c>
      <c r="C569" t="s">
        <v>9331</v>
      </c>
      <c r="D569">
        <v>1</v>
      </c>
      <c r="E569" t="s">
        <v>3475</v>
      </c>
      <c r="F569">
        <v>5076</v>
      </c>
      <c r="G569" s="66" t="s">
        <v>1421</v>
      </c>
      <c r="H569" s="66" t="s">
        <v>1006</v>
      </c>
      <c r="I569" s="61">
        <v>30978.720000000001</v>
      </c>
      <c r="J569" s="61">
        <f t="shared" si="15"/>
        <v>193617</v>
      </c>
    </row>
    <row r="570" spans="1:11" x14ac:dyDescent="0.25">
      <c r="A570" t="s">
        <v>2746</v>
      </c>
      <c r="B570" s="56">
        <v>43033</v>
      </c>
      <c r="C570" t="s">
        <v>9348</v>
      </c>
      <c r="D570">
        <v>1</v>
      </c>
      <c r="E570" t="s">
        <v>3472</v>
      </c>
      <c r="F570">
        <v>18663</v>
      </c>
      <c r="G570" s="39" t="s">
        <v>7966</v>
      </c>
      <c r="H570" s="66" t="s">
        <v>1192</v>
      </c>
      <c r="I570" s="61">
        <v>21428.57</v>
      </c>
      <c r="J570" s="61">
        <f t="shared" si="15"/>
        <v>133928.5625</v>
      </c>
      <c r="K570" s="68">
        <v>14285.72</v>
      </c>
    </row>
    <row r="571" spans="1:11" x14ac:dyDescent="0.25">
      <c r="A571" t="s">
        <v>3626</v>
      </c>
      <c r="B571" s="56">
        <v>43033</v>
      </c>
      <c r="C571" t="s">
        <v>9349</v>
      </c>
      <c r="D571">
        <v>1</v>
      </c>
      <c r="E571" t="s">
        <v>3472</v>
      </c>
      <c r="F571">
        <v>18664</v>
      </c>
      <c r="G571" s="7" t="s">
        <v>1418</v>
      </c>
      <c r="H571" s="66" t="s">
        <v>1196</v>
      </c>
      <c r="I571" s="61">
        <v>21428.57</v>
      </c>
      <c r="J571" s="61">
        <f t="shared" si="15"/>
        <v>133928.5625</v>
      </c>
      <c r="K571" s="68">
        <v>14285.72</v>
      </c>
    </row>
    <row r="572" spans="1:11" x14ac:dyDescent="0.25">
      <c r="A572" t="s">
        <v>1312</v>
      </c>
      <c r="B572" s="56">
        <v>43034</v>
      </c>
      <c r="C572" t="s">
        <v>9352</v>
      </c>
      <c r="D572">
        <v>1</v>
      </c>
      <c r="E572" t="s">
        <v>3475</v>
      </c>
      <c r="F572">
        <v>5084</v>
      </c>
      <c r="G572" s="66" t="s">
        <v>8960</v>
      </c>
      <c r="H572" s="66" t="s">
        <v>8852</v>
      </c>
      <c r="I572" s="61">
        <v>76240</v>
      </c>
      <c r="J572" s="61">
        <f t="shared" si="15"/>
        <v>476500</v>
      </c>
    </row>
    <row r="573" spans="1:11" x14ac:dyDescent="0.25">
      <c r="A573" t="s">
        <v>3644</v>
      </c>
      <c r="B573" s="56">
        <v>43032</v>
      </c>
      <c r="C573" t="s">
        <v>9332</v>
      </c>
      <c r="D573">
        <v>1</v>
      </c>
      <c r="E573" t="s">
        <v>3475</v>
      </c>
      <c r="F573">
        <v>5088</v>
      </c>
      <c r="G573" s="66" t="s">
        <v>1421</v>
      </c>
      <c r="H573" s="66" t="s">
        <v>1006</v>
      </c>
      <c r="I573" s="66">
        <v>282.12</v>
      </c>
      <c r="J573" s="61">
        <f t="shared" si="15"/>
        <v>1763.25</v>
      </c>
    </row>
    <row r="574" spans="1:11" x14ac:dyDescent="0.25">
      <c r="A574" t="s">
        <v>4719</v>
      </c>
      <c r="B574" s="56">
        <v>43032</v>
      </c>
      <c r="C574" t="s">
        <v>9333</v>
      </c>
      <c r="D574">
        <v>1</v>
      </c>
      <c r="E574" t="s">
        <v>3475</v>
      </c>
      <c r="F574">
        <v>5089</v>
      </c>
      <c r="G574" s="66" t="s">
        <v>1421</v>
      </c>
      <c r="H574" s="66" t="s">
        <v>1006</v>
      </c>
      <c r="I574" s="61">
        <v>2518.64</v>
      </c>
      <c r="J574" s="61">
        <f t="shared" si="15"/>
        <v>15741.499999999998</v>
      </c>
    </row>
    <row r="575" spans="1:11" x14ac:dyDescent="0.25">
      <c r="A575" t="s">
        <v>4725</v>
      </c>
      <c r="B575" s="56">
        <v>43034</v>
      </c>
      <c r="C575" t="s">
        <v>9353</v>
      </c>
      <c r="D575">
        <v>1</v>
      </c>
      <c r="E575" t="s">
        <v>9226</v>
      </c>
      <c r="F575">
        <v>679</v>
      </c>
      <c r="G575" s="39" t="s">
        <v>1508</v>
      </c>
      <c r="H575" s="7" t="s">
        <v>1509</v>
      </c>
      <c r="I575" s="66">
        <v>17.28</v>
      </c>
      <c r="J575" s="61">
        <f t="shared" si="15"/>
        <v>108</v>
      </c>
    </row>
    <row r="576" spans="1:11" x14ac:dyDescent="0.25">
      <c r="A576" t="s">
        <v>2787</v>
      </c>
      <c r="B576" s="56">
        <v>43034</v>
      </c>
      <c r="C576" t="s">
        <v>9354</v>
      </c>
      <c r="D576">
        <v>1</v>
      </c>
      <c r="E576" t="s">
        <v>3475</v>
      </c>
      <c r="F576">
        <v>5091</v>
      </c>
      <c r="G576" s="66" t="s">
        <v>1430</v>
      </c>
      <c r="H576" s="66" t="s">
        <v>1052</v>
      </c>
      <c r="I576" s="66">
        <v>508.8</v>
      </c>
      <c r="J576" s="61">
        <f t="shared" si="15"/>
        <v>3180</v>
      </c>
    </row>
    <row r="577" spans="1:10" x14ac:dyDescent="0.25">
      <c r="A577" t="s">
        <v>2790</v>
      </c>
      <c r="B577" s="56">
        <v>43034</v>
      </c>
      <c r="C577" t="s">
        <v>9355</v>
      </c>
      <c r="D577">
        <v>1</v>
      </c>
      <c r="E577" t="s">
        <v>3475</v>
      </c>
      <c r="F577">
        <v>5092</v>
      </c>
      <c r="G577" s="66" t="s">
        <v>1442</v>
      </c>
      <c r="H577" s="66" t="s">
        <v>1160</v>
      </c>
      <c r="I577" s="61">
        <v>6728.56</v>
      </c>
      <c r="J577" s="61">
        <f t="shared" si="15"/>
        <v>42053.5</v>
      </c>
    </row>
    <row r="578" spans="1:10" x14ac:dyDescent="0.25">
      <c r="A578" t="s">
        <v>1325</v>
      </c>
      <c r="B578" s="56">
        <v>43034</v>
      </c>
      <c r="C578" t="s">
        <v>9356</v>
      </c>
      <c r="D578">
        <v>1</v>
      </c>
      <c r="E578" t="s">
        <v>3475</v>
      </c>
      <c r="F578">
        <v>5094</v>
      </c>
      <c r="G578" s="66" t="s">
        <v>1427</v>
      </c>
      <c r="H578" s="66" t="s">
        <v>1036</v>
      </c>
      <c r="I578" s="66">
        <v>74.510000000000005</v>
      </c>
      <c r="J578" s="61">
        <f t="shared" si="15"/>
        <v>465.6875</v>
      </c>
    </row>
    <row r="579" spans="1:10" x14ac:dyDescent="0.25">
      <c r="A579" t="s">
        <v>4733</v>
      </c>
      <c r="B579" s="56">
        <v>43034</v>
      </c>
      <c r="C579" t="s">
        <v>9357</v>
      </c>
      <c r="D579">
        <v>1</v>
      </c>
      <c r="E579" t="s">
        <v>3475</v>
      </c>
      <c r="F579">
        <v>5095</v>
      </c>
      <c r="G579" s="66" t="s">
        <v>2852</v>
      </c>
      <c r="H579" s="66" t="s">
        <v>2734</v>
      </c>
      <c r="I579" s="61">
        <v>1176</v>
      </c>
      <c r="J579" s="61">
        <f t="shared" si="15"/>
        <v>7350</v>
      </c>
    </row>
    <row r="580" spans="1:10" x14ac:dyDescent="0.25">
      <c r="A580" t="s">
        <v>1328</v>
      </c>
      <c r="B580" s="56">
        <v>43034</v>
      </c>
      <c r="C580" t="s">
        <v>9358</v>
      </c>
      <c r="D580">
        <v>1</v>
      </c>
      <c r="E580" t="s">
        <v>3475</v>
      </c>
      <c r="F580">
        <v>5096</v>
      </c>
      <c r="G580" s="66" t="s">
        <v>5569</v>
      </c>
      <c r="H580" s="66" t="s">
        <v>9343</v>
      </c>
      <c r="I580" s="66">
        <v>192</v>
      </c>
      <c r="J580" s="61">
        <f t="shared" si="15"/>
        <v>1200</v>
      </c>
    </row>
    <row r="581" spans="1:10" x14ac:dyDescent="0.25">
      <c r="A581" t="s">
        <v>2793</v>
      </c>
      <c r="B581" s="56">
        <v>43034</v>
      </c>
      <c r="C581" t="s">
        <v>9359</v>
      </c>
      <c r="D581">
        <v>1</v>
      </c>
      <c r="E581" t="s">
        <v>3475</v>
      </c>
      <c r="F581">
        <v>5097</v>
      </c>
      <c r="G581" s="66" t="s">
        <v>1430</v>
      </c>
      <c r="H581" s="66" t="s">
        <v>1052</v>
      </c>
      <c r="I581" s="66">
        <v>193.1</v>
      </c>
      <c r="J581" s="61">
        <f t="shared" si="15"/>
        <v>1206.875</v>
      </c>
    </row>
    <row r="582" spans="1:10" x14ac:dyDescent="0.25">
      <c r="A582" t="s">
        <v>5551</v>
      </c>
      <c r="B582" s="56">
        <v>43034</v>
      </c>
      <c r="C582" t="s">
        <v>9360</v>
      </c>
      <c r="D582">
        <v>1</v>
      </c>
      <c r="E582" t="s">
        <v>3475</v>
      </c>
      <c r="F582">
        <v>5099</v>
      </c>
      <c r="G582" s="66" t="s">
        <v>2833</v>
      </c>
      <c r="H582" s="66" t="s">
        <v>2497</v>
      </c>
      <c r="I582" s="66">
        <v>528</v>
      </c>
      <c r="J582" s="61">
        <f t="shared" ref="J582:J620" si="16">+I582/0.16</f>
        <v>3300</v>
      </c>
    </row>
    <row r="583" spans="1:10" x14ac:dyDescent="0.25">
      <c r="A583" t="s">
        <v>5552</v>
      </c>
      <c r="B583" s="56">
        <v>43034</v>
      </c>
      <c r="C583" t="s">
        <v>9361</v>
      </c>
      <c r="D583">
        <v>1</v>
      </c>
      <c r="E583" t="s">
        <v>3475</v>
      </c>
      <c r="F583">
        <v>5100</v>
      </c>
      <c r="G583" s="66" t="s">
        <v>7310</v>
      </c>
      <c r="H583" s="66" t="s">
        <v>7040</v>
      </c>
      <c r="I583" s="61">
        <v>3802.54</v>
      </c>
      <c r="J583" s="61">
        <f t="shared" si="16"/>
        <v>23765.875</v>
      </c>
    </row>
    <row r="584" spans="1:10" x14ac:dyDescent="0.25">
      <c r="A584" t="s">
        <v>2799</v>
      </c>
      <c r="B584" s="56">
        <v>43034</v>
      </c>
      <c r="C584" t="s">
        <v>9362</v>
      </c>
      <c r="D584">
        <v>1</v>
      </c>
      <c r="E584" t="s">
        <v>3475</v>
      </c>
      <c r="F584">
        <v>5101</v>
      </c>
      <c r="G584" s="66" t="s">
        <v>1424</v>
      </c>
      <c r="H584" s="66" t="s">
        <v>1018</v>
      </c>
      <c r="I584" s="66">
        <v>332</v>
      </c>
      <c r="J584" s="61">
        <f t="shared" si="16"/>
        <v>2075</v>
      </c>
    </row>
    <row r="585" spans="1:10" x14ac:dyDescent="0.25">
      <c r="A585" t="s">
        <v>8939</v>
      </c>
      <c r="B585" s="56">
        <v>43034</v>
      </c>
      <c r="C585" t="s">
        <v>9363</v>
      </c>
      <c r="D585">
        <v>1</v>
      </c>
      <c r="E585" t="s">
        <v>3475</v>
      </c>
      <c r="F585">
        <v>5102</v>
      </c>
      <c r="G585" s="66" t="s">
        <v>1438</v>
      </c>
      <c r="H585" s="66" t="s">
        <v>1130</v>
      </c>
      <c r="I585" s="61">
        <v>2112</v>
      </c>
      <c r="J585" s="61">
        <f t="shared" si="16"/>
        <v>13200</v>
      </c>
    </row>
    <row r="586" spans="1:10" x14ac:dyDescent="0.25">
      <c r="A586" t="s">
        <v>2802</v>
      </c>
      <c r="B586" s="56">
        <v>43034</v>
      </c>
      <c r="C586" t="s">
        <v>9364</v>
      </c>
      <c r="D586">
        <v>1</v>
      </c>
      <c r="E586" t="s">
        <v>3475</v>
      </c>
      <c r="F586">
        <v>5103</v>
      </c>
      <c r="G586" s="66" t="s">
        <v>1424</v>
      </c>
      <c r="H586" s="66" t="s">
        <v>1018</v>
      </c>
      <c r="I586" s="66">
        <v>268</v>
      </c>
      <c r="J586" s="61">
        <f t="shared" si="16"/>
        <v>1675</v>
      </c>
    </row>
    <row r="587" spans="1:10" x14ac:dyDescent="0.25">
      <c r="A587" t="s">
        <v>2805</v>
      </c>
      <c r="B587" s="56">
        <v>43034</v>
      </c>
      <c r="C587" t="s">
        <v>9365</v>
      </c>
      <c r="D587">
        <v>1</v>
      </c>
      <c r="E587" t="s">
        <v>3475</v>
      </c>
      <c r="F587">
        <v>5104</v>
      </c>
      <c r="G587" s="66" t="s">
        <v>1445</v>
      </c>
      <c r="H587" s="66" t="s">
        <v>1172</v>
      </c>
      <c r="I587" s="66">
        <v>605.66</v>
      </c>
      <c r="J587" s="61">
        <f t="shared" si="16"/>
        <v>3785.3749999999995</v>
      </c>
    </row>
    <row r="588" spans="1:10" x14ac:dyDescent="0.25">
      <c r="A588" t="s">
        <v>2808</v>
      </c>
      <c r="B588" s="56">
        <v>43034</v>
      </c>
      <c r="C588" t="s">
        <v>9366</v>
      </c>
      <c r="D588">
        <v>1</v>
      </c>
      <c r="E588" t="s">
        <v>3475</v>
      </c>
      <c r="F588">
        <v>5105</v>
      </c>
      <c r="G588" s="66" t="s">
        <v>5996</v>
      </c>
      <c r="H588" s="66" t="s">
        <v>7210</v>
      </c>
      <c r="I588" s="67">
        <v>8404.2800000000007</v>
      </c>
      <c r="J588" s="61">
        <f t="shared" si="16"/>
        <v>52526.75</v>
      </c>
    </row>
    <row r="589" spans="1:10" x14ac:dyDescent="0.25">
      <c r="A589" t="s">
        <v>9367</v>
      </c>
      <c r="B589" s="56">
        <v>43034</v>
      </c>
      <c r="C589" t="s">
        <v>9368</v>
      </c>
      <c r="D589">
        <v>1</v>
      </c>
      <c r="E589" t="s">
        <v>3475</v>
      </c>
      <c r="F589">
        <v>5106</v>
      </c>
      <c r="G589" s="66" t="s">
        <v>1434</v>
      </c>
      <c r="H589" s="66" t="s">
        <v>1085</v>
      </c>
      <c r="I589" s="61">
        <v>10721.56</v>
      </c>
      <c r="J589" s="61">
        <f t="shared" si="16"/>
        <v>67009.75</v>
      </c>
    </row>
    <row r="590" spans="1:10" x14ac:dyDescent="0.25">
      <c r="A590" t="s">
        <v>1334</v>
      </c>
      <c r="B590" s="56">
        <v>43034</v>
      </c>
      <c r="C590" t="s">
        <v>9369</v>
      </c>
      <c r="D590">
        <v>1</v>
      </c>
      <c r="E590" t="s">
        <v>3475</v>
      </c>
      <c r="F590">
        <v>5107</v>
      </c>
      <c r="G590" s="66" t="s">
        <v>4767</v>
      </c>
      <c r="H590" s="66" t="s">
        <v>4631</v>
      </c>
      <c r="I590" s="61">
        <v>3011.36</v>
      </c>
      <c r="J590" s="61">
        <f t="shared" si="16"/>
        <v>18821</v>
      </c>
    </row>
    <row r="591" spans="1:10" x14ac:dyDescent="0.25">
      <c r="A591" t="s">
        <v>1337</v>
      </c>
      <c r="B591" s="56">
        <v>43034</v>
      </c>
      <c r="C591" t="s">
        <v>9370</v>
      </c>
      <c r="D591">
        <v>2</v>
      </c>
      <c r="E591" t="s">
        <v>3475</v>
      </c>
      <c r="F591">
        <v>5108</v>
      </c>
      <c r="G591" s="66" t="s">
        <v>1458</v>
      </c>
      <c r="H591" s="66" t="s">
        <v>1359</v>
      </c>
      <c r="I591" s="66">
        <v>384</v>
      </c>
      <c r="J591" s="61">
        <f t="shared" si="16"/>
        <v>2400</v>
      </c>
    </row>
    <row r="592" spans="1:10" x14ac:dyDescent="0.25">
      <c r="A592" t="s">
        <v>1340</v>
      </c>
      <c r="B592" s="56">
        <v>43034</v>
      </c>
      <c r="C592" t="s">
        <v>9371</v>
      </c>
      <c r="D592">
        <v>2</v>
      </c>
      <c r="E592" t="s">
        <v>3475</v>
      </c>
      <c r="F592">
        <v>5109</v>
      </c>
      <c r="G592" s="66" t="s">
        <v>1433</v>
      </c>
      <c r="H592" s="66" t="s">
        <v>1064</v>
      </c>
      <c r="I592" s="61">
        <v>1503.36</v>
      </c>
      <c r="J592" s="61">
        <f t="shared" si="16"/>
        <v>9396</v>
      </c>
    </row>
    <row r="593" spans="1:11" x14ac:dyDescent="0.25">
      <c r="A593" t="s">
        <v>1343</v>
      </c>
      <c r="B593" s="56">
        <v>43034</v>
      </c>
      <c r="C593" t="s">
        <v>9372</v>
      </c>
      <c r="D593">
        <v>2</v>
      </c>
      <c r="E593" t="s">
        <v>3475</v>
      </c>
      <c r="F593">
        <v>5110</v>
      </c>
      <c r="G593" s="66" t="s">
        <v>9678</v>
      </c>
      <c r="H593" s="66" t="s">
        <v>9373</v>
      </c>
      <c r="I593" s="61">
        <v>6848</v>
      </c>
      <c r="J593" s="61">
        <f t="shared" si="16"/>
        <v>42800</v>
      </c>
    </row>
    <row r="594" spans="1:11" x14ac:dyDescent="0.25">
      <c r="A594" t="s">
        <v>1346</v>
      </c>
      <c r="B594" s="56">
        <v>43034</v>
      </c>
      <c r="C594" t="s">
        <v>9374</v>
      </c>
      <c r="D594">
        <v>2</v>
      </c>
      <c r="E594" t="s">
        <v>3475</v>
      </c>
      <c r="F594">
        <v>5111</v>
      </c>
      <c r="G594" s="66" t="s">
        <v>9679</v>
      </c>
      <c r="H594" s="66" t="s">
        <v>9375</v>
      </c>
      <c r="I594" s="66">
        <v>640</v>
      </c>
      <c r="J594" s="61">
        <f t="shared" si="16"/>
        <v>4000</v>
      </c>
    </row>
    <row r="595" spans="1:11" x14ac:dyDescent="0.25">
      <c r="A595" t="s">
        <v>1349</v>
      </c>
      <c r="B595" s="56">
        <v>43034</v>
      </c>
      <c r="C595" t="s">
        <v>9376</v>
      </c>
      <c r="D595">
        <v>2</v>
      </c>
      <c r="E595" t="s">
        <v>3475</v>
      </c>
      <c r="F595">
        <v>5112</v>
      </c>
      <c r="G595" s="66" t="s">
        <v>3713</v>
      </c>
      <c r="H595" s="66" t="s">
        <v>3488</v>
      </c>
      <c r="I595" s="61">
        <v>1529.36</v>
      </c>
      <c r="J595" s="61">
        <f t="shared" si="16"/>
        <v>9558.5</v>
      </c>
    </row>
    <row r="596" spans="1:11" x14ac:dyDescent="0.25">
      <c r="A596" t="s">
        <v>1353</v>
      </c>
      <c r="B596" s="56">
        <v>43034</v>
      </c>
      <c r="C596" t="s">
        <v>9377</v>
      </c>
      <c r="D596">
        <v>2</v>
      </c>
      <c r="E596" t="s">
        <v>3475</v>
      </c>
      <c r="F596">
        <v>5113</v>
      </c>
      <c r="G596" s="66" t="s">
        <v>1437</v>
      </c>
      <c r="H596" s="66" t="s">
        <v>1111</v>
      </c>
      <c r="I596" s="61">
        <v>1172.4100000000001</v>
      </c>
      <c r="J596" s="61">
        <f t="shared" si="16"/>
        <v>7327.5625</v>
      </c>
    </row>
    <row r="597" spans="1:11" x14ac:dyDescent="0.25">
      <c r="A597" t="s">
        <v>1356</v>
      </c>
      <c r="B597" s="56">
        <v>43034</v>
      </c>
      <c r="C597" t="s">
        <v>9378</v>
      </c>
      <c r="D597">
        <v>2</v>
      </c>
      <c r="E597" t="s">
        <v>3475</v>
      </c>
      <c r="F597">
        <v>5114</v>
      </c>
      <c r="G597" s="66" t="s">
        <v>1423</v>
      </c>
      <c r="H597" s="66" t="s">
        <v>1014</v>
      </c>
      <c r="I597" s="66">
        <v>512</v>
      </c>
      <c r="J597" s="61">
        <f t="shared" si="16"/>
        <v>3200</v>
      </c>
    </row>
    <row r="598" spans="1:11" x14ac:dyDescent="0.25">
      <c r="A598" t="s">
        <v>1360</v>
      </c>
      <c r="B598" s="56">
        <v>43034</v>
      </c>
      <c r="C598" t="s">
        <v>9379</v>
      </c>
      <c r="D598">
        <v>2</v>
      </c>
      <c r="E598" t="s">
        <v>3475</v>
      </c>
      <c r="F598">
        <v>5115</v>
      </c>
      <c r="G598" s="66" t="s">
        <v>1437</v>
      </c>
      <c r="H598" s="66" t="s">
        <v>1111</v>
      </c>
      <c r="I598" s="61">
        <v>2000</v>
      </c>
      <c r="J598" s="61">
        <f t="shared" si="16"/>
        <v>12500</v>
      </c>
    </row>
    <row r="599" spans="1:11" x14ac:dyDescent="0.25">
      <c r="A599" t="s">
        <v>3663</v>
      </c>
      <c r="B599" s="56">
        <v>43035</v>
      </c>
      <c r="C599" t="s">
        <v>9411</v>
      </c>
      <c r="D599">
        <v>1</v>
      </c>
      <c r="E599" t="s">
        <v>3475</v>
      </c>
      <c r="F599">
        <v>5125</v>
      </c>
      <c r="G599" s="66" t="s">
        <v>2943</v>
      </c>
      <c r="H599" s="66" t="s">
        <v>2738</v>
      </c>
      <c r="I599" s="61">
        <v>1927.83</v>
      </c>
      <c r="J599" s="61">
        <f t="shared" si="16"/>
        <v>12048.9375</v>
      </c>
    </row>
    <row r="600" spans="1:11" x14ac:dyDescent="0.25">
      <c r="A600" t="s">
        <v>2811</v>
      </c>
      <c r="B600" s="56">
        <v>43035</v>
      </c>
      <c r="C600" t="s">
        <v>9412</v>
      </c>
      <c r="D600">
        <v>1</v>
      </c>
      <c r="E600" t="s">
        <v>3475</v>
      </c>
      <c r="F600">
        <v>5126</v>
      </c>
      <c r="G600" s="66" t="s">
        <v>1462</v>
      </c>
      <c r="H600" s="66" t="s">
        <v>2490</v>
      </c>
      <c r="I600" s="61">
        <v>2206.56</v>
      </c>
      <c r="J600" s="61">
        <f t="shared" si="16"/>
        <v>13791</v>
      </c>
      <c r="K600" s="69">
        <v>551.64</v>
      </c>
    </row>
    <row r="601" spans="1:11" x14ac:dyDescent="0.25">
      <c r="A601" t="s">
        <v>2814</v>
      </c>
      <c r="B601" s="56">
        <v>43035</v>
      </c>
      <c r="C601" t="s">
        <v>9413</v>
      </c>
      <c r="D601">
        <v>1</v>
      </c>
      <c r="E601" t="s">
        <v>3475</v>
      </c>
      <c r="F601">
        <v>5127</v>
      </c>
      <c r="G601" s="66" t="s">
        <v>7321</v>
      </c>
      <c r="H601" s="66" t="s">
        <v>7225</v>
      </c>
      <c r="I601" s="66">
        <v>422.4</v>
      </c>
      <c r="J601" s="61">
        <f t="shared" si="16"/>
        <v>2640</v>
      </c>
    </row>
    <row r="602" spans="1:11" x14ac:dyDescent="0.25">
      <c r="A602" t="s">
        <v>2817</v>
      </c>
      <c r="B602" s="56">
        <v>43035</v>
      </c>
      <c r="C602" t="s">
        <v>9414</v>
      </c>
      <c r="D602">
        <v>1</v>
      </c>
      <c r="E602" t="s">
        <v>3475</v>
      </c>
      <c r="F602">
        <v>5128</v>
      </c>
      <c r="G602" s="66" t="s">
        <v>1421</v>
      </c>
      <c r="H602" s="66" t="s">
        <v>1006</v>
      </c>
      <c r="I602" s="66">
        <v>914.28</v>
      </c>
      <c r="J602" s="61">
        <f t="shared" si="16"/>
        <v>5714.25</v>
      </c>
    </row>
    <row r="603" spans="1:11" x14ac:dyDescent="0.25">
      <c r="A603" t="s">
        <v>3668</v>
      </c>
      <c r="B603" s="56">
        <v>43035</v>
      </c>
      <c r="C603" t="s">
        <v>9415</v>
      </c>
      <c r="D603">
        <v>1</v>
      </c>
      <c r="E603" t="s">
        <v>3475</v>
      </c>
      <c r="F603">
        <v>5129</v>
      </c>
      <c r="G603" s="66" t="s">
        <v>1421</v>
      </c>
      <c r="H603" s="66" t="s">
        <v>1006</v>
      </c>
      <c r="I603" s="61">
        <v>44748.76</v>
      </c>
      <c r="J603" s="61">
        <f t="shared" si="16"/>
        <v>279679.75</v>
      </c>
    </row>
    <row r="604" spans="1:11" x14ac:dyDescent="0.25">
      <c r="A604" t="s">
        <v>3670</v>
      </c>
      <c r="B604" s="56">
        <v>43034</v>
      </c>
      <c r="C604" t="s">
        <v>9380</v>
      </c>
      <c r="D604">
        <v>1</v>
      </c>
      <c r="E604" t="s">
        <v>3475</v>
      </c>
      <c r="F604">
        <v>5130</v>
      </c>
      <c r="G604" s="66" t="s">
        <v>1421</v>
      </c>
      <c r="H604" s="66" t="s">
        <v>1006</v>
      </c>
      <c r="I604" s="61">
        <v>7099.2</v>
      </c>
      <c r="J604" s="61">
        <f t="shared" si="16"/>
        <v>44370</v>
      </c>
    </row>
    <row r="605" spans="1:11" x14ac:dyDescent="0.25">
      <c r="A605" t="s">
        <v>3674</v>
      </c>
      <c r="B605" s="56">
        <v>43034</v>
      </c>
      <c r="C605" t="s">
        <v>9381</v>
      </c>
      <c r="D605">
        <v>1</v>
      </c>
      <c r="E605" t="s">
        <v>3475</v>
      </c>
      <c r="F605">
        <v>5131</v>
      </c>
      <c r="G605" s="66" t="s">
        <v>2861</v>
      </c>
      <c r="H605" s="66" t="s">
        <v>7942</v>
      </c>
      <c r="I605" s="61">
        <v>2419.02</v>
      </c>
      <c r="J605" s="61">
        <f t="shared" si="16"/>
        <v>15118.875</v>
      </c>
    </row>
    <row r="606" spans="1:11" x14ac:dyDescent="0.25">
      <c r="A606" t="s">
        <v>3684</v>
      </c>
      <c r="B606" s="56">
        <v>43038</v>
      </c>
      <c r="C606" t="s">
        <v>9447</v>
      </c>
      <c r="D606">
        <v>1</v>
      </c>
      <c r="E606" t="s">
        <v>3690</v>
      </c>
      <c r="F606">
        <v>34867</v>
      </c>
      <c r="G606" s="39" t="s">
        <v>1463</v>
      </c>
      <c r="H606" s="39" t="s">
        <v>1464</v>
      </c>
      <c r="I606" s="61">
        <v>173402.74</v>
      </c>
      <c r="J606" s="61">
        <f t="shared" si="16"/>
        <v>1083767.125</v>
      </c>
    </row>
    <row r="607" spans="1:11" x14ac:dyDescent="0.25">
      <c r="A607" t="s">
        <v>3686</v>
      </c>
      <c r="B607" s="56">
        <v>43026</v>
      </c>
      <c r="C607" t="s">
        <v>9195</v>
      </c>
      <c r="D607">
        <v>1</v>
      </c>
      <c r="E607" t="s">
        <v>3475</v>
      </c>
      <c r="F607">
        <v>5133</v>
      </c>
      <c r="G607" s="66" t="s">
        <v>7972</v>
      </c>
      <c r="H607" s="66" t="s">
        <v>9196</v>
      </c>
      <c r="I607" s="66">
        <v>511.45</v>
      </c>
      <c r="J607" s="61">
        <f t="shared" si="16"/>
        <v>3196.5625</v>
      </c>
    </row>
    <row r="608" spans="1:11" x14ac:dyDescent="0.25">
      <c r="A608" t="s">
        <v>6155</v>
      </c>
      <c r="B608" s="56">
        <v>43035</v>
      </c>
      <c r="C608" t="s">
        <v>9416</v>
      </c>
      <c r="D608">
        <v>1</v>
      </c>
      <c r="E608" t="s">
        <v>3475</v>
      </c>
      <c r="F608">
        <v>5134</v>
      </c>
      <c r="G608" s="66" t="s">
        <v>7959</v>
      </c>
      <c r="H608" s="66" t="s">
        <v>7931</v>
      </c>
      <c r="I608" s="66">
        <v>36.19</v>
      </c>
      <c r="J608" s="61">
        <f t="shared" si="16"/>
        <v>226.18749999999997</v>
      </c>
    </row>
    <row r="609" spans="1:11" x14ac:dyDescent="0.25">
      <c r="A609" t="s">
        <v>1389</v>
      </c>
      <c r="B609" s="56">
        <v>43035</v>
      </c>
      <c r="C609" t="s">
        <v>9417</v>
      </c>
      <c r="D609">
        <v>1</v>
      </c>
      <c r="E609" t="s">
        <v>3475</v>
      </c>
      <c r="F609">
        <v>5135</v>
      </c>
      <c r="G609" s="66" t="s">
        <v>7959</v>
      </c>
      <c r="H609" s="66" t="s">
        <v>7931</v>
      </c>
      <c r="I609" s="61">
        <v>2447.7199999999998</v>
      </c>
      <c r="J609" s="61">
        <f t="shared" si="16"/>
        <v>15298.249999999998</v>
      </c>
    </row>
    <row r="610" spans="1:11" x14ac:dyDescent="0.25">
      <c r="A610" t="s">
        <v>1392</v>
      </c>
      <c r="B610" s="56">
        <v>43035</v>
      </c>
      <c r="C610" t="s">
        <v>9418</v>
      </c>
      <c r="D610">
        <v>1</v>
      </c>
      <c r="E610" t="s">
        <v>3475</v>
      </c>
      <c r="F610">
        <v>5136</v>
      </c>
      <c r="G610" s="66" t="s">
        <v>7959</v>
      </c>
      <c r="H610" s="66" t="s">
        <v>7931</v>
      </c>
      <c r="I610" s="66">
        <v>388.71</v>
      </c>
      <c r="J610" s="61">
        <f t="shared" si="16"/>
        <v>2429.4375</v>
      </c>
    </row>
    <row r="611" spans="1:11" x14ac:dyDescent="0.25">
      <c r="A611" t="s">
        <v>9655</v>
      </c>
      <c r="B611" s="56">
        <v>43039</v>
      </c>
      <c r="C611" t="s">
        <v>9656</v>
      </c>
      <c r="D611">
        <v>1</v>
      </c>
      <c r="E611" t="s">
        <v>9226</v>
      </c>
      <c r="F611">
        <v>682</v>
      </c>
      <c r="G611" s="39" t="s">
        <v>1508</v>
      </c>
      <c r="H611" s="7" t="s">
        <v>1509</v>
      </c>
      <c r="I611" s="66">
        <f>17.28+0.09</f>
        <v>17.37</v>
      </c>
      <c r="J611" s="61">
        <f t="shared" si="16"/>
        <v>108.5625</v>
      </c>
    </row>
    <row r="612" spans="1:11" x14ac:dyDescent="0.25">
      <c r="A612" t="s">
        <v>9657</v>
      </c>
      <c r="B612" s="56">
        <v>43039</v>
      </c>
      <c r="C612" t="s">
        <v>9658</v>
      </c>
      <c r="D612">
        <v>1</v>
      </c>
      <c r="E612" t="s">
        <v>3475</v>
      </c>
      <c r="F612">
        <v>5139</v>
      </c>
      <c r="G612" s="66" t="s">
        <v>9667</v>
      </c>
      <c r="H612" s="66" t="s">
        <v>9080</v>
      </c>
      <c r="I612" s="61">
        <v>13793.1</v>
      </c>
      <c r="J612" s="61">
        <f t="shared" si="16"/>
        <v>86206.875</v>
      </c>
    </row>
    <row r="613" spans="1:11" x14ac:dyDescent="0.25">
      <c r="A613" t="s">
        <v>3697</v>
      </c>
      <c r="B613" s="56">
        <v>43039</v>
      </c>
      <c r="C613" t="s">
        <v>9659</v>
      </c>
      <c r="D613">
        <v>1</v>
      </c>
      <c r="E613" t="s">
        <v>3475</v>
      </c>
      <c r="F613">
        <v>5141</v>
      </c>
      <c r="G613" s="66" t="s">
        <v>1421</v>
      </c>
      <c r="H613" s="66" t="s">
        <v>1006</v>
      </c>
      <c r="I613" s="66">
        <v>528</v>
      </c>
      <c r="J613" s="61">
        <f t="shared" si="16"/>
        <v>3300</v>
      </c>
    </row>
    <row r="614" spans="1:11" x14ac:dyDescent="0.25">
      <c r="A614" t="s">
        <v>7933</v>
      </c>
      <c r="B614" s="56">
        <v>43038</v>
      </c>
      <c r="C614" t="s">
        <v>9448</v>
      </c>
      <c r="D614">
        <v>1</v>
      </c>
      <c r="E614" t="s">
        <v>3475</v>
      </c>
      <c r="F614">
        <v>5142</v>
      </c>
      <c r="G614" s="66" t="s">
        <v>1421</v>
      </c>
      <c r="H614" s="66" t="s">
        <v>1006</v>
      </c>
      <c r="I614" s="61">
        <v>56295.17</v>
      </c>
      <c r="J614" s="61">
        <f t="shared" si="16"/>
        <v>351844.8125</v>
      </c>
    </row>
    <row r="615" spans="1:11" x14ac:dyDescent="0.25">
      <c r="A615" t="s">
        <v>3700</v>
      </c>
      <c r="B615" s="56">
        <v>43038</v>
      </c>
      <c r="C615" t="s">
        <v>9449</v>
      </c>
      <c r="D615">
        <v>1</v>
      </c>
      <c r="E615" t="s">
        <v>3475</v>
      </c>
      <c r="F615">
        <v>5143</v>
      </c>
      <c r="G615" s="66" t="s">
        <v>1421</v>
      </c>
      <c r="H615" s="66" t="s">
        <v>1006</v>
      </c>
      <c r="I615" s="66">
        <v>58.52</v>
      </c>
      <c r="J615" s="61">
        <f t="shared" si="16"/>
        <v>365.75</v>
      </c>
    </row>
    <row r="616" spans="1:11" x14ac:dyDescent="0.25">
      <c r="A616" t="s">
        <v>3707</v>
      </c>
      <c r="B616" s="56">
        <v>43039</v>
      </c>
      <c r="C616" t="s">
        <v>9660</v>
      </c>
      <c r="D616">
        <v>1</v>
      </c>
      <c r="E616" t="s">
        <v>3475</v>
      </c>
      <c r="F616">
        <v>5147</v>
      </c>
      <c r="G616" s="66" t="s">
        <v>1421</v>
      </c>
      <c r="H616" s="66" t="s">
        <v>1006</v>
      </c>
      <c r="I616" s="61">
        <v>2160</v>
      </c>
      <c r="J616" s="61">
        <f t="shared" si="16"/>
        <v>13500</v>
      </c>
    </row>
    <row r="617" spans="1:11" x14ac:dyDescent="0.25">
      <c r="A617" t="s">
        <v>9082</v>
      </c>
      <c r="B617" s="56">
        <v>43020</v>
      </c>
      <c r="C617" t="s">
        <v>9083</v>
      </c>
      <c r="D617">
        <v>1</v>
      </c>
      <c r="E617" t="s">
        <v>3475</v>
      </c>
      <c r="F617">
        <v>5191</v>
      </c>
      <c r="G617" s="66" t="s">
        <v>1446</v>
      </c>
      <c r="H617" s="66" t="s">
        <v>1188</v>
      </c>
      <c r="I617" s="66">
        <v>529.91999999999996</v>
      </c>
      <c r="J617" s="61">
        <f t="shared" si="16"/>
        <v>3311.9999999999995</v>
      </c>
    </row>
    <row r="618" spans="1:11" s="66" customFormat="1" x14ac:dyDescent="0.25">
      <c r="A618" s="66" t="s">
        <v>9687</v>
      </c>
      <c r="B618" s="56">
        <v>43039</v>
      </c>
      <c r="C618" s="66" t="s">
        <v>9688</v>
      </c>
      <c r="D618" s="66">
        <v>1</v>
      </c>
      <c r="E618" s="66" t="s">
        <v>9689</v>
      </c>
      <c r="F618" s="66" t="s">
        <v>1410</v>
      </c>
      <c r="G618" s="66" t="s">
        <v>1421</v>
      </c>
      <c r="H618" s="66" t="s">
        <v>1006</v>
      </c>
      <c r="I618" s="66">
        <v>550.21</v>
      </c>
      <c r="J618" s="61">
        <f t="shared" si="16"/>
        <v>3438.8125</v>
      </c>
    </row>
    <row r="619" spans="1:11" s="66" customFormat="1" x14ac:dyDescent="0.25">
      <c r="A619" s="66" t="s">
        <v>9684</v>
      </c>
      <c r="B619" s="56">
        <v>43039</v>
      </c>
      <c r="C619" s="66" t="s">
        <v>9685</v>
      </c>
      <c r="D619" s="66">
        <v>1</v>
      </c>
      <c r="E619" s="66" t="s">
        <v>9686</v>
      </c>
      <c r="F619" s="66" t="s">
        <v>1406</v>
      </c>
      <c r="G619" s="66" t="s">
        <v>333</v>
      </c>
      <c r="H619" s="66" t="s">
        <v>333</v>
      </c>
      <c r="I619" s="66">
        <v>9.08</v>
      </c>
      <c r="J619" s="61">
        <f t="shared" si="16"/>
        <v>56.75</v>
      </c>
    </row>
    <row r="620" spans="1:11" s="66" customFormat="1" x14ac:dyDescent="0.25">
      <c r="B620" s="56"/>
      <c r="G620" s="7" t="s">
        <v>1499</v>
      </c>
      <c r="H620" s="7" t="s">
        <v>1500</v>
      </c>
      <c r="I620" s="66">
        <v>5185.9399999999996</v>
      </c>
      <c r="J620" s="61">
        <f t="shared" si="16"/>
        <v>32412.124999999996</v>
      </c>
    </row>
    <row r="621" spans="1:11" s="66" customFormat="1" x14ac:dyDescent="0.25">
      <c r="B621" s="56"/>
      <c r="G621" s="39"/>
      <c r="H621" s="7"/>
    </row>
    <row r="622" spans="1:11" x14ac:dyDescent="0.25">
      <c r="I622" s="38">
        <f>+SUM(I7:I620)</f>
        <v>8564577.9299999867</v>
      </c>
      <c r="J622" s="38">
        <f>+SUM(J7:J620)</f>
        <v>53528612.0625</v>
      </c>
      <c r="K622" s="38">
        <f>+SUM(K7:K619)</f>
        <v>55514.26</v>
      </c>
    </row>
    <row r="623" spans="1:11" x14ac:dyDescent="0.25">
      <c r="I623" s="66">
        <f>9474331.18-979161.29</f>
        <v>8495169.8900000006</v>
      </c>
    </row>
    <row r="624" spans="1:11" x14ac:dyDescent="0.25">
      <c r="I624" s="71">
        <f>+I622-I623</f>
        <v>69408.039999986067</v>
      </c>
      <c r="J624" s="61"/>
    </row>
    <row r="625" spans="1:12" s="66" customFormat="1" x14ac:dyDescent="0.25">
      <c r="A625" s="66" t="s">
        <v>6224</v>
      </c>
      <c r="I625" s="61"/>
      <c r="J625" s="61"/>
    </row>
    <row r="626" spans="1:12" s="66" customFormat="1" x14ac:dyDescent="0.25">
      <c r="A626" s="66" t="s">
        <v>3368</v>
      </c>
      <c r="B626" s="56">
        <v>43038</v>
      </c>
      <c r="C626" s="66" t="s">
        <v>9436</v>
      </c>
      <c r="D626" s="66">
        <v>1</v>
      </c>
      <c r="E626" s="66" t="s">
        <v>4806</v>
      </c>
      <c r="F626" s="66">
        <v>1404</v>
      </c>
      <c r="G626" s="7" t="s">
        <v>7972</v>
      </c>
      <c r="H626" s="7" t="s">
        <v>7973</v>
      </c>
      <c r="I626" s="61">
        <v>-25087.78</v>
      </c>
      <c r="J626" s="61">
        <f t="shared" ref="J626:J627" si="17">+I626/0.16</f>
        <v>-156798.625</v>
      </c>
      <c r="K626" s="45" t="s">
        <v>9699</v>
      </c>
    </row>
    <row r="627" spans="1:12" s="66" customFormat="1" x14ac:dyDescent="0.25">
      <c r="A627" s="66" t="s">
        <v>9181</v>
      </c>
      <c r="B627" s="56">
        <v>43026</v>
      </c>
      <c r="C627" s="66" t="s">
        <v>8065</v>
      </c>
      <c r="D627" s="66">
        <v>1</v>
      </c>
      <c r="E627" s="66" t="s">
        <v>4806</v>
      </c>
      <c r="F627" s="66">
        <v>1399</v>
      </c>
      <c r="G627" s="7" t="s">
        <v>1485</v>
      </c>
      <c r="H627" s="7" t="s">
        <v>207</v>
      </c>
      <c r="I627" s="61">
        <v>-44320.26</v>
      </c>
      <c r="J627" s="61">
        <f t="shared" si="17"/>
        <v>-277001.625</v>
      </c>
      <c r="K627" s="45" t="s">
        <v>9701</v>
      </c>
    </row>
    <row r="628" spans="1:12" s="66" customFormat="1" x14ac:dyDescent="0.25">
      <c r="I628" s="61"/>
      <c r="J628" s="61"/>
    </row>
    <row r="629" spans="1:12" s="66" customFormat="1" x14ac:dyDescent="0.25">
      <c r="I629" s="71">
        <f>+I627+I626</f>
        <v>-69408.040000000008</v>
      </c>
      <c r="J629" s="61"/>
    </row>
    <row r="630" spans="1:12" s="66" customFormat="1" x14ac:dyDescent="0.25">
      <c r="I630" s="61"/>
      <c r="J630" s="61"/>
    </row>
    <row r="631" spans="1:12" x14ac:dyDescent="0.25">
      <c r="A631" s="66"/>
      <c r="B631" s="56"/>
      <c r="C631" s="66"/>
      <c r="D631" s="66"/>
      <c r="E631" s="66"/>
      <c r="F631" s="66"/>
      <c r="G631" s="66"/>
      <c r="H631" s="66"/>
      <c r="I631" s="66"/>
    </row>
    <row r="632" spans="1:12" x14ac:dyDescent="0.25">
      <c r="A632" s="66"/>
      <c r="B632" s="2"/>
      <c r="C632" s="2"/>
      <c r="D632" s="2"/>
      <c r="E632" s="2"/>
      <c r="F632" s="2"/>
      <c r="G632" s="15" t="s">
        <v>1396</v>
      </c>
      <c r="H632" s="2"/>
      <c r="I632" s="2"/>
      <c r="J632" s="5"/>
      <c r="K632" s="66"/>
      <c r="L632" s="66"/>
    </row>
    <row r="633" spans="1:12" x14ac:dyDescent="0.25">
      <c r="A633" s="66"/>
      <c r="B633" s="2"/>
      <c r="C633" s="2"/>
      <c r="D633" s="2"/>
      <c r="E633" s="2"/>
      <c r="F633" s="2"/>
      <c r="G633" s="15" t="s">
        <v>9698</v>
      </c>
      <c r="H633" s="2"/>
      <c r="I633" s="2"/>
      <c r="J633" s="5"/>
      <c r="K633" s="66"/>
      <c r="L633" s="66"/>
    </row>
    <row r="634" spans="1:12" x14ac:dyDescent="0.25">
      <c r="A634" s="66"/>
      <c r="B634" s="2"/>
      <c r="C634" s="2"/>
      <c r="D634" s="2"/>
      <c r="E634" s="2"/>
      <c r="F634" s="2"/>
      <c r="G634" s="15" t="s">
        <v>0</v>
      </c>
      <c r="H634" s="2"/>
      <c r="I634" s="2"/>
      <c r="J634" s="5"/>
      <c r="K634" s="66"/>
      <c r="L634" s="66"/>
    </row>
    <row r="635" spans="1:12" x14ac:dyDescent="0.25">
      <c r="A635" s="66"/>
      <c r="B635" s="2"/>
      <c r="C635" s="2"/>
      <c r="D635" s="2"/>
      <c r="E635" s="2"/>
      <c r="F635" s="2"/>
      <c r="G635" s="3"/>
      <c r="H635" s="2"/>
      <c r="I635" s="2"/>
      <c r="J635" s="2"/>
      <c r="K635" s="66"/>
      <c r="L635" s="66"/>
    </row>
    <row r="636" spans="1:12" x14ac:dyDescent="0.25">
      <c r="A636" s="66"/>
      <c r="B636" s="2"/>
      <c r="C636" s="2"/>
      <c r="D636" s="2"/>
      <c r="E636" s="2"/>
      <c r="F636" s="2"/>
      <c r="G636" s="6"/>
      <c r="H636" s="4"/>
      <c r="I636" s="4"/>
      <c r="J636" s="4"/>
      <c r="K636" s="66"/>
      <c r="L636" s="66"/>
    </row>
    <row r="637" spans="1:12" ht="17.25" thickBot="1" x14ac:dyDescent="0.35">
      <c r="A637" s="10" t="s">
        <v>1397</v>
      </c>
      <c r="B637" s="10" t="s">
        <v>1398</v>
      </c>
      <c r="C637" s="10" t="s">
        <v>1399</v>
      </c>
      <c r="D637" s="10"/>
      <c r="E637" s="10"/>
      <c r="F637" s="10"/>
      <c r="G637" s="11" t="s">
        <v>1400</v>
      </c>
      <c r="H637" s="12" t="s">
        <v>1401</v>
      </c>
      <c r="I637" s="13" t="s">
        <v>1402</v>
      </c>
      <c r="J637" s="13" t="s">
        <v>1403</v>
      </c>
      <c r="K637" s="14" t="s">
        <v>1404</v>
      </c>
      <c r="L637" s="14"/>
    </row>
    <row r="638" spans="1:12" hidden="1" x14ac:dyDescent="0.25">
      <c r="A638" s="22" t="s">
        <v>1543</v>
      </c>
      <c r="B638" s="23">
        <v>85</v>
      </c>
      <c r="G638" s="66" t="str">
        <f>+H638</f>
        <v>AAJ9510065E4</v>
      </c>
      <c r="H638" s="66" t="s">
        <v>9632</v>
      </c>
      <c r="I638" s="66">
        <f t="shared" ref="I638:I701" si="18">+SUMIF($G$7:$G$620,G638,$I$7:$I$620)</f>
        <v>127.82</v>
      </c>
      <c r="J638" s="66">
        <f>+I638/0.16</f>
        <v>798.87499999999989</v>
      </c>
      <c r="K638" s="66">
        <f t="shared" ref="K638:K701" si="19">+SUMIF($G$7:$G$620,G638,$K$7:$K$620)</f>
        <v>0</v>
      </c>
    </row>
    <row r="639" spans="1:12" hidden="1" x14ac:dyDescent="0.25">
      <c r="A639" s="22" t="s">
        <v>1543</v>
      </c>
      <c r="B639" s="23">
        <v>85</v>
      </c>
      <c r="G639" s="66" t="str">
        <f>+H639</f>
        <v>AAN051220835</v>
      </c>
      <c r="H639" s="66" t="s">
        <v>804</v>
      </c>
      <c r="I639" s="66">
        <f t="shared" si="18"/>
        <v>162.08000000000001</v>
      </c>
      <c r="J639" s="66">
        <f t="shared" ref="J639:J702" si="20">+I639/0.16</f>
        <v>1013.0000000000001</v>
      </c>
      <c r="K639" s="66">
        <f t="shared" si="19"/>
        <v>0</v>
      </c>
    </row>
    <row r="640" spans="1:12" hidden="1" x14ac:dyDescent="0.25">
      <c r="A640" s="22" t="s">
        <v>1543</v>
      </c>
      <c r="B640" s="23">
        <v>85</v>
      </c>
      <c r="G640" s="66" t="str">
        <f>+H640</f>
        <v>ACU900122EF1</v>
      </c>
      <c r="H640" s="66" t="s">
        <v>7646</v>
      </c>
      <c r="I640" s="66">
        <f t="shared" si="18"/>
        <v>41.1</v>
      </c>
      <c r="J640" s="66">
        <f t="shared" si="20"/>
        <v>256.875</v>
      </c>
      <c r="K640" s="66">
        <f t="shared" si="19"/>
        <v>0</v>
      </c>
    </row>
    <row r="641" spans="1:11" hidden="1" x14ac:dyDescent="0.25">
      <c r="A641" s="22" t="s">
        <v>1543</v>
      </c>
      <c r="B641" s="23">
        <v>85</v>
      </c>
      <c r="G641" s="66" t="s">
        <v>2861</v>
      </c>
      <c r="H641" s="66" t="s">
        <v>2798</v>
      </c>
      <c r="I641" s="66">
        <f t="shared" si="18"/>
        <v>5342.6</v>
      </c>
      <c r="J641" s="66">
        <f t="shared" si="20"/>
        <v>33391.25</v>
      </c>
      <c r="K641" s="66">
        <f t="shared" si="19"/>
        <v>0</v>
      </c>
    </row>
    <row r="642" spans="1:11" hidden="1" x14ac:dyDescent="0.25">
      <c r="A642" s="22" t="s">
        <v>1543</v>
      </c>
      <c r="B642" s="23">
        <v>85</v>
      </c>
      <c r="G642" s="7" t="s">
        <v>1497</v>
      </c>
      <c r="H642" s="7" t="s">
        <v>5568</v>
      </c>
      <c r="I642" s="66">
        <f t="shared" si="18"/>
        <v>153214.46</v>
      </c>
      <c r="J642" s="66">
        <f t="shared" si="20"/>
        <v>957590.37499999988</v>
      </c>
      <c r="K642" s="66">
        <f t="shared" si="19"/>
        <v>0</v>
      </c>
    </row>
    <row r="643" spans="1:11" hidden="1" x14ac:dyDescent="0.25">
      <c r="A643" s="22" t="s">
        <v>1543</v>
      </c>
      <c r="B643" s="23">
        <v>85</v>
      </c>
      <c r="G643" s="66" t="str">
        <f>+H643</f>
        <v>AEB611030SN7</v>
      </c>
      <c r="H643" s="66" t="s">
        <v>850</v>
      </c>
      <c r="I643" s="66">
        <f t="shared" si="18"/>
        <v>445.4</v>
      </c>
      <c r="J643" s="66">
        <f t="shared" si="20"/>
        <v>2783.75</v>
      </c>
      <c r="K643" s="66">
        <f t="shared" si="19"/>
        <v>0</v>
      </c>
    </row>
    <row r="644" spans="1:11" hidden="1" x14ac:dyDescent="0.25">
      <c r="A644" s="22" t="s">
        <v>1543</v>
      </c>
      <c r="B644" s="23">
        <v>85</v>
      </c>
      <c r="G644" s="7" t="s">
        <v>1506</v>
      </c>
      <c r="H644" s="7" t="s">
        <v>1507</v>
      </c>
      <c r="I644" s="66">
        <f t="shared" si="18"/>
        <v>347.68</v>
      </c>
      <c r="J644" s="66">
        <f t="shared" si="20"/>
        <v>2173</v>
      </c>
      <c r="K644" s="66">
        <f t="shared" si="19"/>
        <v>0</v>
      </c>
    </row>
    <row r="645" spans="1:11" hidden="1" x14ac:dyDescent="0.25">
      <c r="A645" s="22" t="s">
        <v>1543</v>
      </c>
      <c r="B645" s="23">
        <v>85</v>
      </c>
      <c r="G645" s="66" t="str">
        <f>+H645</f>
        <v>AGI990422EL7</v>
      </c>
      <c r="H645" s="66" t="s">
        <v>6003</v>
      </c>
      <c r="I645" s="66">
        <f t="shared" si="18"/>
        <v>74.08</v>
      </c>
      <c r="J645" s="66">
        <f t="shared" si="20"/>
        <v>463</v>
      </c>
      <c r="K645" s="66">
        <f t="shared" si="19"/>
        <v>0</v>
      </c>
    </row>
    <row r="646" spans="1:11" hidden="1" x14ac:dyDescent="0.25">
      <c r="A646" s="22" t="s">
        <v>1543</v>
      </c>
      <c r="B646" s="23">
        <v>85</v>
      </c>
      <c r="G646" s="66" t="s">
        <v>5564</v>
      </c>
      <c r="H646" s="66" t="s">
        <v>5223</v>
      </c>
      <c r="I646" s="66">
        <f t="shared" si="18"/>
        <v>1153.28</v>
      </c>
      <c r="J646" s="66">
        <f t="shared" si="20"/>
        <v>7208</v>
      </c>
      <c r="K646" s="66">
        <f t="shared" si="19"/>
        <v>0</v>
      </c>
    </row>
    <row r="647" spans="1:11" hidden="1" x14ac:dyDescent="0.25">
      <c r="A647" s="22" t="s">
        <v>1543</v>
      </c>
      <c r="B647" s="23">
        <v>85</v>
      </c>
      <c r="G647" s="7" t="s">
        <v>4786</v>
      </c>
      <c r="H647" s="66" t="s">
        <v>5607</v>
      </c>
      <c r="I647" s="66">
        <f t="shared" si="18"/>
        <v>3214.64</v>
      </c>
      <c r="J647" s="66">
        <f t="shared" si="20"/>
        <v>20091.5</v>
      </c>
      <c r="K647" s="66">
        <f t="shared" si="19"/>
        <v>0</v>
      </c>
    </row>
    <row r="648" spans="1:11" hidden="1" x14ac:dyDescent="0.25">
      <c r="A648" s="22" t="s">
        <v>1543</v>
      </c>
      <c r="B648" s="23">
        <v>85</v>
      </c>
      <c r="G648" s="7" t="s">
        <v>2880</v>
      </c>
      <c r="H648" s="7" t="s">
        <v>7329</v>
      </c>
      <c r="I648" s="66">
        <f t="shared" si="18"/>
        <v>170432.92</v>
      </c>
      <c r="J648" s="66">
        <f t="shared" si="20"/>
        <v>1065205.75</v>
      </c>
      <c r="K648" s="66">
        <f t="shared" si="19"/>
        <v>0</v>
      </c>
    </row>
    <row r="649" spans="1:11" hidden="1" x14ac:dyDescent="0.25">
      <c r="A649" s="22" t="s">
        <v>1543</v>
      </c>
      <c r="B649" s="23">
        <v>85</v>
      </c>
      <c r="G649" s="66" t="s">
        <v>1446</v>
      </c>
      <c r="H649" s="66" t="s">
        <v>1188</v>
      </c>
      <c r="I649" s="66">
        <f t="shared" si="18"/>
        <v>529.91999999999996</v>
      </c>
      <c r="J649" s="66">
        <f t="shared" si="20"/>
        <v>3311.9999999999995</v>
      </c>
      <c r="K649" s="66">
        <f t="shared" si="19"/>
        <v>0</v>
      </c>
    </row>
    <row r="650" spans="1:11" hidden="1" x14ac:dyDescent="0.25">
      <c r="A650" s="22" t="s">
        <v>1543</v>
      </c>
      <c r="B650" s="23">
        <v>85</v>
      </c>
      <c r="G650" s="66" t="s">
        <v>1420</v>
      </c>
      <c r="H650" s="66" t="s">
        <v>6180</v>
      </c>
      <c r="I650" s="66">
        <f t="shared" si="18"/>
        <v>146</v>
      </c>
      <c r="J650" s="66">
        <f t="shared" si="20"/>
        <v>912.5</v>
      </c>
      <c r="K650" s="66">
        <f t="shared" si="19"/>
        <v>0</v>
      </c>
    </row>
    <row r="651" spans="1:11" hidden="1" x14ac:dyDescent="0.25">
      <c r="A651" s="22" t="s">
        <v>1543</v>
      </c>
      <c r="B651" s="23">
        <v>85</v>
      </c>
      <c r="G651" s="66" t="str">
        <f>+H651</f>
        <v>AME970109GW0</v>
      </c>
      <c r="H651" s="66" t="s">
        <v>309</v>
      </c>
      <c r="I651" s="66">
        <f t="shared" si="18"/>
        <v>74.430000000000007</v>
      </c>
      <c r="J651" s="66">
        <f t="shared" si="20"/>
        <v>465.18750000000006</v>
      </c>
      <c r="K651" s="66">
        <f t="shared" si="19"/>
        <v>0</v>
      </c>
    </row>
    <row r="652" spans="1:11" hidden="1" x14ac:dyDescent="0.25">
      <c r="A652" s="22" t="s">
        <v>1543</v>
      </c>
      <c r="B652" s="23">
        <v>85</v>
      </c>
      <c r="G652" s="66" t="str">
        <f>+H652</f>
        <v>AMO010815U41</v>
      </c>
      <c r="H652" s="66" t="s">
        <v>885</v>
      </c>
      <c r="I652" s="66">
        <f t="shared" si="18"/>
        <v>10.35</v>
      </c>
      <c r="J652" s="66">
        <f t="shared" si="20"/>
        <v>64.6875</v>
      </c>
      <c r="K652" s="66">
        <f t="shared" si="19"/>
        <v>0</v>
      </c>
    </row>
    <row r="653" spans="1:11" hidden="1" x14ac:dyDescent="0.25">
      <c r="A653" s="22" t="s">
        <v>1543</v>
      </c>
      <c r="B653" s="23">
        <v>85</v>
      </c>
      <c r="G653" s="7" t="s">
        <v>1477</v>
      </c>
      <c r="H653" s="7" t="s">
        <v>1478</v>
      </c>
      <c r="I653" s="66">
        <f t="shared" si="18"/>
        <v>60171.75</v>
      </c>
      <c r="J653" s="66">
        <f t="shared" si="20"/>
        <v>376073.4375</v>
      </c>
      <c r="K653" s="66">
        <f t="shared" si="19"/>
        <v>0</v>
      </c>
    </row>
    <row r="654" spans="1:11" hidden="1" x14ac:dyDescent="0.25">
      <c r="A654" s="22" t="s">
        <v>1543</v>
      </c>
      <c r="B654" s="23">
        <v>85</v>
      </c>
      <c r="G654" s="7" t="s">
        <v>4776</v>
      </c>
      <c r="H654" s="7" t="s">
        <v>4777</v>
      </c>
      <c r="I654" s="66">
        <f t="shared" si="18"/>
        <v>42820.37</v>
      </c>
      <c r="J654" s="66">
        <f t="shared" si="20"/>
        <v>267627.3125</v>
      </c>
      <c r="K654" s="66">
        <f t="shared" si="19"/>
        <v>0</v>
      </c>
    </row>
    <row r="655" spans="1:11" hidden="1" x14ac:dyDescent="0.25">
      <c r="A655" s="22" t="s">
        <v>1543</v>
      </c>
      <c r="B655" s="23">
        <v>85</v>
      </c>
      <c r="G655" s="66" t="s">
        <v>444</v>
      </c>
      <c r="H655" s="66" t="s">
        <v>9690</v>
      </c>
      <c r="I655" s="66">
        <f t="shared" si="18"/>
        <v>917.68000000000006</v>
      </c>
      <c r="J655" s="66">
        <f t="shared" si="20"/>
        <v>5735.5</v>
      </c>
      <c r="K655" s="66">
        <f t="shared" si="19"/>
        <v>0</v>
      </c>
    </row>
    <row r="656" spans="1:11" hidden="1" x14ac:dyDescent="0.25">
      <c r="A656" s="22" t="s">
        <v>1543</v>
      </c>
      <c r="B656" s="23">
        <v>85</v>
      </c>
      <c r="G656" s="66" t="str">
        <f>+H656</f>
        <v>APU640930KV9</v>
      </c>
      <c r="H656" s="66" t="s">
        <v>924</v>
      </c>
      <c r="I656" s="66">
        <f t="shared" si="18"/>
        <v>132.69999999999999</v>
      </c>
      <c r="J656" s="66">
        <f t="shared" si="20"/>
        <v>829.37499999999989</v>
      </c>
      <c r="K656" s="66">
        <f t="shared" si="19"/>
        <v>0</v>
      </c>
    </row>
    <row r="657" spans="1:13" hidden="1" x14ac:dyDescent="0.25">
      <c r="A657" s="22" t="s">
        <v>1543</v>
      </c>
      <c r="B657" s="23">
        <v>85</v>
      </c>
      <c r="G657" s="7" t="s">
        <v>1475</v>
      </c>
      <c r="H657" s="7" t="s">
        <v>1476</v>
      </c>
      <c r="I657" s="66">
        <f t="shared" si="18"/>
        <v>146742.65999999997</v>
      </c>
      <c r="J657" s="66">
        <f t="shared" si="20"/>
        <v>917141.62499999977</v>
      </c>
      <c r="K657" s="66">
        <f t="shared" si="19"/>
        <v>0</v>
      </c>
    </row>
    <row r="658" spans="1:13" hidden="1" x14ac:dyDescent="0.25">
      <c r="A658" s="22" t="s">
        <v>1543</v>
      </c>
      <c r="B658" s="23">
        <v>85</v>
      </c>
      <c r="G658" s="66" t="str">
        <f>+H658</f>
        <v>AQU121207FY2</v>
      </c>
      <c r="H658" s="66" t="s">
        <v>7448</v>
      </c>
      <c r="I658" s="66">
        <f t="shared" si="18"/>
        <v>115.97999999999999</v>
      </c>
      <c r="J658" s="66">
        <f t="shared" si="20"/>
        <v>724.87499999999989</v>
      </c>
      <c r="K658" s="66">
        <f t="shared" si="19"/>
        <v>0</v>
      </c>
    </row>
    <row r="659" spans="1:13" hidden="1" x14ac:dyDescent="0.25">
      <c r="A659" s="22" t="s">
        <v>1543</v>
      </c>
      <c r="B659" s="23">
        <v>85</v>
      </c>
      <c r="G659" s="66" t="str">
        <f>+H659</f>
        <v>ASP9503158S7</v>
      </c>
      <c r="H659" s="66" t="s">
        <v>9612</v>
      </c>
      <c r="I659" s="66">
        <f t="shared" si="18"/>
        <v>175.01</v>
      </c>
      <c r="J659" s="66">
        <f t="shared" si="20"/>
        <v>1093.8125</v>
      </c>
      <c r="K659" s="66">
        <f t="shared" si="19"/>
        <v>0</v>
      </c>
    </row>
    <row r="660" spans="1:13" x14ac:dyDescent="0.25">
      <c r="A660" s="22" t="s">
        <v>1543</v>
      </c>
      <c r="B660" s="24" t="s">
        <v>2939</v>
      </c>
      <c r="G660" s="66" t="s">
        <v>2842</v>
      </c>
      <c r="H660" s="66" t="s">
        <v>2604</v>
      </c>
      <c r="I660" s="66">
        <f t="shared" si="18"/>
        <v>10677.48</v>
      </c>
      <c r="J660" s="66">
        <f t="shared" si="20"/>
        <v>66734.25</v>
      </c>
      <c r="K660" s="66">
        <f t="shared" si="19"/>
        <v>7118.2800000000007</v>
      </c>
      <c r="M660" t="s">
        <v>11546</v>
      </c>
    </row>
    <row r="661" spans="1:13" hidden="1" x14ac:dyDescent="0.25">
      <c r="A661" s="22" t="s">
        <v>1543</v>
      </c>
      <c r="B661" s="23">
        <v>85</v>
      </c>
      <c r="G661" s="70" t="s">
        <v>6200</v>
      </c>
      <c r="H661" s="66" t="s">
        <v>9434</v>
      </c>
      <c r="I661" s="66">
        <f t="shared" si="18"/>
        <v>75397.240000000005</v>
      </c>
      <c r="J661" s="66">
        <f t="shared" si="20"/>
        <v>471232.75</v>
      </c>
      <c r="K661" s="66">
        <f t="shared" si="19"/>
        <v>0</v>
      </c>
    </row>
    <row r="662" spans="1:13" hidden="1" x14ac:dyDescent="0.25">
      <c r="A662" s="22" t="s">
        <v>1543</v>
      </c>
      <c r="B662" s="23">
        <v>85</v>
      </c>
      <c r="G662" s="7" t="s">
        <v>1467</v>
      </c>
      <c r="H662" s="7" t="s">
        <v>1468</v>
      </c>
      <c r="I662" s="66">
        <f t="shared" si="18"/>
        <v>136780.27000000002</v>
      </c>
      <c r="J662" s="66">
        <f t="shared" si="20"/>
        <v>854876.68750000012</v>
      </c>
      <c r="K662" s="66">
        <f t="shared" si="19"/>
        <v>0</v>
      </c>
    </row>
    <row r="663" spans="1:13" hidden="1" x14ac:dyDescent="0.25">
      <c r="A663" s="22" t="s">
        <v>1543</v>
      </c>
      <c r="B663" s="23">
        <v>85</v>
      </c>
      <c r="G663" s="39" t="s">
        <v>2926</v>
      </c>
      <c r="H663" s="39" t="s">
        <v>2927</v>
      </c>
      <c r="I663" s="66">
        <f t="shared" si="18"/>
        <v>5505.68</v>
      </c>
      <c r="J663" s="66">
        <f t="shared" si="20"/>
        <v>34410.5</v>
      </c>
      <c r="K663" s="66">
        <f t="shared" si="19"/>
        <v>0</v>
      </c>
    </row>
    <row r="664" spans="1:13" hidden="1" x14ac:dyDescent="0.25">
      <c r="A664" s="22" t="s">
        <v>1543</v>
      </c>
      <c r="B664" s="23">
        <v>85</v>
      </c>
      <c r="G664" s="66" t="s">
        <v>9671</v>
      </c>
      <c r="H664" s="66" t="s">
        <v>9092</v>
      </c>
      <c r="I664" s="66">
        <f t="shared" si="18"/>
        <v>1440</v>
      </c>
      <c r="J664" s="66">
        <f t="shared" si="20"/>
        <v>9000</v>
      </c>
      <c r="K664" s="66">
        <f t="shared" si="19"/>
        <v>0</v>
      </c>
    </row>
    <row r="665" spans="1:13" hidden="1" x14ac:dyDescent="0.25">
      <c r="A665" s="22" t="s">
        <v>1543</v>
      </c>
      <c r="B665" s="23">
        <v>85</v>
      </c>
      <c r="G665" s="66" t="str">
        <f>+H665</f>
        <v>BJA970714AR2</v>
      </c>
      <c r="H665" s="66" t="s">
        <v>9645</v>
      </c>
      <c r="I665" s="66">
        <f t="shared" si="18"/>
        <v>17.93</v>
      </c>
      <c r="J665" s="66">
        <f t="shared" si="20"/>
        <v>112.0625</v>
      </c>
      <c r="K665" s="66">
        <f t="shared" si="19"/>
        <v>0</v>
      </c>
    </row>
    <row r="666" spans="1:13" hidden="1" x14ac:dyDescent="0.25">
      <c r="A666" s="22" t="s">
        <v>1543</v>
      </c>
      <c r="B666" s="23">
        <v>85</v>
      </c>
      <c r="G666" s="17" t="s">
        <v>1539</v>
      </c>
      <c r="H666" s="18" t="s">
        <v>1540</v>
      </c>
      <c r="I666" s="66">
        <f t="shared" si="18"/>
        <v>53.92</v>
      </c>
      <c r="J666" s="66">
        <f t="shared" si="20"/>
        <v>337</v>
      </c>
      <c r="K666" s="66">
        <f t="shared" si="19"/>
        <v>0</v>
      </c>
    </row>
    <row r="667" spans="1:13" hidden="1" x14ac:dyDescent="0.25">
      <c r="A667" s="22" t="s">
        <v>1543</v>
      </c>
      <c r="B667" s="23">
        <v>85</v>
      </c>
      <c r="G667" s="39" t="s">
        <v>1508</v>
      </c>
      <c r="H667" s="7" t="s">
        <v>1509</v>
      </c>
      <c r="I667" s="66">
        <f t="shared" si="18"/>
        <v>51.930000000000007</v>
      </c>
      <c r="J667" s="66">
        <f t="shared" si="20"/>
        <v>324.56250000000006</v>
      </c>
      <c r="K667" s="66">
        <f t="shared" si="19"/>
        <v>0</v>
      </c>
    </row>
    <row r="668" spans="1:13" hidden="1" x14ac:dyDescent="0.25">
      <c r="A668" s="22" t="s">
        <v>1543</v>
      </c>
      <c r="B668" s="23">
        <v>85</v>
      </c>
      <c r="G668" s="66" t="str">
        <f>+H668</f>
        <v>BRS870126P22</v>
      </c>
      <c r="H668" s="66" t="s">
        <v>3237</v>
      </c>
      <c r="I668" s="66">
        <f t="shared" si="18"/>
        <v>91.04</v>
      </c>
      <c r="J668" s="66">
        <f t="shared" si="20"/>
        <v>569</v>
      </c>
      <c r="K668" s="66">
        <f t="shared" si="19"/>
        <v>0</v>
      </c>
    </row>
    <row r="669" spans="1:13" hidden="1" x14ac:dyDescent="0.25">
      <c r="A669" s="22" t="s">
        <v>1543</v>
      </c>
      <c r="B669" s="23">
        <v>85</v>
      </c>
      <c r="G669" s="66" t="str">
        <f>+H669</f>
        <v>CAG110830A23</v>
      </c>
      <c r="H669" s="66" t="s">
        <v>840</v>
      </c>
      <c r="I669" s="66">
        <f t="shared" si="18"/>
        <v>52.83</v>
      </c>
      <c r="J669" s="66">
        <f t="shared" si="20"/>
        <v>330.1875</v>
      </c>
      <c r="K669" s="66">
        <f t="shared" si="19"/>
        <v>0</v>
      </c>
    </row>
    <row r="670" spans="1:13" hidden="1" x14ac:dyDescent="0.25">
      <c r="A670" s="22" t="s">
        <v>1543</v>
      </c>
      <c r="B670" s="23">
        <v>85</v>
      </c>
      <c r="G670" s="66" t="str">
        <f>+H670</f>
        <v>CAL091028SP5</v>
      </c>
      <c r="H670" s="66" t="s">
        <v>9613</v>
      </c>
      <c r="I670" s="66">
        <f t="shared" si="18"/>
        <v>44.14</v>
      </c>
      <c r="J670" s="66">
        <f t="shared" si="20"/>
        <v>275.875</v>
      </c>
      <c r="K670" s="66">
        <f t="shared" si="19"/>
        <v>0</v>
      </c>
    </row>
    <row r="671" spans="1:13" hidden="1" x14ac:dyDescent="0.25">
      <c r="A671" s="22" t="s">
        <v>1543</v>
      </c>
      <c r="B671" s="23">
        <v>85</v>
      </c>
      <c r="G671" s="66" t="str">
        <f>+H671</f>
        <v>CAM061114VE5</v>
      </c>
      <c r="H671" s="66" t="s">
        <v>3183</v>
      </c>
      <c r="I671" s="66">
        <f t="shared" si="18"/>
        <v>7.72</v>
      </c>
      <c r="J671" s="66">
        <f t="shared" si="20"/>
        <v>48.25</v>
      </c>
      <c r="K671" s="66">
        <f t="shared" si="19"/>
        <v>0</v>
      </c>
    </row>
    <row r="672" spans="1:13" hidden="1" x14ac:dyDescent="0.25">
      <c r="A672" s="22" t="s">
        <v>1543</v>
      </c>
      <c r="B672" s="23">
        <v>85</v>
      </c>
      <c r="G672" s="7" t="s">
        <v>1469</v>
      </c>
      <c r="H672" s="7" t="s">
        <v>1470</v>
      </c>
      <c r="I672" s="66">
        <f t="shared" si="18"/>
        <v>115539.97</v>
      </c>
      <c r="J672" s="66">
        <f t="shared" si="20"/>
        <v>722124.8125</v>
      </c>
      <c r="K672" s="66">
        <f t="shared" si="19"/>
        <v>0</v>
      </c>
    </row>
    <row r="673" spans="1:11" hidden="1" x14ac:dyDescent="0.25">
      <c r="A673" s="22" t="s">
        <v>1543</v>
      </c>
      <c r="B673" s="23">
        <v>85</v>
      </c>
      <c r="G673" s="66" t="str">
        <f>+H673</f>
        <v>CAPN820703SY9</v>
      </c>
      <c r="H673" s="66" t="s">
        <v>5880</v>
      </c>
      <c r="I673" s="66">
        <f t="shared" si="18"/>
        <v>32.96</v>
      </c>
      <c r="J673" s="66">
        <f t="shared" si="20"/>
        <v>206</v>
      </c>
      <c r="K673" s="66">
        <f t="shared" si="19"/>
        <v>0</v>
      </c>
    </row>
    <row r="674" spans="1:11" hidden="1" x14ac:dyDescent="0.25">
      <c r="A674" s="22" t="s">
        <v>1543</v>
      </c>
      <c r="B674" s="23">
        <v>85</v>
      </c>
      <c r="G674" s="66" t="str">
        <f>+H674</f>
        <v>CCA030306LA6</v>
      </c>
      <c r="H674" s="66" t="s">
        <v>9615</v>
      </c>
      <c r="I674" s="66">
        <f t="shared" si="18"/>
        <v>66.209999999999994</v>
      </c>
      <c r="J674" s="66">
        <f t="shared" si="20"/>
        <v>413.81249999999994</v>
      </c>
      <c r="K674" s="66">
        <f t="shared" si="19"/>
        <v>0</v>
      </c>
    </row>
    <row r="675" spans="1:11" hidden="1" x14ac:dyDescent="0.25">
      <c r="A675" s="22" t="s">
        <v>1543</v>
      </c>
      <c r="B675" s="23">
        <v>85</v>
      </c>
      <c r="G675" s="66" t="str">
        <f>+H675</f>
        <v>CCF121101KQ4</v>
      </c>
      <c r="H675" s="66" t="s">
        <v>8671</v>
      </c>
      <c r="I675" s="66">
        <f t="shared" si="18"/>
        <v>12.06</v>
      </c>
      <c r="J675" s="66">
        <f t="shared" si="20"/>
        <v>75.375</v>
      </c>
      <c r="K675" s="66">
        <f t="shared" si="19"/>
        <v>0</v>
      </c>
    </row>
    <row r="676" spans="1:11" hidden="1" x14ac:dyDescent="0.25">
      <c r="A676" s="22" t="s">
        <v>1543</v>
      </c>
      <c r="B676" s="23">
        <v>85</v>
      </c>
      <c r="G676" s="66" t="s">
        <v>9694</v>
      </c>
      <c r="H676" s="66" t="s">
        <v>9695</v>
      </c>
      <c r="I676" s="66">
        <f t="shared" si="18"/>
        <v>51.72</v>
      </c>
      <c r="J676" s="66">
        <f t="shared" si="20"/>
        <v>323.25</v>
      </c>
      <c r="K676" s="66">
        <f t="shared" si="19"/>
        <v>0</v>
      </c>
    </row>
    <row r="677" spans="1:11" hidden="1" x14ac:dyDescent="0.25">
      <c r="A677" s="22" t="s">
        <v>1543</v>
      </c>
      <c r="B677" s="23">
        <v>85</v>
      </c>
      <c r="G677" s="66" t="s">
        <v>8960</v>
      </c>
      <c r="H677" s="66" t="s">
        <v>8852</v>
      </c>
      <c r="I677" s="66">
        <f t="shared" si="18"/>
        <v>76240</v>
      </c>
      <c r="J677" s="66">
        <f t="shared" si="20"/>
        <v>476500</v>
      </c>
      <c r="K677" s="66">
        <f t="shared" si="19"/>
        <v>0</v>
      </c>
    </row>
    <row r="678" spans="1:11" hidden="1" x14ac:dyDescent="0.25">
      <c r="A678" s="22" t="s">
        <v>1543</v>
      </c>
      <c r="B678" s="23">
        <v>85</v>
      </c>
      <c r="G678" s="66" t="s">
        <v>1425</v>
      </c>
      <c r="H678" s="66" t="s">
        <v>1025</v>
      </c>
      <c r="I678" s="66">
        <f t="shared" si="18"/>
        <v>1075.8599999999999</v>
      </c>
      <c r="J678" s="66">
        <f t="shared" si="20"/>
        <v>6724.1249999999991</v>
      </c>
      <c r="K678" s="66">
        <f t="shared" si="19"/>
        <v>0</v>
      </c>
    </row>
    <row r="679" spans="1:11" hidden="1" x14ac:dyDescent="0.25">
      <c r="A679" s="22" t="s">
        <v>1543</v>
      </c>
      <c r="B679" s="23">
        <v>85</v>
      </c>
      <c r="G679" s="66" t="str">
        <f>+H679</f>
        <v>CETF850317TS7</v>
      </c>
      <c r="H679" s="66" t="s">
        <v>9616</v>
      </c>
      <c r="I679" s="66">
        <f t="shared" si="18"/>
        <v>56.74</v>
      </c>
      <c r="J679" s="66">
        <f t="shared" si="20"/>
        <v>354.625</v>
      </c>
      <c r="K679" s="66">
        <f t="shared" si="19"/>
        <v>0</v>
      </c>
    </row>
    <row r="680" spans="1:11" hidden="1" x14ac:dyDescent="0.25">
      <c r="A680" s="22" t="s">
        <v>1543</v>
      </c>
      <c r="B680" s="23">
        <v>85</v>
      </c>
      <c r="G680" s="66" t="str">
        <f>+H680</f>
        <v>CEX9809213U5</v>
      </c>
      <c r="H680" s="66" t="s">
        <v>5528</v>
      </c>
      <c r="I680" s="66">
        <f t="shared" si="18"/>
        <v>6.73</v>
      </c>
      <c r="J680" s="66">
        <f t="shared" si="20"/>
        <v>42.0625</v>
      </c>
      <c r="K680" s="66">
        <f t="shared" si="19"/>
        <v>0</v>
      </c>
    </row>
    <row r="681" spans="1:11" hidden="1" x14ac:dyDescent="0.25">
      <c r="A681" s="22" t="s">
        <v>1543</v>
      </c>
      <c r="B681" s="23">
        <v>85</v>
      </c>
      <c r="G681" s="66" t="str">
        <f>+H681</f>
        <v>CFC110121742</v>
      </c>
      <c r="H681" s="66" t="s">
        <v>777</v>
      </c>
      <c r="I681" s="66">
        <f t="shared" si="18"/>
        <v>8.9600000000000009</v>
      </c>
      <c r="J681" s="66">
        <f t="shared" si="20"/>
        <v>56.000000000000007</v>
      </c>
      <c r="K681" s="66">
        <f t="shared" si="19"/>
        <v>0</v>
      </c>
    </row>
    <row r="682" spans="1:11" hidden="1" x14ac:dyDescent="0.25">
      <c r="A682" s="22" t="s">
        <v>1543</v>
      </c>
      <c r="B682" s="23">
        <v>85</v>
      </c>
      <c r="G682" s="66" t="str">
        <f>+H682</f>
        <v>CGB0804291D4</v>
      </c>
      <c r="H682" s="66" t="s">
        <v>9651</v>
      </c>
      <c r="I682" s="66">
        <f t="shared" si="18"/>
        <v>16.829999999999998</v>
      </c>
      <c r="J682" s="66">
        <f t="shared" si="20"/>
        <v>105.18749999999999</v>
      </c>
      <c r="K682" s="66">
        <f t="shared" si="19"/>
        <v>0</v>
      </c>
    </row>
    <row r="683" spans="1:11" hidden="1" x14ac:dyDescent="0.25">
      <c r="A683" s="22" t="s">
        <v>1543</v>
      </c>
      <c r="B683" s="23">
        <v>85</v>
      </c>
      <c r="G683" s="7" t="s">
        <v>1482</v>
      </c>
      <c r="H683" s="66" t="s">
        <v>3578</v>
      </c>
      <c r="I683" s="66">
        <f t="shared" si="18"/>
        <v>83112.509999999995</v>
      </c>
      <c r="J683" s="66">
        <f t="shared" si="20"/>
        <v>519453.18749999994</v>
      </c>
      <c r="K683" s="66">
        <f t="shared" si="19"/>
        <v>0</v>
      </c>
    </row>
    <row r="684" spans="1:11" hidden="1" x14ac:dyDescent="0.25">
      <c r="A684" s="22" t="s">
        <v>1543</v>
      </c>
      <c r="B684" s="23">
        <v>85</v>
      </c>
      <c r="G684" s="66" t="str">
        <f>+H684</f>
        <v>CME030219B64</v>
      </c>
      <c r="H684" s="66" t="s">
        <v>2907</v>
      </c>
      <c r="I684" s="66">
        <f t="shared" si="18"/>
        <v>129.66999999999999</v>
      </c>
      <c r="J684" s="66">
        <f t="shared" si="20"/>
        <v>810.43749999999989</v>
      </c>
      <c r="K684" s="66">
        <f t="shared" si="19"/>
        <v>0</v>
      </c>
    </row>
    <row r="685" spans="1:11" hidden="1" x14ac:dyDescent="0.25">
      <c r="A685" s="22" t="s">
        <v>1543</v>
      </c>
      <c r="B685" s="23">
        <v>85</v>
      </c>
      <c r="G685" s="66" t="s">
        <v>1445</v>
      </c>
      <c r="H685" s="66" t="s">
        <v>1172</v>
      </c>
      <c r="I685" s="66">
        <f t="shared" si="18"/>
        <v>1643.7399999999998</v>
      </c>
      <c r="J685" s="66">
        <f t="shared" si="20"/>
        <v>10273.374999999998</v>
      </c>
      <c r="K685" s="66">
        <f t="shared" si="19"/>
        <v>0</v>
      </c>
    </row>
    <row r="686" spans="1:11" hidden="1" x14ac:dyDescent="0.25">
      <c r="A686" s="22" t="s">
        <v>1543</v>
      </c>
      <c r="B686" s="23">
        <v>85</v>
      </c>
      <c r="G686" s="66" t="str">
        <f>+H686</f>
        <v>CME910715UB9</v>
      </c>
      <c r="H686" s="66" t="s">
        <v>329</v>
      </c>
      <c r="I686" s="66">
        <f t="shared" si="18"/>
        <v>87.710000000000008</v>
      </c>
      <c r="J686" s="66">
        <f t="shared" si="20"/>
        <v>548.1875</v>
      </c>
      <c r="K686" s="66">
        <f t="shared" si="19"/>
        <v>0</v>
      </c>
    </row>
    <row r="687" spans="1:11" hidden="1" x14ac:dyDescent="0.25">
      <c r="A687" s="22" t="s">
        <v>1543</v>
      </c>
      <c r="B687" s="23">
        <v>85</v>
      </c>
      <c r="G687" s="66" t="s">
        <v>1437</v>
      </c>
      <c r="H687" s="66" t="s">
        <v>1111</v>
      </c>
      <c r="I687" s="66">
        <f t="shared" si="18"/>
        <v>5337.93</v>
      </c>
      <c r="J687" s="66">
        <f t="shared" si="20"/>
        <v>33362.0625</v>
      </c>
      <c r="K687" s="66">
        <f t="shared" si="19"/>
        <v>0</v>
      </c>
    </row>
    <row r="688" spans="1:11" hidden="1" x14ac:dyDescent="0.25">
      <c r="A688" s="22" t="s">
        <v>1543</v>
      </c>
      <c r="B688" s="23">
        <v>85</v>
      </c>
      <c r="G688" s="66" t="str">
        <f>+H688</f>
        <v>COV070910694</v>
      </c>
      <c r="H688" s="66" t="s">
        <v>5488</v>
      </c>
      <c r="I688" s="66">
        <f t="shared" si="18"/>
        <v>74.040000000000006</v>
      </c>
      <c r="J688" s="66">
        <f t="shared" si="20"/>
        <v>462.75000000000006</v>
      </c>
      <c r="K688" s="66">
        <f t="shared" si="19"/>
        <v>0</v>
      </c>
    </row>
    <row r="689" spans="1:11" hidden="1" x14ac:dyDescent="0.25">
      <c r="A689" s="22" t="s">
        <v>1543</v>
      </c>
      <c r="B689" s="23">
        <v>85</v>
      </c>
      <c r="G689" s="66" t="str">
        <f>+H689</f>
        <v>CPF6307036N8</v>
      </c>
      <c r="H689" s="66" t="s">
        <v>841</v>
      </c>
      <c r="I689" s="66">
        <f t="shared" si="18"/>
        <v>13.92</v>
      </c>
      <c r="J689" s="66">
        <f t="shared" si="20"/>
        <v>87</v>
      </c>
      <c r="K689" s="66">
        <f t="shared" si="19"/>
        <v>0</v>
      </c>
    </row>
    <row r="690" spans="1:11" hidden="1" x14ac:dyDescent="0.25">
      <c r="A690" s="22" t="s">
        <v>1543</v>
      </c>
      <c r="B690" s="23">
        <v>85</v>
      </c>
      <c r="G690" s="66" t="str">
        <f>+H690</f>
        <v>CSI020226MV4</v>
      </c>
      <c r="H690" s="66" t="s">
        <v>8568</v>
      </c>
      <c r="I690" s="66">
        <f t="shared" si="18"/>
        <v>29.24</v>
      </c>
      <c r="J690" s="66">
        <f t="shared" si="20"/>
        <v>182.75</v>
      </c>
      <c r="K690" s="66">
        <f t="shared" si="19"/>
        <v>0</v>
      </c>
    </row>
    <row r="691" spans="1:11" hidden="1" x14ac:dyDescent="0.25">
      <c r="A691" s="22" t="s">
        <v>1543</v>
      </c>
      <c r="B691" s="23">
        <v>85</v>
      </c>
      <c r="G691" s="66" t="s">
        <v>9668</v>
      </c>
      <c r="H691" s="66" t="s">
        <v>9041</v>
      </c>
      <c r="I691" s="66">
        <f t="shared" si="18"/>
        <v>527.66</v>
      </c>
      <c r="J691" s="66">
        <f t="shared" si="20"/>
        <v>3297.8749999999995</v>
      </c>
      <c r="K691" s="66">
        <f t="shared" si="19"/>
        <v>0</v>
      </c>
    </row>
    <row r="692" spans="1:11" hidden="1" x14ac:dyDescent="0.25">
      <c r="A692" s="22" t="s">
        <v>1543</v>
      </c>
      <c r="B692" s="23">
        <v>85</v>
      </c>
      <c r="G692" s="66" t="s">
        <v>1414</v>
      </c>
      <c r="H692" s="66" t="s">
        <v>5579</v>
      </c>
      <c r="I692" s="66">
        <f t="shared" si="18"/>
        <v>4799.3900000000003</v>
      </c>
      <c r="J692" s="66">
        <f t="shared" si="20"/>
        <v>29996.1875</v>
      </c>
      <c r="K692" s="66">
        <f t="shared" si="19"/>
        <v>0</v>
      </c>
    </row>
    <row r="693" spans="1:11" hidden="1" x14ac:dyDescent="0.25">
      <c r="A693" s="22" t="s">
        <v>1543</v>
      </c>
      <c r="B693" s="23">
        <v>85</v>
      </c>
      <c r="G693" s="7" t="s">
        <v>1479</v>
      </c>
      <c r="H693" s="7" t="s">
        <v>1480</v>
      </c>
      <c r="I693" s="66">
        <f t="shared" si="18"/>
        <v>67292.61</v>
      </c>
      <c r="J693" s="66">
        <f t="shared" si="20"/>
        <v>420578.8125</v>
      </c>
      <c r="K693" s="66">
        <f t="shared" si="19"/>
        <v>0</v>
      </c>
    </row>
    <row r="694" spans="1:11" hidden="1" x14ac:dyDescent="0.25">
      <c r="A694" s="22" t="s">
        <v>1543</v>
      </c>
      <c r="B694" s="23">
        <v>85</v>
      </c>
      <c r="G694" s="7" t="s">
        <v>5569</v>
      </c>
      <c r="H694" s="7" t="s">
        <v>5570</v>
      </c>
      <c r="I694" s="66">
        <f t="shared" si="18"/>
        <v>50722.01</v>
      </c>
      <c r="J694" s="66">
        <f t="shared" si="20"/>
        <v>317012.5625</v>
      </c>
      <c r="K694" s="66">
        <f t="shared" si="19"/>
        <v>0</v>
      </c>
    </row>
    <row r="695" spans="1:11" hidden="1" x14ac:dyDescent="0.25">
      <c r="A695" s="22" t="s">
        <v>1543</v>
      </c>
      <c r="B695" s="23">
        <v>85</v>
      </c>
      <c r="G695" s="7" t="s">
        <v>1483</v>
      </c>
      <c r="H695" s="66" t="s">
        <v>9185</v>
      </c>
      <c r="I695" s="66">
        <f t="shared" si="18"/>
        <v>186437.21</v>
      </c>
      <c r="J695" s="66">
        <f t="shared" si="20"/>
        <v>1165232.5625</v>
      </c>
      <c r="K695" s="66">
        <f t="shared" si="19"/>
        <v>0</v>
      </c>
    </row>
    <row r="696" spans="1:11" hidden="1" x14ac:dyDescent="0.25">
      <c r="A696" s="22" t="s">
        <v>1543</v>
      </c>
      <c r="B696" s="23">
        <v>85</v>
      </c>
      <c r="G696" s="7" t="s">
        <v>9682</v>
      </c>
      <c r="H696" s="7" t="s">
        <v>9683</v>
      </c>
      <c r="I696" s="66">
        <f t="shared" si="18"/>
        <v>26955</v>
      </c>
      <c r="J696" s="66">
        <f t="shared" si="20"/>
        <v>168468.75</v>
      </c>
      <c r="K696" s="66">
        <f t="shared" si="19"/>
        <v>0</v>
      </c>
    </row>
    <row r="697" spans="1:11" hidden="1" x14ac:dyDescent="0.25">
      <c r="A697" s="22" t="s">
        <v>1543</v>
      </c>
      <c r="B697" s="23">
        <v>85</v>
      </c>
      <c r="G697" s="66" t="str">
        <f>+H697</f>
        <v>DEM8801152E9</v>
      </c>
      <c r="H697" s="66" t="s">
        <v>5798</v>
      </c>
      <c r="I697" s="66">
        <f t="shared" si="18"/>
        <v>22.12</v>
      </c>
      <c r="J697" s="66">
        <f t="shared" si="20"/>
        <v>138.25</v>
      </c>
      <c r="K697" s="66">
        <f t="shared" si="19"/>
        <v>0</v>
      </c>
    </row>
    <row r="698" spans="1:11" hidden="1" x14ac:dyDescent="0.25">
      <c r="A698" s="22" t="s">
        <v>1543</v>
      </c>
      <c r="B698" s="23">
        <v>85</v>
      </c>
      <c r="G698" s="66" t="str">
        <f>+H698</f>
        <v>DGC170313257</v>
      </c>
      <c r="H698" s="66" t="s">
        <v>5845</v>
      </c>
      <c r="I698" s="66">
        <f t="shared" si="18"/>
        <v>6.07</v>
      </c>
      <c r="J698" s="66">
        <f t="shared" si="20"/>
        <v>37.9375</v>
      </c>
      <c r="K698" s="66">
        <f t="shared" si="19"/>
        <v>0</v>
      </c>
    </row>
    <row r="699" spans="1:11" hidden="1" x14ac:dyDescent="0.25">
      <c r="A699" s="22" t="s">
        <v>1543</v>
      </c>
      <c r="B699" s="23">
        <v>85</v>
      </c>
      <c r="G699" s="66" t="s">
        <v>2943</v>
      </c>
      <c r="H699" s="66" t="s">
        <v>2738</v>
      </c>
      <c r="I699" s="66">
        <f t="shared" si="18"/>
        <v>4347.84</v>
      </c>
      <c r="J699" s="66">
        <f t="shared" si="20"/>
        <v>27174</v>
      </c>
      <c r="K699" s="66">
        <f t="shared" si="19"/>
        <v>0</v>
      </c>
    </row>
    <row r="700" spans="1:11" hidden="1" x14ac:dyDescent="0.25">
      <c r="A700" s="22" t="s">
        <v>1543</v>
      </c>
      <c r="B700" s="23">
        <v>85</v>
      </c>
      <c r="G700" s="66" t="s">
        <v>1442</v>
      </c>
      <c r="H700" s="66" t="s">
        <v>1160</v>
      </c>
      <c r="I700" s="66">
        <f t="shared" si="18"/>
        <v>9632.5600000000013</v>
      </c>
      <c r="J700" s="66">
        <f t="shared" si="20"/>
        <v>60203.500000000007</v>
      </c>
      <c r="K700" s="66">
        <f t="shared" si="19"/>
        <v>0</v>
      </c>
    </row>
    <row r="701" spans="1:11" hidden="1" x14ac:dyDescent="0.25">
      <c r="A701" s="22" t="s">
        <v>1543</v>
      </c>
      <c r="B701" s="23">
        <v>85</v>
      </c>
      <c r="G701" s="66" t="str">
        <f>+H701</f>
        <v>DRE810328U10</v>
      </c>
      <c r="H701" s="66" t="s">
        <v>9680</v>
      </c>
      <c r="I701" s="66">
        <f t="shared" si="18"/>
        <v>103.45</v>
      </c>
      <c r="J701" s="66">
        <f t="shared" si="20"/>
        <v>646.5625</v>
      </c>
      <c r="K701" s="66">
        <f t="shared" si="19"/>
        <v>0</v>
      </c>
    </row>
    <row r="702" spans="1:11" hidden="1" x14ac:dyDescent="0.25">
      <c r="A702" s="22" t="s">
        <v>1543</v>
      </c>
      <c r="B702" s="23">
        <v>85</v>
      </c>
      <c r="G702" s="66" t="str">
        <f>+H702</f>
        <v>DUDA8503219IA</v>
      </c>
      <c r="H702" s="66" t="s">
        <v>9560</v>
      </c>
      <c r="I702" s="66">
        <f t="shared" ref="I702:I765" si="21">+SUMIF($G$7:$G$620,G702,$I$7:$I$620)</f>
        <v>64</v>
      </c>
      <c r="J702" s="66">
        <f t="shared" si="20"/>
        <v>400</v>
      </c>
      <c r="K702" s="66">
        <f t="shared" ref="K702:K765" si="22">+SUMIF($G$7:$G$620,G702,$K$7:$K$620)</f>
        <v>0</v>
      </c>
    </row>
    <row r="703" spans="1:11" hidden="1" x14ac:dyDescent="0.25">
      <c r="A703" s="22" t="s">
        <v>1543</v>
      </c>
      <c r="B703" s="23">
        <v>85</v>
      </c>
      <c r="G703" s="66" t="str">
        <f>+H703</f>
        <v>DUMA580801KN5</v>
      </c>
      <c r="H703" s="66" t="s">
        <v>305</v>
      </c>
      <c r="I703" s="66">
        <f t="shared" si="21"/>
        <v>240</v>
      </c>
      <c r="J703" s="66">
        <f t="shared" ref="J703:J766" si="23">+I703/0.16</f>
        <v>1500</v>
      </c>
      <c r="K703" s="66">
        <f t="shared" si="22"/>
        <v>0</v>
      </c>
    </row>
    <row r="704" spans="1:11" hidden="1" x14ac:dyDescent="0.25">
      <c r="A704" s="22" t="s">
        <v>1543</v>
      </c>
      <c r="B704" s="23">
        <v>85</v>
      </c>
      <c r="G704" s="66" t="s">
        <v>9673</v>
      </c>
      <c r="H704" s="66" t="s">
        <v>9110</v>
      </c>
      <c r="I704" s="66">
        <f t="shared" si="21"/>
        <v>4157.26</v>
      </c>
      <c r="J704" s="66">
        <f t="shared" si="23"/>
        <v>25982.875</v>
      </c>
      <c r="K704" s="66">
        <f t="shared" si="22"/>
        <v>0</v>
      </c>
    </row>
    <row r="705" spans="1:11" hidden="1" x14ac:dyDescent="0.25">
      <c r="A705" s="22" t="s">
        <v>1543</v>
      </c>
      <c r="B705" s="23">
        <v>85</v>
      </c>
      <c r="G705" s="66" t="str">
        <f>+H705</f>
        <v>ELE011009716</v>
      </c>
      <c r="H705" s="66" t="s">
        <v>763</v>
      </c>
      <c r="I705" s="66">
        <f t="shared" si="21"/>
        <v>46.34</v>
      </c>
      <c r="J705" s="66">
        <f t="shared" si="23"/>
        <v>289.625</v>
      </c>
      <c r="K705" s="66">
        <f t="shared" si="22"/>
        <v>0</v>
      </c>
    </row>
    <row r="706" spans="1:11" hidden="1" x14ac:dyDescent="0.25">
      <c r="A706" s="22" t="s">
        <v>1543</v>
      </c>
      <c r="B706" s="23">
        <v>85</v>
      </c>
      <c r="G706" s="66" t="str">
        <f>+H706</f>
        <v>ESE930624B79</v>
      </c>
      <c r="H706" s="66" t="s">
        <v>1503</v>
      </c>
      <c r="I706" s="66">
        <f t="shared" si="21"/>
        <v>47.129999999999995</v>
      </c>
      <c r="J706" s="66">
        <f t="shared" si="23"/>
        <v>294.56249999999994</v>
      </c>
      <c r="K706" s="66">
        <f t="shared" si="22"/>
        <v>0</v>
      </c>
    </row>
    <row r="707" spans="1:11" hidden="1" x14ac:dyDescent="0.25">
      <c r="A707" s="22" t="s">
        <v>1543</v>
      </c>
      <c r="B707" s="23">
        <v>85</v>
      </c>
      <c r="G707" s="66" t="s">
        <v>1436</v>
      </c>
      <c r="H707" s="66" t="s">
        <v>1094</v>
      </c>
      <c r="I707" s="66">
        <f t="shared" si="21"/>
        <v>806.62</v>
      </c>
      <c r="J707" s="66">
        <f t="shared" si="23"/>
        <v>5041.375</v>
      </c>
      <c r="K707" s="66">
        <f t="shared" si="22"/>
        <v>0</v>
      </c>
    </row>
    <row r="708" spans="1:11" hidden="1" x14ac:dyDescent="0.25">
      <c r="A708" s="22" t="s">
        <v>1543</v>
      </c>
      <c r="B708" s="23">
        <v>85</v>
      </c>
      <c r="G708" s="66" t="s">
        <v>9667</v>
      </c>
      <c r="H708" s="66" t="s">
        <v>9080</v>
      </c>
      <c r="I708" s="66">
        <f t="shared" si="21"/>
        <v>27586.2</v>
      </c>
      <c r="J708" s="66">
        <f t="shared" si="23"/>
        <v>172413.75</v>
      </c>
      <c r="K708" s="66">
        <f t="shared" si="22"/>
        <v>0</v>
      </c>
    </row>
    <row r="709" spans="1:11" hidden="1" x14ac:dyDescent="0.25">
      <c r="A709" s="22" t="s">
        <v>1543</v>
      </c>
      <c r="B709" s="23">
        <v>85</v>
      </c>
      <c r="G709" s="66" t="str">
        <f>+H709</f>
        <v>FAAG951201ES7</v>
      </c>
      <c r="H709" s="66" t="s">
        <v>5358</v>
      </c>
      <c r="I709" s="66">
        <f t="shared" si="21"/>
        <v>14.61</v>
      </c>
      <c r="J709" s="66">
        <f t="shared" si="23"/>
        <v>91.3125</v>
      </c>
      <c r="K709" s="66">
        <f t="shared" si="22"/>
        <v>0</v>
      </c>
    </row>
    <row r="710" spans="1:11" hidden="1" x14ac:dyDescent="0.25">
      <c r="A710" s="22" t="s">
        <v>1543</v>
      </c>
      <c r="B710" s="23">
        <v>85</v>
      </c>
      <c r="G710" s="7" t="s">
        <v>8980</v>
      </c>
      <c r="H710" s="66" t="s">
        <v>8981</v>
      </c>
      <c r="I710" s="66">
        <f t="shared" si="21"/>
        <v>100.84</v>
      </c>
      <c r="J710" s="66">
        <f t="shared" si="23"/>
        <v>630.25</v>
      </c>
      <c r="K710" s="66">
        <f t="shared" si="22"/>
        <v>0</v>
      </c>
    </row>
    <row r="711" spans="1:11" hidden="1" x14ac:dyDescent="0.25">
      <c r="A711" s="22" t="s">
        <v>1543</v>
      </c>
      <c r="B711" s="23">
        <v>85</v>
      </c>
      <c r="G711" s="66" t="str">
        <f>+H711</f>
        <v>FMB871228QF7</v>
      </c>
      <c r="H711" s="66" t="s">
        <v>430</v>
      </c>
      <c r="I711" s="66">
        <f t="shared" si="21"/>
        <v>38.4</v>
      </c>
      <c r="J711" s="66">
        <f t="shared" si="23"/>
        <v>240</v>
      </c>
      <c r="K711" s="66">
        <f t="shared" si="22"/>
        <v>0</v>
      </c>
    </row>
    <row r="712" spans="1:11" hidden="1" x14ac:dyDescent="0.25">
      <c r="A712" s="22" t="s">
        <v>1543</v>
      </c>
      <c r="B712" s="23">
        <v>85</v>
      </c>
      <c r="G712" s="66" t="s">
        <v>7949</v>
      </c>
      <c r="H712" s="66" t="s">
        <v>7823</v>
      </c>
      <c r="I712" s="66">
        <f t="shared" si="21"/>
        <v>1103.45</v>
      </c>
      <c r="J712" s="66">
        <f t="shared" si="23"/>
        <v>6896.5625</v>
      </c>
      <c r="K712" s="66">
        <f t="shared" si="22"/>
        <v>0</v>
      </c>
    </row>
    <row r="713" spans="1:11" hidden="1" x14ac:dyDescent="0.25">
      <c r="A713" s="22" t="s">
        <v>1543</v>
      </c>
      <c r="B713" s="23">
        <v>85</v>
      </c>
      <c r="G713" s="66" t="str">
        <f>+H713</f>
        <v>FNI970829JR9</v>
      </c>
      <c r="H713" s="66" t="s">
        <v>794</v>
      </c>
      <c r="I713" s="66">
        <f t="shared" si="21"/>
        <v>547.41999999999996</v>
      </c>
      <c r="J713" s="66">
        <f t="shared" si="23"/>
        <v>3421.3749999999995</v>
      </c>
      <c r="K713" s="66">
        <f t="shared" si="22"/>
        <v>0</v>
      </c>
    </row>
    <row r="714" spans="1:11" hidden="1" x14ac:dyDescent="0.25">
      <c r="A714" s="22" t="s">
        <v>1543</v>
      </c>
      <c r="B714" s="23">
        <v>85</v>
      </c>
      <c r="G714" s="66" t="str">
        <f>+H714</f>
        <v>FNM000504R36</v>
      </c>
      <c r="H714" s="66" t="s">
        <v>356</v>
      </c>
      <c r="I714" s="66">
        <f t="shared" si="21"/>
        <v>74.069999999999993</v>
      </c>
      <c r="J714" s="66">
        <f t="shared" si="23"/>
        <v>462.93749999999994</v>
      </c>
      <c r="K714" s="66">
        <f t="shared" si="22"/>
        <v>0</v>
      </c>
    </row>
    <row r="715" spans="1:11" hidden="1" x14ac:dyDescent="0.25">
      <c r="A715" s="22" t="s">
        <v>1543</v>
      </c>
      <c r="B715" s="23">
        <v>85</v>
      </c>
      <c r="G715" s="66" t="s">
        <v>7954</v>
      </c>
      <c r="H715" s="66" t="s">
        <v>7859</v>
      </c>
      <c r="I715" s="66">
        <f t="shared" si="21"/>
        <v>2666.67</v>
      </c>
      <c r="J715" s="66">
        <f t="shared" si="23"/>
        <v>16666.6875</v>
      </c>
      <c r="K715" s="66">
        <f t="shared" si="22"/>
        <v>0</v>
      </c>
    </row>
    <row r="716" spans="1:11" hidden="1" x14ac:dyDescent="0.25">
      <c r="A716" s="22" t="s">
        <v>1543</v>
      </c>
      <c r="B716" s="23">
        <v>85</v>
      </c>
      <c r="G716" s="66" t="str">
        <f>+H716</f>
        <v>FOPJ630103CU1</v>
      </c>
      <c r="H716" s="66" t="s">
        <v>739</v>
      </c>
      <c r="I716" s="66">
        <f t="shared" si="21"/>
        <v>21.38</v>
      </c>
      <c r="J716" s="66">
        <f t="shared" si="23"/>
        <v>133.625</v>
      </c>
      <c r="K716" s="66">
        <f t="shared" si="22"/>
        <v>0</v>
      </c>
    </row>
    <row r="717" spans="1:11" hidden="1" x14ac:dyDescent="0.25">
      <c r="A717" s="22" t="s">
        <v>1543</v>
      </c>
      <c r="B717" s="23">
        <v>85</v>
      </c>
      <c r="G717" s="66" t="s">
        <v>8006</v>
      </c>
      <c r="H717" s="66" t="s">
        <v>8007</v>
      </c>
      <c r="I717" s="66">
        <f t="shared" si="21"/>
        <v>52</v>
      </c>
      <c r="J717" s="66">
        <f t="shared" si="23"/>
        <v>325</v>
      </c>
      <c r="K717" s="66">
        <f t="shared" si="22"/>
        <v>0</v>
      </c>
    </row>
    <row r="718" spans="1:11" hidden="1" x14ac:dyDescent="0.25">
      <c r="A718" s="22" t="s">
        <v>1543</v>
      </c>
      <c r="B718" s="23">
        <v>85</v>
      </c>
      <c r="G718" s="66" t="s">
        <v>1430</v>
      </c>
      <c r="H718" s="66" t="s">
        <v>1052</v>
      </c>
      <c r="I718" s="66">
        <f t="shared" si="21"/>
        <v>1064.3</v>
      </c>
      <c r="J718" s="66">
        <f t="shared" si="23"/>
        <v>6651.875</v>
      </c>
      <c r="K718" s="66">
        <f t="shared" si="22"/>
        <v>0</v>
      </c>
    </row>
    <row r="719" spans="1:11" hidden="1" x14ac:dyDescent="0.25">
      <c r="A719" s="22" t="s">
        <v>1543</v>
      </c>
      <c r="B719" s="23">
        <v>85</v>
      </c>
      <c r="G719" s="66" t="str">
        <f>+H719</f>
        <v>GAN030926UU7</v>
      </c>
      <c r="H719" s="66" t="s">
        <v>6771</v>
      </c>
      <c r="I719" s="66">
        <f t="shared" si="21"/>
        <v>31.86</v>
      </c>
      <c r="J719" s="66">
        <f t="shared" si="23"/>
        <v>199.125</v>
      </c>
      <c r="K719" s="66">
        <f t="shared" si="22"/>
        <v>0</v>
      </c>
    </row>
    <row r="720" spans="1:11" hidden="1" x14ac:dyDescent="0.25">
      <c r="A720" s="22" t="s">
        <v>1543</v>
      </c>
      <c r="B720" s="23">
        <v>85</v>
      </c>
      <c r="G720" s="66" t="s">
        <v>3728</v>
      </c>
      <c r="H720" s="66" t="s">
        <v>3630</v>
      </c>
      <c r="I720" s="66">
        <f t="shared" si="21"/>
        <v>480</v>
      </c>
      <c r="J720" s="66">
        <f t="shared" si="23"/>
        <v>3000</v>
      </c>
      <c r="K720" s="66">
        <f t="shared" si="22"/>
        <v>0</v>
      </c>
    </row>
    <row r="721" spans="1:11" hidden="1" x14ac:dyDescent="0.25">
      <c r="A721" s="22" t="s">
        <v>1543</v>
      </c>
      <c r="B721" s="23">
        <v>85</v>
      </c>
      <c r="G721" s="66" t="s">
        <v>1427</v>
      </c>
      <c r="H721" s="66" t="s">
        <v>1036</v>
      </c>
      <c r="I721" s="66">
        <f t="shared" si="21"/>
        <v>1723.85</v>
      </c>
      <c r="J721" s="66">
        <f t="shared" si="23"/>
        <v>10774.0625</v>
      </c>
      <c r="K721" s="66">
        <f t="shared" si="22"/>
        <v>0</v>
      </c>
    </row>
    <row r="722" spans="1:11" hidden="1" x14ac:dyDescent="0.25">
      <c r="A722" s="22" t="s">
        <v>1543</v>
      </c>
      <c r="B722" s="23">
        <v>85</v>
      </c>
      <c r="G722" s="66" t="str">
        <f>+H722</f>
        <v>GIC011116VA9</v>
      </c>
      <c r="H722" s="66" t="s">
        <v>9505</v>
      </c>
      <c r="I722" s="66">
        <f t="shared" si="21"/>
        <v>51.09</v>
      </c>
      <c r="J722" s="66">
        <f t="shared" si="23"/>
        <v>319.3125</v>
      </c>
      <c r="K722" s="66">
        <f t="shared" si="22"/>
        <v>0</v>
      </c>
    </row>
    <row r="723" spans="1:11" hidden="1" x14ac:dyDescent="0.25">
      <c r="A723" s="22" t="s">
        <v>1543</v>
      </c>
      <c r="B723" s="23">
        <v>85</v>
      </c>
      <c r="G723" s="66" t="s">
        <v>1415</v>
      </c>
      <c r="H723" s="66" t="s">
        <v>9663</v>
      </c>
      <c r="I723" s="66">
        <f t="shared" si="21"/>
        <v>107.4</v>
      </c>
      <c r="J723" s="66">
        <f t="shared" si="23"/>
        <v>671.25</v>
      </c>
      <c r="K723" s="66">
        <f t="shared" si="22"/>
        <v>0</v>
      </c>
    </row>
    <row r="724" spans="1:11" hidden="1" x14ac:dyDescent="0.25">
      <c r="A724" s="22" t="s">
        <v>1543</v>
      </c>
      <c r="B724" s="23">
        <v>85</v>
      </c>
      <c r="G724" s="66" t="str">
        <f>+H724</f>
        <v>GOC9303301F4</v>
      </c>
      <c r="H724" s="66" t="s">
        <v>5878</v>
      </c>
      <c r="I724" s="66">
        <f t="shared" si="21"/>
        <v>128.81</v>
      </c>
      <c r="J724" s="66">
        <f t="shared" si="23"/>
        <v>805.0625</v>
      </c>
      <c r="K724" s="66">
        <f t="shared" si="22"/>
        <v>0</v>
      </c>
    </row>
    <row r="725" spans="1:11" hidden="1" x14ac:dyDescent="0.25">
      <c r="A725" s="22" t="s">
        <v>1543</v>
      </c>
      <c r="B725" s="23">
        <v>85</v>
      </c>
      <c r="G725" s="7" t="s">
        <v>3755</v>
      </c>
      <c r="H725" s="66" t="s">
        <v>9222</v>
      </c>
      <c r="I725" s="66">
        <f t="shared" si="21"/>
        <v>75397.240000000005</v>
      </c>
      <c r="J725" s="66">
        <f t="shared" si="23"/>
        <v>471232.75</v>
      </c>
      <c r="K725" s="66">
        <f t="shared" si="22"/>
        <v>0</v>
      </c>
    </row>
    <row r="726" spans="1:11" hidden="1" x14ac:dyDescent="0.25">
      <c r="A726" s="22" t="s">
        <v>1543</v>
      </c>
      <c r="B726" s="23">
        <v>85</v>
      </c>
      <c r="G726" s="66" t="str">
        <f>+H726</f>
        <v>GSE01092169A</v>
      </c>
      <c r="H726" s="66" t="s">
        <v>9644</v>
      </c>
      <c r="I726" s="66">
        <f t="shared" si="21"/>
        <v>157.16999999999999</v>
      </c>
      <c r="J726" s="66">
        <f t="shared" si="23"/>
        <v>982.31249999999989</v>
      </c>
      <c r="K726" s="66">
        <f t="shared" si="22"/>
        <v>0</v>
      </c>
    </row>
    <row r="727" spans="1:11" hidden="1" x14ac:dyDescent="0.25">
      <c r="A727" s="22" t="s">
        <v>1543</v>
      </c>
      <c r="B727" s="23">
        <v>85</v>
      </c>
      <c r="G727" s="66" t="str">
        <f>+H727</f>
        <v>GST9312019C3</v>
      </c>
      <c r="H727" s="66" t="s">
        <v>2900</v>
      </c>
      <c r="I727" s="66">
        <f t="shared" si="21"/>
        <v>80.81</v>
      </c>
      <c r="J727" s="66">
        <f t="shared" si="23"/>
        <v>505.0625</v>
      </c>
      <c r="K727" s="66">
        <f t="shared" si="22"/>
        <v>0</v>
      </c>
    </row>
    <row r="728" spans="1:11" hidden="1" x14ac:dyDescent="0.25">
      <c r="A728" s="22" t="s">
        <v>1543</v>
      </c>
      <c r="B728" s="23">
        <v>85</v>
      </c>
      <c r="G728" s="66" t="str">
        <f>+H728</f>
        <v>GTU021001IE8</v>
      </c>
      <c r="H728" s="66" t="s">
        <v>9408</v>
      </c>
      <c r="I728" s="66">
        <f t="shared" si="21"/>
        <v>26.94</v>
      </c>
      <c r="J728" s="66">
        <f t="shared" si="23"/>
        <v>168.375</v>
      </c>
      <c r="K728" s="66">
        <f t="shared" si="22"/>
        <v>0</v>
      </c>
    </row>
    <row r="729" spans="1:11" hidden="1" x14ac:dyDescent="0.25">
      <c r="A729" s="22" t="s">
        <v>1543</v>
      </c>
      <c r="B729" s="23">
        <v>85</v>
      </c>
      <c r="G729" s="66" t="s">
        <v>9678</v>
      </c>
      <c r="H729" s="66" t="s">
        <v>9373</v>
      </c>
      <c r="I729" s="66">
        <f t="shared" si="21"/>
        <v>6848</v>
      </c>
      <c r="J729" s="66">
        <f t="shared" si="23"/>
        <v>42800</v>
      </c>
      <c r="K729" s="66">
        <f t="shared" si="22"/>
        <v>0</v>
      </c>
    </row>
    <row r="730" spans="1:11" hidden="1" x14ac:dyDescent="0.25">
      <c r="A730" s="22" t="s">
        <v>1543</v>
      </c>
      <c r="B730" s="23">
        <v>85</v>
      </c>
      <c r="G730" s="66" t="s">
        <v>1432</v>
      </c>
      <c r="H730" s="66" t="s">
        <v>1060</v>
      </c>
      <c r="I730" s="66">
        <f t="shared" si="21"/>
        <v>4129.38</v>
      </c>
      <c r="J730" s="66">
        <f t="shared" si="23"/>
        <v>25808.625</v>
      </c>
      <c r="K730" s="66">
        <f t="shared" si="22"/>
        <v>0</v>
      </c>
    </row>
    <row r="731" spans="1:11" hidden="1" x14ac:dyDescent="0.25">
      <c r="A731" s="22" t="s">
        <v>1543</v>
      </c>
      <c r="B731" s="23">
        <v>85</v>
      </c>
      <c r="G731" s="66" t="s">
        <v>1435</v>
      </c>
      <c r="H731" s="66" t="s">
        <v>7871</v>
      </c>
      <c r="I731" s="66">
        <f t="shared" si="21"/>
        <v>2167.7399999999998</v>
      </c>
      <c r="J731" s="66">
        <f t="shared" si="23"/>
        <v>13548.374999999998</v>
      </c>
      <c r="K731" s="66">
        <f t="shared" si="22"/>
        <v>0</v>
      </c>
    </row>
    <row r="732" spans="1:11" hidden="1" x14ac:dyDescent="0.25">
      <c r="A732" s="22" t="s">
        <v>1543</v>
      </c>
      <c r="B732" s="23">
        <v>85</v>
      </c>
      <c r="G732" s="66" t="str">
        <f>+H732</f>
        <v>HDM001017AS1</v>
      </c>
      <c r="H732" s="66" t="s">
        <v>1533</v>
      </c>
      <c r="I732" s="66">
        <f t="shared" si="21"/>
        <v>61.79</v>
      </c>
      <c r="J732" s="66">
        <f t="shared" si="23"/>
        <v>386.1875</v>
      </c>
      <c r="K732" s="66">
        <f t="shared" si="22"/>
        <v>0</v>
      </c>
    </row>
    <row r="733" spans="1:11" hidden="1" x14ac:dyDescent="0.25">
      <c r="A733" s="22" t="s">
        <v>1543</v>
      </c>
      <c r="B733" s="23">
        <v>85</v>
      </c>
      <c r="G733" s="66" t="s">
        <v>9691</v>
      </c>
      <c r="H733" s="66" t="s">
        <v>9692</v>
      </c>
      <c r="I733" s="66">
        <f t="shared" si="21"/>
        <v>832.78</v>
      </c>
      <c r="J733" s="66">
        <f t="shared" si="23"/>
        <v>5204.875</v>
      </c>
      <c r="K733" s="66">
        <f t="shared" si="22"/>
        <v>0</v>
      </c>
    </row>
    <row r="734" spans="1:11" hidden="1" x14ac:dyDescent="0.25">
      <c r="A734" s="22" t="s">
        <v>1543</v>
      </c>
      <c r="B734" s="23">
        <v>85</v>
      </c>
      <c r="G734" s="66" t="str">
        <f>+H734</f>
        <v>HULA420421TQ8</v>
      </c>
      <c r="H734" s="66" t="s">
        <v>8982</v>
      </c>
      <c r="I734" s="66">
        <f t="shared" si="21"/>
        <v>165.53</v>
      </c>
      <c r="J734" s="66">
        <f t="shared" si="23"/>
        <v>1034.5625</v>
      </c>
      <c r="K734" s="66">
        <f t="shared" si="22"/>
        <v>0</v>
      </c>
    </row>
    <row r="735" spans="1:11" hidden="1" x14ac:dyDescent="0.25">
      <c r="A735" s="22" t="s">
        <v>1543</v>
      </c>
      <c r="B735" s="23">
        <v>85</v>
      </c>
      <c r="G735" s="66" t="s">
        <v>9675</v>
      </c>
      <c r="H735" s="66" t="s">
        <v>9676</v>
      </c>
      <c r="I735" s="66">
        <f t="shared" si="21"/>
        <v>24137.93</v>
      </c>
      <c r="J735" s="66">
        <f t="shared" si="23"/>
        <v>150862.0625</v>
      </c>
      <c r="K735" s="66">
        <f t="shared" si="22"/>
        <v>0</v>
      </c>
    </row>
    <row r="736" spans="1:11" hidden="1" x14ac:dyDescent="0.25">
      <c r="A736" s="22" t="s">
        <v>1543</v>
      </c>
      <c r="B736" s="23">
        <v>85</v>
      </c>
      <c r="G736" s="66" t="str">
        <f>+H736</f>
        <v>IBD1003181I5</v>
      </c>
      <c r="H736" s="66" t="s">
        <v>5573</v>
      </c>
      <c r="I736" s="66">
        <f t="shared" si="21"/>
        <v>67.36</v>
      </c>
      <c r="J736" s="66">
        <f t="shared" si="23"/>
        <v>421</v>
      </c>
      <c r="K736" s="66">
        <f t="shared" si="22"/>
        <v>0</v>
      </c>
    </row>
    <row r="737" spans="1:11" hidden="1" x14ac:dyDescent="0.25">
      <c r="A737" s="22" t="s">
        <v>1543</v>
      </c>
      <c r="B737" s="23">
        <v>85</v>
      </c>
      <c r="G737" s="66" t="s">
        <v>1451</v>
      </c>
      <c r="H737" s="66" t="s">
        <v>1258</v>
      </c>
      <c r="I737" s="66">
        <f t="shared" si="21"/>
        <v>2227.02</v>
      </c>
      <c r="J737" s="66">
        <f t="shared" si="23"/>
        <v>13918.875</v>
      </c>
      <c r="K737" s="66">
        <f t="shared" si="22"/>
        <v>0</v>
      </c>
    </row>
    <row r="738" spans="1:11" hidden="1" x14ac:dyDescent="0.25">
      <c r="A738" s="22" t="s">
        <v>1543</v>
      </c>
      <c r="B738" s="23">
        <v>85</v>
      </c>
      <c r="G738" s="66" t="s">
        <v>2833</v>
      </c>
      <c r="H738" s="66" t="s">
        <v>2497</v>
      </c>
      <c r="I738" s="66">
        <f t="shared" si="21"/>
        <v>528</v>
      </c>
      <c r="J738" s="66">
        <f t="shared" si="23"/>
        <v>3300</v>
      </c>
      <c r="K738" s="66">
        <f t="shared" si="22"/>
        <v>0</v>
      </c>
    </row>
    <row r="739" spans="1:11" hidden="1" x14ac:dyDescent="0.25">
      <c r="A739" s="22" t="s">
        <v>1543</v>
      </c>
      <c r="B739" s="23">
        <v>85</v>
      </c>
      <c r="G739" s="66" t="s">
        <v>1421</v>
      </c>
      <c r="H739" s="66" t="s">
        <v>1006</v>
      </c>
      <c r="I739" s="66">
        <f t="shared" si="21"/>
        <v>444625.09000000014</v>
      </c>
      <c r="J739" s="66">
        <f t="shared" si="23"/>
        <v>2778906.8125000009</v>
      </c>
      <c r="K739" s="66">
        <f t="shared" si="22"/>
        <v>0</v>
      </c>
    </row>
    <row r="740" spans="1:11" hidden="1" x14ac:dyDescent="0.25">
      <c r="A740" s="22" t="s">
        <v>1543</v>
      </c>
      <c r="B740" s="23">
        <v>85</v>
      </c>
      <c r="G740" s="66" t="s">
        <v>1520</v>
      </c>
      <c r="H740" s="66" t="s">
        <v>1524</v>
      </c>
      <c r="I740" s="66">
        <f t="shared" si="21"/>
        <v>1537.15</v>
      </c>
      <c r="J740" s="66">
        <f t="shared" si="23"/>
        <v>9607.1875</v>
      </c>
      <c r="K740" s="66">
        <f t="shared" si="22"/>
        <v>0</v>
      </c>
    </row>
    <row r="741" spans="1:11" hidden="1" x14ac:dyDescent="0.25">
      <c r="A741" s="22" t="s">
        <v>1543</v>
      </c>
      <c r="B741" s="23">
        <v>85</v>
      </c>
      <c r="G741" s="66" t="str">
        <f>+H741</f>
        <v>ITM8012013N0</v>
      </c>
      <c r="H741" s="66" t="s">
        <v>5546</v>
      </c>
      <c r="I741" s="66">
        <f t="shared" si="21"/>
        <v>31.76</v>
      </c>
      <c r="J741" s="66">
        <f t="shared" si="23"/>
        <v>198.5</v>
      </c>
      <c r="K741" s="66">
        <f t="shared" si="22"/>
        <v>0</v>
      </c>
    </row>
    <row r="742" spans="1:11" hidden="1" x14ac:dyDescent="0.25">
      <c r="A742" s="22" t="s">
        <v>1543</v>
      </c>
      <c r="B742" s="23">
        <v>85</v>
      </c>
      <c r="G742" s="66" t="str">
        <f>+H742</f>
        <v>IXA971222JH5</v>
      </c>
      <c r="H742" s="66" t="s">
        <v>7729</v>
      </c>
      <c r="I742" s="66">
        <f t="shared" si="21"/>
        <v>169.04</v>
      </c>
      <c r="J742" s="66">
        <f t="shared" si="23"/>
        <v>1056.5</v>
      </c>
      <c r="K742" s="66">
        <f t="shared" si="22"/>
        <v>0</v>
      </c>
    </row>
    <row r="743" spans="1:11" hidden="1" x14ac:dyDescent="0.25">
      <c r="A743" s="22" t="s">
        <v>1543</v>
      </c>
      <c r="B743" s="23">
        <v>85</v>
      </c>
      <c r="G743" s="66" t="s">
        <v>1424</v>
      </c>
      <c r="H743" s="66" t="s">
        <v>1018</v>
      </c>
      <c r="I743" s="66">
        <f t="shared" si="21"/>
        <v>600</v>
      </c>
      <c r="J743" s="66">
        <f t="shared" si="23"/>
        <v>3750</v>
      </c>
      <c r="K743" s="66">
        <f t="shared" si="22"/>
        <v>0</v>
      </c>
    </row>
    <row r="744" spans="1:11" hidden="1" x14ac:dyDescent="0.25">
      <c r="A744" s="22" t="s">
        <v>1543</v>
      </c>
      <c r="B744" s="23">
        <v>85</v>
      </c>
      <c r="G744" s="66" t="str">
        <f>+H744</f>
        <v>JUAJ600816GX0</v>
      </c>
      <c r="H744" s="66" t="s">
        <v>9300</v>
      </c>
      <c r="I744" s="66">
        <f t="shared" si="21"/>
        <v>48</v>
      </c>
      <c r="J744" s="66">
        <f t="shared" si="23"/>
        <v>300</v>
      </c>
      <c r="K744" s="66">
        <f t="shared" si="22"/>
        <v>0</v>
      </c>
    </row>
    <row r="745" spans="1:11" hidden="1" x14ac:dyDescent="0.25">
      <c r="A745" s="22" t="s">
        <v>1543</v>
      </c>
      <c r="B745" s="23">
        <v>85</v>
      </c>
      <c r="G745" s="66" t="str">
        <f>+H745</f>
        <v>JUCJ631227RL8</v>
      </c>
      <c r="H745" s="66" t="s">
        <v>9285</v>
      </c>
      <c r="I745" s="66">
        <f t="shared" si="21"/>
        <v>40</v>
      </c>
      <c r="J745" s="66">
        <f t="shared" si="23"/>
        <v>250</v>
      </c>
      <c r="K745" s="66">
        <f t="shared" si="22"/>
        <v>0</v>
      </c>
    </row>
    <row r="746" spans="1:11" hidden="1" x14ac:dyDescent="0.25">
      <c r="A746" s="22" t="s">
        <v>1543</v>
      </c>
      <c r="B746" s="23">
        <v>85</v>
      </c>
      <c r="G746" s="66" t="str">
        <f>+H746</f>
        <v>JUGJ631227RL8</v>
      </c>
      <c r="H746" s="66" t="s">
        <v>9279</v>
      </c>
      <c r="I746" s="66">
        <f t="shared" si="21"/>
        <v>96</v>
      </c>
      <c r="J746" s="66">
        <f t="shared" si="23"/>
        <v>600</v>
      </c>
      <c r="K746" s="66">
        <f t="shared" si="22"/>
        <v>0</v>
      </c>
    </row>
    <row r="747" spans="1:11" hidden="1" x14ac:dyDescent="0.25">
      <c r="A747" s="22" t="s">
        <v>1543</v>
      </c>
      <c r="B747" s="23">
        <v>85</v>
      </c>
      <c r="G747" s="7" t="s">
        <v>1472</v>
      </c>
      <c r="H747" s="7" t="s">
        <v>3757</v>
      </c>
      <c r="I747" s="66">
        <f t="shared" si="21"/>
        <v>26955.16</v>
      </c>
      <c r="J747" s="66">
        <f t="shared" si="23"/>
        <v>168469.75</v>
      </c>
      <c r="K747" s="66">
        <f t="shared" si="22"/>
        <v>0</v>
      </c>
    </row>
    <row r="748" spans="1:11" x14ac:dyDescent="0.25">
      <c r="A748" s="22" t="s">
        <v>1543</v>
      </c>
      <c r="B748" s="24" t="s">
        <v>1544</v>
      </c>
      <c r="G748" s="39" t="s">
        <v>7966</v>
      </c>
      <c r="H748" s="66" t="s">
        <v>1192</v>
      </c>
      <c r="I748" s="66">
        <f t="shared" si="21"/>
        <v>21428.57</v>
      </c>
      <c r="J748" s="66">
        <f t="shared" si="23"/>
        <v>133928.5625</v>
      </c>
      <c r="K748" s="66">
        <f t="shared" si="22"/>
        <v>14285.72</v>
      </c>
    </row>
    <row r="749" spans="1:11" hidden="1" x14ac:dyDescent="0.25">
      <c r="A749" s="22" t="s">
        <v>1543</v>
      </c>
      <c r="B749" s="23">
        <v>85</v>
      </c>
      <c r="G749" s="66" t="s">
        <v>1433</v>
      </c>
      <c r="H749" s="66" t="s">
        <v>1064</v>
      </c>
      <c r="I749" s="66">
        <f t="shared" si="21"/>
        <v>7487.32</v>
      </c>
      <c r="J749" s="66">
        <f t="shared" si="23"/>
        <v>46795.75</v>
      </c>
      <c r="K749" s="66">
        <f t="shared" si="22"/>
        <v>0</v>
      </c>
    </row>
    <row r="750" spans="1:11" hidden="1" x14ac:dyDescent="0.25">
      <c r="A750" s="22" t="s">
        <v>1543</v>
      </c>
      <c r="B750" s="23">
        <v>85</v>
      </c>
      <c r="G750" s="66" t="str">
        <f>+H750</f>
        <v>LONA700127T42</v>
      </c>
      <c r="H750" s="66" t="s">
        <v>352</v>
      </c>
      <c r="I750" s="66">
        <f t="shared" si="21"/>
        <v>29.06</v>
      </c>
      <c r="J750" s="66">
        <f t="shared" si="23"/>
        <v>181.625</v>
      </c>
      <c r="K750" s="66">
        <f t="shared" si="22"/>
        <v>0</v>
      </c>
    </row>
    <row r="751" spans="1:11" hidden="1" x14ac:dyDescent="0.25">
      <c r="A751" s="22" t="s">
        <v>1543</v>
      </c>
      <c r="B751" s="23">
        <v>85</v>
      </c>
      <c r="G751" s="66" t="s">
        <v>4767</v>
      </c>
      <c r="H751" s="66" t="s">
        <v>4631</v>
      </c>
      <c r="I751" s="66">
        <f t="shared" si="21"/>
        <v>3011.36</v>
      </c>
      <c r="J751" s="66">
        <f t="shared" si="23"/>
        <v>18821</v>
      </c>
      <c r="K751" s="66">
        <f t="shared" si="22"/>
        <v>0</v>
      </c>
    </row>
    <row r="752" spans="1:11" hidden="1" x14ac:dyDescent="0.25">
      <c r="A752" s="22" t="s">
        <v>1543</v>
      </c>
      <c r="B752" s="23">
        <v>85</v>
      </c>
      <c r="G752" s="66" t="str">
        <f>+H752</f>
        <v>LVB141009VE5</v>
      </c>
      <c r="H752" s="66" t="s">
        <v>6699</v>
      </c>
      <c r="I752" s="66">
        <f t="shared" si="21"/>
        <v>180.95999999999998</v>
      </c>
      <c r="J752" s="66">
        <f t="shared" si="23"/>
        <v>1130.9999999999998</v>
      </c>
      <c r="K752" s="66">
        <f t="shared" si="22"/>
        <v>0</v>
      </c>
    </row>
    <row r="753" spans="1:11" hidden="1" x14ac:dyDescent="0.25">
      <c r="A753" s="22" t="s">
        <v>1543</v>
      </c>
      <c r="B753" s="23">
        <v>85</v>
      </c>
      <c r="G753" s="66" t="s">
        <v>2851</v>
      </c>
      <c r="H753" s="66" t="s">
        <v>2727</v>
      </c>
      <c r="I753" s="66">
        <f t="shared" si="21"/>
        <v>1280</v>
      </c>
      <c r="J753" s="66">
        <f t="shared" si="23"/>
        <v>8000</v>
      </c>
      <c r="K753" s="66">
        <f t="shared" si="22"/>
        <v>0</v>
      </c>
    </row>
    <row r="754" spans="1:11" hidden="1" x14ac:dyDescent="0.25">
      <c r="A754" s="22" t="s">
        <v>1543</v>
      </c>
      <c r="B754" s="23">
        <v>85</v>
      </c>
      <c r="G754" s="66" t="s">
        <v>7627</v>
      </c>
      <c r="H754" s="66" t="s">
        <v>7767</v>
      </c>
      <c r="I754" s="66">
        <f t="shared" si="21"/>
        <v>2872</v>
      </c>
      <c r="J754" s="66">
        <f t="shared" si="23"/>
        <v>17950</v>
      </c>
      <c r="K754" s="66">
        <f t="shared" si="22"/>
        <v>0</v>
      </c>
    </row>
    <row r="755" spans="1:11" hidden="1" x14ac:dyDescent="0.25">
      <c r="A755" s="22" t="s">
        <v>1543</v>
      </c>
      <c r="B755" s="23">
        <v>85</v>
      </c>
      <c r="G755" s="66" t="str">
        <f>+H755</f>
        <v>MAMR740915UN2</v>
      </c>
      <c r="H755" s="66" t="s">
        <v>6993</v>
      </c>
      <c r="I755" s="66">
        <f t="shared" si="21"/>
        <v>19.2</v>
      </c>
      <c r="J755" s="66">
        <f t="shared" si="23"/>
        <v>120</v>
      </c>
      <c r="K755" s="66">
        <f t="shared" si="22"/>
        <v>0</v>
      </c>
    </row>
    <row r="756" spans="1:11" hidden="1" x14ac:dyDescent="0.25">
      <c r="A756" s="22" t="s">
        <v>1543</v>
      </c>
      <c r="B756" s="23">
        <v>85</v>
      </c>
      <c r="G756" s="66" t="s">
        <v>9672</v>
      </c>
      <c r="H756" s="66" t="s">
        <v>9097</v>
      </c>
      <c r="I756" s="66">
        <f t="shared" si="21"/>
        <v>1075.2</v>
      </c>
      <c r="J756" s="66">
        <f t="shared" si="23"/>
        <v>6720</v>
      </c>
      <c r="K756" s="66">
        <f t="shared" si="22"/>
        <v>0</v>
      </c>
    </row>
    <row r="757" spans="1:11" hidden="1" x14ac:dyDescent="0.25">
      <c r="A757" s="22" t="s">
        <v>1543</v>
      </c>
      <c r="B757" s="23">
        <v>85</v>
      </c>
      <c r="G757" s="66" t="s">
        <v>1438</v>
      </c>
      <c r="H757" s="66" t="s">
        <v>1130</v>
      </c>
      <c r="I757" s="66">
        <f t="shared" si="21"/>
        <v>2921.6</v>
      </c>
      <c r="J757" s="66">
        <f t="shared" si="23"/>
        <v>18260</v>
      </c>
      <c r="K757" s="66">
        <f t="shared" si="22"/>
        <v>0</v>
      </c>
    </row>
    <row r="758" spans="1:11" hidden="1" x14ac:dyDescent="0.25">
      <c r="A758" s="22" t="s">
        <v>1543</v>
      </c>
      <c r="B758" s="23">
        <v>85</v>
      </c>
      <c r="G758" s="66" t="str">
        <f>+H758</f>
        <v>MNE0409226K9</v>
      </c>
      <c r="H758" s="66" t="s">
        <v>403</v>
      </c>
      <c r="I758" s="66">
        <f t="shared" si="21"/>
        <v>113.09</v>
      </c>
      <c r="J758" s="66">
        <f t="shared" si="23"/>
        <v>706.8125</v>
      </c>
      <c r="K758" s="66">
        <f t="shared" si="22"/>
        <v>0</v>
      </c>
    </row>
    <row r="759" spans="1:11" hidden="1" x14ac:dyDescent="0.25">
      <c r="A759" s="22" t="s">
        <v>1543</v>
      </c>
      <c r="B759" s="23">
        <v>85</v>
      </c>
      <c r="G759" s="7" t="s">
        <v>1485</v>
      </c>
      <c r="H759" s="7" t="s">
        <v>207</v>
      </c>
      <c r="I759" s="66">
        <f t="shared" si="21"/>
        <v>38441.61</v>
      </c>
      <c r="J759" s="66">
        <f t="shared" si="23"/>
        <v>240260.0625</v>
      </c>
      <c r="K759" s="66">
        <f t="shared" si="22"/>
        <v>0</v>
      </c>
    </row>
    <row r="760" spans="1:11" hidden="1" x14ac:dyDescent="0.25">
      <c r="A760" s="22" t="s">
        <v>1543</v>
      </c>
      <c r="B760" s="23">
        <v>85</v>
      </c>
      <c r="G760" s="66" t="s">
        <v>2852</v>
      </c>
      <c r="H760" s="66" t="s">
        <v>2734</v>
      </c>
      <c r="I760" s="66">
        <f t="shared" si="21"/>
        <v>1176</v>
      </c>
      <c r="J760" s="66">
        <f t="shared" si="23"/>
        <v>7350</v>
      </c>
      <c r="K760" s="66">
        <f t="shared" si="22"/>
        <v>0</v>
      </c>
    </row>
    <row r="761" spans="1:11" hidden="1" x14ac:dyDescent="0.25">
      <c r="A761" s="22" t="s">
        <v>1543</v>
      </c>
      <c r="B761" s="23">
        <v>85</v>
      </c>
      <c r="G761" s="66" t="s">
        <v>2835</v>
      </c>
      <c r="H761" s="66" t="s">
        <v>2510</v>
      </c>
      <c r="I761" s="66">
        <f t="shared" si="21"/>
        <v>1330.88</v>
      </c>
      <c r="J761" s="66">
        <f t="shared" si="23"/>
        <v>8318</v>
      </c>
      <c r="K761" s="66">
        <f t="shared" si="22"/>
        <v>0</v>
      </c>
    </row>
    <row r="762" spans="1:11" hidden="1" x14ac:dyDescent="0.25">
      <c r="A762" s="22" t="s">
        <v>1543</v>
      </c>
      <c r="B762" s="23">
        <v>85</v>
      </c>
      <c r="G762" s="66" t="str">
        <f>+H762</f>
        <v>MOLE750127KM2</v>
      </c>
      <c r="H762" s="66" t="s">
        <v>928</v>
      </c>
      <c r="I762" s="66">
        <f t="shared" si="21"/>
        <v>15.17</v>
      </c>
      <c r="J762" s="66">
        <f t="shared" si="23"/>
        <v>94.8125</v>
      </c>
      <c r="K762" s="66">
        <f t="shared" si="22"/>
        <v>0</v>
      </c>
    </row>
    <row r="763" spans="1:11" hidden="1" x14ac:dyDescent="0.25">
      <c r="A763" s="22" t="s">
        <v>1543</v>
      </c>
      <c r="B763" s="23">
        <v>85</v>
      </c>
      <c r="G763" s="66" t="str">
        <f>+H763</f>
        <v>MTA900528FIA</v>
      </c>
      <c r="H763" s="66" t="s">
        <v>919</v>
      </c>
      <c r="I763" s="66">
        <f t="shared" si="21"/>
        <v>8.5500000000000007</v>
      </c>
      <c r="J763" s="66">
        <f t="shared" si="23"/>
        <v>53.4375</v>
      </c>
      <c r="K763" s="66">
        <f t="shared" si="22"/>
        <v>0</v>
      </c>
    </row>
    <row r="764" spans="1:11" x14ac:dyDescent="0.25">
      <c r="A764" s="22" t="s">
        <v>1543</v>
      </c>
      <c r="B764" s="24" t="s">
        <v>1544</v>
      </c>
      <c r="G764" s="7" t="s">
        <v>1418</v>
      </c>
      <c r="H764" s="66" t="s">
        <v>1196</v>
      </c>
      <c r="I764" s="66">
        <f t="shared" si="21"/>
        <v>21428.57</v>
      </c>
      <c r="J764" s="66">
        <f t="shared" si="23"/>
        <v>133928.5625</v>
      </c>
      <c r="K764" s="66">
        <f t="shared" si="22"/>
        <v>14285.72</v>
      </c>
    </row>
    <row r="765" spans="1:11" hidden="1" x14ac:dyDescent="0.25">
      <c r="A765" s="22" t="s">
        <v>1543</v>
      </c>
      <c r="B765" s="23">
        <v>85</v>
      </c>
      <c r="G765" s="66" t="s">
        <v>8984</v>
      </c>
      <c r="H765" s="66" t="s">
        <v>9696</v>
      </c>
      <c r="I765" s="66">
        <f t="shared" si="21"/>
        <v>95.72</v>
      </c>
      <c r="J765" s="66">
        <f t="shared" si="23"/>
        <v>598.25</v>
      </c>
      <c r="K765" s="66">
        <f t="shared" si="22"/>
        <v>0</v>
      </c>
    </row>
    <row r="766" spans="1:11" hidden="1" x14ac:dyDescent="0.25">
      <c r="A766" s="22" t="s">
        <v>1543</v>
      </c>
      <c r="B766" s="23">
        <v>85</v>
      </c>
      <c r="G766" s="66" t="str">
        <f>+H766</f>
        <v>NWM9709244W4</v>
      </c>
      <c r="H766" s="66" t="s">
        <v>333</v>
      </c>
      <c r="I766" s="66">
        <f t="shared" ref="I766:I829" si="24">+SUMIF($G$7:$G$620,G766,$I$7:$I$620)</f>
        <v>112.5</v>
      </c>
      <c r="J766" s="66">
        <f t="shared" si="23"/>
        <v>703.125</v>
      </c>
      <c r="K766" s="66">
        <f t="shared" ref="K766:K829" si="25">+SUMIF($G$7:$G$620,G766,$K$7:$K$620)</f>
        <v>0</v>
      </c>
    </row>
    <row r="767" spans="1:11" hidden="1" x14ac:dyDescent="0.25">
      <c r="A767" s="22" t="s">
        <v>1543</v>
      </c>
      <c r="B767" s="23">
        <v>85</v>
      </c>
      <c r="G767" s="7" t="s">
        <v>1486</v>
      </c>
      <c r="H767" s="7" t="s">
        <v>1487</v>
      </c>
      <c r="I767" s="66">
        <f t="shared" si="24"/>
        <v>171128.72999999998</v>
      </c>
      <c r="J767" s="66">
        <f t="shared" ref="J767:J830" si="26">+I767/0.16</f>
        <v>1069554.5624999998</v>
      </c>
      <c r="K767" s="66">
        <f t="shared" si="25"/>
        <v>0</v>
      </c>
    </row>
    <row r="768" spans="1:11" hidden="1" x14ac:dyDescent="0.25">
      <c r="A768" s="22" t="s">
        <v>1543</v>
      </c>
      <c r="B768" s="23">
        <v>85</v>
      </c>
      <c r="G768" s="66" t="s">
        <v>3763</v>
      </c>
      <c r="H768" s="66" t="s">
        <v>3764</v>
      </c>
      <c r="I768" s="66">
        <f t="shared" si="24"/>
        <v>182.5</v>
      </c>
      <c r="J768" s="66">
        <f t="shared" si="26"/>
        <v>1140.625</v>
      </c>
      <c r="K768" s="66">
        <f t="shared" si="25"/>
        <v>0</v>
      </c>
    </row>
    <row r="769" spans="1:11" hidden="1" x14ac:dyDescent="0.25">
      <c r="A769" s="22" t="s">
        <v>1543</v>
      </c>
      <c r="B769" s="23">
        <v>85</v>
      </c>
      <c r="G769" s="66" t="str">
        <f>+H769</f>
        <v>ODM950324V2A</v>
      </c>
      <c r="H769" s="66" t="s">
        <v>411</v>
      </c>
      <c r="I769" s="66">
        <f t="shared" si="24"/>
        <v>1906.9699999999998</v>
      </c>
      <c r="J769" s="66">
        <f t="shared" si="26"/>
        <v>11918.562499999998</v>
      </c>
      <c r="K769" s="66">
        <f t="shared" si="25"/>
        <v>0</v>
      </c>
    </row>
    <row r="770" spans="1:11" hidden="1" x14ac:dyDescent="0.25">
      <c r="A770" s="22" t="s">
        <v>1543</v>
      </c>
      <c r="B770" s="23">
        <v>85</v>
      </c>
      <c r="G770" s="66" t="str">
        <f>+H770</f>
        <v>OEHJ660112RL5</v>
      </c>
      <c r="H770" s="66" t="s">
        <v>9518</v>
      </c>
      <c r="I770" s="66">
        <f t="shared" si="24"/>
        <v>96</v>
      </c>
      <c r="J770" s="66">
        <f t="shared" si="26"/>
        <v>600</v>
      </c>
      <c r="K770" s="66">
        <f t="shared" si="25"/>
        <v>0</v>
      </c>
    </row>
    <row r="771" spans="1:11" hidden="1" x14ac:dyDescent="0.25">
      <c r="A771" s="22" t="s">
        <v>1543</v>
      </c>
      <c r="B771" s="23">
        <v>85</v>
      </c>
      <c r="G771" s="66" t="str">
        <f>+H771</f>
        <v>OES070503PZ1</v>
      </c>
      <c r="H771" s="66" t="s">
        <v>6809</v>
      </c>
      <c r="I771" s="66">
        <f t="shared" si="24"/>
        <v>168.29000000000002</v>
      </c>
      <c r="J771" s="66">
        <f t="shared" si="26"/>
        <v>1051.8125</v>
      </c>
      <c r="K771" s="66">
        <f t="shared" si="25"/>
        <v>0</v>
      </c>
    </row>
    <row r="772" spans="1:11" hidden="1" x14ac:dyDescent="0.25">
      <c r="A772" s="22" t="s">
        <v>1543</v>
      </c>
      <c r="B772" s="23">
        <v>85</v>
      </c>
      <c r="G772" s="66" t="s">
        <v>6181</v>
      </c>
      <c r="H772" s="66" t="s">
        <v>9662</v>
      </c>
      <c r="I772" s="66">
        <f t="shared" si="24"/>
        <v>27.31</v>
      </c>
      <c r="J772" s="66">
        <f t="shared" si="26"/>
        <v>170.6875</v>
      </c>
      <c r="K772" s="66">
        <f t="shared" si="25"/>
        <v>0</v>
      </c>
    </row>
    <row r="773" spans="1:11" hidden="1" x14ac:dyDescent="0.25">
      <c r="A773" s="22" t="s">
        <v>1543</v>
      </c>
      <c r="B773" s="23">
        <v>85</v>
      </c>
      <c r="G773" s="66" t="str">
        <f>+H773</f>
        <v>OMC100818GZ7</v>
      </c>
      <c r="H773" s="66" t="s">
        <v>887</v>
      </c>
      <c r="I773" s="66">
        <f t="shared" si="24"/>
        <v>67.349999999999994</v>
      </c>
      <c r="J773" s="66">
        <f t="shared" si="26"/>
        <v>420.93749999999994</v>
      </c>
      <c r="K773" s="66">
        <f t="shared" si="25"/>
        <v>0</v>
      </c>
    </row>
    <row r="774" spans="1:11" hidden="1" x14ac:dyDescent="0.25">
      <c r="A774" s="22" t="s">
        <v>1543</v>
      </c>
      <c r="B774" s="23">
        <v>85</v>
      </c>
      <c r="G774" s="66" t="str">
        <f>+H774</f>
        <v>OME561118AA8</v>
      </c>
      <c r="H774" s="66" t="s">
        <v>907</v>
      </c>
      <c r="I774" s="66">
        <f t="shared" si="24"/>
        <v>334.48</v>
      </c>
      <c r="J774" s="66">
        <f t="shared" si="26"/>
        <v>2090.5</v>
      </c>
      <c r="K774" s="66">
        <f t="shared" si="25"/>
        <v>0</v>
      </c>
    </row>
    <row r="775" spans="1:11" hidden="1" x14ac:dyDescent="0.25">
      <c r="A775" s="22" t="s">
        <v>1543</v>
      </c>
      <c r="B775" s="23">
        <v>85</v>
      </c>
      <c r="G775" s="66" t="s">
        <v>1423</v>
      </c>
      <c r="H775" s="66" t="s">
        <v>1014</v>
      </c>
      <c r="I775" s="66">
        <f t="shared" si="24"/>
        <v>9328</v>
      </c>
      <c r="J775" s="66">
        <f t="shared" si="26"/>
        <v>58300</v>
      </c>
      <c r="K775" s="66">
        <f t="shared" si="25"/>
        <v>0</v>
      </c>
    </row>
    <row r="776" spans="1:11" hidden="1" x14ac:dyDescent="0.25">
      <c r="A776" s="22" t="s">
        <v>1543</v>
      </c>
      <c r="B776" s="23">
        <v>85</v>
      </c>
      <c r="G776" s="66" t="str">
        <f>+H776</f>
        <v>OSE110824C75</v>
      </c>
      <c r="H776" s="66" t="s">
        <v>8695</v>
      </c>
      <c r="I776" s="66">
        <f t="shared" si="24"/>
        <v>22.9</v>
      </c>
      <c r="J776" s="66">
        <f t="shared" si="26"/>
        <v>143.125</v>
      </c>
      <c r="K776" s="66">
        <f t="shared" si="25"/>
        <v>0</v>
      </c>
    </row>
    <row r="777" spans="1:11" hidden="1" x14ac:dyDescent="0.25">
      <c r="A777" s="22" t="s">
        <v>1543</v>
      </c>
      <c r="B777" s="23">
        <v>85</v>
      </c>
      <c r="G777" s="66" t="str">
        <f>+H777</f>
        <v>OTE021014QR9</v>
      </c>
      <c r="H777" s="66" t="s">
        <v>8983</v>
      </c>
      <c r="I777" s="66">
        <f t="shared" si="24"/>
        <v>167.77</v>
      </c>
      <c r="J777" s="66">
        <f t="shared" si="26"/>
        <v>1048.5625</v>
      </c>
      <c r="K777" s="66">
        <f t="shared" si="25"/>
        <v>0</v>
      </c>
    </row>
    <row r="778" spans="1:11" hidden="1" x14ac:dyDescent="0.25">
      <c r="A778" s="22" t="s">
        <v>1543</v>
      </c>
      <c r="B778" s="23">
        <v>85</v>
      </c>
      <c r="G778" s="66" t="str">
        <f>+H778</f>
        <v>PAMV611223QD2</v>
      </c>
      <c r="H778" s="66" t="s">
        <v>2298</v>
      </c>
      <c r="I778" s="66">
        <f t="shared" si="24"/>
        <v>16</v>
      </c>
      <c r="J778" s="66">
        <f t="shared" si="26"/>
        <v>100</v>
      </c>
      <c r="K778" s="66">
        <f t="shared" si="25"/>
        <v>0</v>
      </c>
    </row>
    <row r="779" spans="1:11" hidden="1" x14ac:dyDescent="0.25">
      <c r="A779" s="22" t="s">
        <v>1543</v>
      </c>
      <c r="B779" s="23">
        <v>85</v>
      </c>
      <c r="G779" s="66" t="s">
        <v>7310</v>
      </c>
      <c r="H779" s="66" t="s">
        <v>7040</v>
      </c>
      <c r="I779" s="66">
        <f t="shared" si="24"/>
        <v>3802.54</v>
      </c>
      <c r="J779" s="66">
        <f t="shared" si="26"/>
        <v>23765.875</v>
      </c>
      <c r="K779" s="66">
        <f t="shared" si="25"/>
        <v>0</v>
      </c>
    </row>
    <row r="780" spans="1:11" hidden="1" x14ac:dyDescent="0.25">
      <c r="A780" s="22" t="s">
        <v>1543</v>
      </c>
      <c r="B780" s="23">
        <v>85</v>
      </c>
      <c r="G780" s="66" t="str">
        <f>+H780</f>
        <v>PCQ141111BB9</v>
      </c>
      <c r="H780" s="66" t="s">
        <v>9545</v>
      </c>
      <c r="I780" s="66">
        <f t="shared" si="24"/>
        <v>35.75</v>
      </c>
      <c r="J780" s="66">
        <f t="shared" si="26"/>
        <v>223.4375</v>
      </c>
      <c r="K780" s="66">
        <f t="shared" si="25"/>
        <v>0</v>
      </c>
    </row>
    <row r="781" spans="1:11" hidden="1" x14ac:dyDescent="0.25">
      <c r="A781" s="22" t="s">
        <v>1543</v>
      </c>
      <c r="B781" s="23">
        <v>85</v>
      </c>
      <c r="G781" s="66" t="str">
        <f>+H781</f>
        <v>PET040903DH1</v>
      </c>
      <c r="H781" s="66" t="s">
        <v>908</v>
      </c>
      <c r="I781" s="66">
        <f t="shared" si="24"/>
        <v>80.17</v>
      </c>
      <c r="J781" s="66">
        <f t="shared" si="26"/>
        <v>501.0625</v>
      </c>
      <c r="K781" s="66">
        <f t="shared" si="25"/>
        <v>0</v>
      </c>
    </row>
    <row r="782" spans="1:11" hidden="1" x14ac:dyDescent="0.25">
      <c r="A782" s="22" t="s">
        <v>1543</v>
      </c>
      <c r="B782" s="23">
        <v>85</v>
      </c>
      <c r="G782" s="66" t="s">
        <v>9679</v>
      </c>
      <c r="H782" s="66" t="s">
        <v>9375</v>
      </c>
      <c r="I782" s="66">
        <f t="shared" si="24"/>
        <v>640</v>
      </c>
      <c r="J782" s="66">
        <f t="shared" si="26"/>
        <v>4000</v>
      </c>
      <c r="K782" s="66">
        <f t="shared" si="25"/>
        <v>0</v>
      </c>
    </row>
    <row r="783" spans="1:11" hidden="1" x14ac:dyDescent="0.25">
      <c r="A783" s="22" t="s">
        <v>1543</v>
      </c>
      <c r="B783" s="23">
        <v>85</v>
      </c>
      <c r="G783" s="66" t="str">
        <f>+H783</f>
        <v>PMV800209PT4</v>
      </c>
      <c r="H783" s="66" t="s">
        <v>1876</v>
      </c>
      <c r="I783" s="66">
        <f t="shared" si="24"/>
        <v>27.44</v>
      </c>
      <c r="J783" s="66">
        <f t="shared" si="26"/>
        <v>171.5</v>
      </c>
      <c r="K783" s="66">
        <f t="shared" si="25"/>
        <v>0</v>
      </c>
    </row>
    <row r="784" spans="1:11" hidden="1" x14ac:dyDescent="0.25">
      <c r="A784" s="22" t="s">
        <v>1543</v>
      </c>
      <c r="B784" s="23">
        <v>85</v>
      </c>
      <c r="G784" s="7" t="s">
        <v>9001</v>
      </c>
      <c r="H784" s="7" t="s">
        <v>7977</v>
      </c>
      <c r="I784" s="66">
        <f t="shared" si="24"/>
        <v>1337.33</v>
      </c>
      <c r="J784" s="66">
        <f t="shared" si="26"/>
        <v>8358.3125</v>
      </c>
      <c r="K784" s="66">
        <f t="shared" si="25"/>
        <v>0</v>
      </c>
    </row>
    <row r="785" spans="1:11" hidden="1" x14ac:dyDescent="0.25">
      <c r="A785" s="22" t="s">
        <v>1543</v>
      </c>
      <c r="B785" s="23">
        <v>85</v>
      </c>
      <c r="G785" s="7" t="s">
        <v>7972</v>
      </c>
      <c r="H785" s="7" t="s">
        <v>7973</v>
      </c>
      <c r="I785" s="66">
        <f t="shared" si="24"/>
        <v>511.45</v>
      </c>
      <c r="J785" s="66">
        <f t="shared" si="26"/>
        <v>3196.5625</v>
      </c>
      <c r="K785" s="66">
        <f t="shared" si="25"/>
        <v>0</v>
      </c>
    </row>
    <row r="786" spans="1:11" hidden="1" x14ac:dyDescent="0.25">
      <c r="A786" s="22" t="s">
        <v>1543</v>
      </c>
      <c r="B786" s="23">
        <v>85</v>
      </c>
      <c r="G786" s="66" t="s">
        <v>9665</v>
      </c>
      <c r="H786" s="66" t="s">
        <v>9666</v>
      </c>
      <c r="I786" s="66">
        <f t="shared" si="24"/>
        <v>2069</v>
      </c>
      <c r="J786" s="66">
        <f t="shared" si="26"/>
        <v>12931.25</v>
      </c>
      <c r="K786" s="66">
        <f t="shared" si="25"/>
        <v>0</v>
      </c>
    </row>
    <row r="787" spans="1:11" hidden="1" x14ac:dyDescent="0.25">
      <c r="A787" s="22" t="s">
        <v>1543</v>
      </c>
      <c r="B787" s="23">
        <v>85</v>
      </c>
      <c r="G787" s="66" t="s">
        <v>3713</v>
      </c>
      <c r="H787" s="66" t="s">
        <v>3488</v>
      </c>
      <c r="I787" s="66">
        <f t="shared" si="24"/>
        <v>2015.1699999999998</v>
      </c>
      <c r="J787" s="66">
        <f t="shared" si="26"/>
        <v>12594.812499999998</v>
      </c>
      <c r="K787" s="66">
        <f t="shared" si="25"/>
        <v>0</v>
      </c>
    </row>
    <row r="788" spans="1:11" hidden="1" x14ac:dyDescent="0.25">
      <c r="A788" s="22" t="s">
        <v>1543</v>
      </c>
      <c r="B788" s="23">
        <v>85</v>
      </c>
      <c r="G788" s="7" t="s">
        <v>1499</v>
      </c>
      <c r="H788" s="7" t="s">
        <v>1500</v>
      </c>
      <c r="I788" s="66">
        <f t="shared" si="24"/>
        <v>26357.030000000002</v>
      </c>
      <c r="J788" s="66">
        <f t="shared" si="26"/>
        <v>164731.4375</v>
      </c>
      <c r="K788" s="66">
        <f t="shared" si="25"/>
        <v>0</v>
      </c>
    </row>
    <row r="789" spans="1:11" hidden="1" x14ac:dyDescent="0.25">
      <c r="A789" s="22" t="s">
        <v>1543</v>
      </c>
      <c r="B789" s="23">
        <v>85</v>
      </c>
      <c r="G789" s="66" t="str">
        <f>+H789</f>
        <v>RALG630731NY2</v>
      </c>
      <c r="H789" s="66" t="s">
        <v>9534</v>
      </c>
      <c r="I789" s="66">
        <f t="shared" si="24"/>
        <v>33.1</v>
      </c>
      <c r="J789" s="66">
        <f t="shared" si="26"/>
        <v>206.875</v>
      </c>
      <c r="K789" s="66">
        <f t="shared" si="25"/>
        <v>0</v>
      </c>
    </row>
    <row r="790" spans="1:11" hidden="1" x14ac:dyDescent="0.25">
      <c r="A790" s="22" t="s">
        <v>1543</v>
      </c>
      <c r="B790" s="23">
        <v>85</v>
      </c>
      <c r="G790" s="66" t="s">
        <v>1458</v>
      </c>
      <c r="H790" s="66" t="s">
        <v>1359</v>
      </c>
      <c r="I790" s="66">
        <f t="shared" si="24"/>
        <v>3032</v>
      </c>
      <c r="J790" s="66">
        <f t="shared" si="26"/>
        <v>18950</v>
      </c>
      <c r="K790" s="66">
        <f t="shared" si="25"/>
        <v>0</v>
      </c>
    </row>
    <row r="791" spans="1:11" hidden="1" x14ac:dyDescent="0.25">
      <c r="A791" s="22" t="s">
        <v>1543</v>
      </c>
      <c r="B791" s="23">
        <v>85</v>
      </c>
      <c r="G791" s="66" t="str">
        <f>+H791</f>
        <v>RCO0708136F7</v>
      </c>
      <c r="H791" s="66" t="s">
        <v>815</v>
      </c>
      <c r="I791" s="66">
        <f t="shared" si="24"/>
        <v>102.75</v>
      </c>
      <c r="J791" s="66">
        <f t="shared" si="26"/>
        <v>642.1875</v>
      </c>
      <c r="K791" s="66">
        <f t="shared" si="25"/>
        <v>0</v>
      </c>
    </row>
    <row r="792" spans="1:11" hidden="1" x14ac:dyDescent="0.25">
      <c r="A792" s="22" t="s">
        <v>1543</v>
      </c>
      <c r="B792" s="23">
        <v>85</v>
      </c>
      <c r="G792" s="66" t="s">
        <v>9674</v>
      </c>
      <c r="H792" s="66" t="s">
        <v>2539</v>
      </c>
      <c r="I792" s="66">
        <f t="shared" si="24"/>
        <v>480</v>
      </c>
      <c r="J792" s="66">
        <f t="shared" si="26"/>
        <v>3000</v>
      </c>
      <c r="K792" s="66">
        <f t="shared" si="25"/>
        <v>0</v>
      </c>
    </row>
    <row r="793" spans="1:11" hidden="1" x14ac:dyDescent="0.25">
      <c r="A793" s="22" t="s">
        <v>1543</v>
      </c>
      <c r="B793" s="23">
        <v>85</v>
      </c>
      <c r="G793" s="66" t="str">
        <f>+H793</f>
        <v>RED940114JX9</v>
      </c>
      <c r="H793" s="66" t="s">
        <v>2854</v>
      </c>
      <c r="I793" s="66">
        <f t="shared" si="24"/>
        <v>37.82</v>
      </c>
      <c r="J793" s="66">
        <f t="shared" si="26"/>
        <v>236.375</v>
      </c>
      <c r="K793" s="66">
        <f t="shared" si="25"/>
        <v>0</v>
      </c>
    </row>
    <row r="794" spans="1:11" hidden="1" x14ac:dyDescent="0.25">
      <c r="A794" s="22" t="s">
        <v>1543</v>
      </c>
      <c r="B794" s="23">
        <v>85</v>
      </c>
      <c r="G794" s="66" t="str">
        <f>+H794</f>
        <v>RERM8507088A8</v>
      </c>
      <c r="H794" s="66" t="s">
        <v>1426</v>
      </c>
      <c r="I794" s="66">
        <f t="shared" si="24"/>
        <v>1216</v>
      </c>
      <c r="J794" s="66">
        <f t="shared" si="26"/>
        <v>7600</v>
      </c>
      <c r="K794" s="66">
        <f t="shared" si="25"/>
        <v>0</v>
      </c>
    </row>
    <row r="795" spans="1:11" hidden="1" x14ac:dyDescent="0.25">
      <c r="A795" s="22" t="s">
        <v>1543</v>
      </c>
      <c r="B795" s="23">
        <v>85</v>
      </c>
      <c r="G795" s="66" t="s">
        <v>3729</v>
      </c>
      <c r="H795" s="66" t="s">
        <v>3638</v>
      </c>
      <c r="I795" s="66">
        <f t="shared" si="24"/>
        <v>4960.28</v>
      </c>
      <c r="J795" s="66">
        <f t="shared" si="26"/>
        <v>31001.749999999996</v>
      </c>
      <c r="K795" s="66">
        <f t="shared" si="25"/>
        <v>0</v>
      </c>
    </row>
    <row r="796" spans="1:11" hidden="1" x14ac:dyDescent="0.25">
      <c r="A796" s="22" t="s">
        <v>1543</v>
      </c>
      <c r="B796" s="23">
        <v>85</v>
      </c>
      <c r="G796" s="66" t="str">
        <f>+H796</f>
        <v>RIHA691010CX2</v>
      </c>
      <c r="H796" s="66" t="s">
        <v>7701</v>
      </c>
      <c r="I796" s="66">
        <f t="shared" si="24"/>
        <v>48</v>
      </c>
      <c r="J796" s="66">
        <f t="shared" si="26"/>
        <v>300</v>
      </c>
      <c r="K796" s="66">
        <f t="shared" si="25"/>
        <v>0</v>
      </c>
    </row>
    <row r="797" spans="1:11" hidden="1" x14ac:dyDescent="0.25">
      <c r="A797" s="22" t="s">
        <v>1543</v>
      </c>
      <c r="B797" s="23">
        <v>85</v>
      </c>
      <c r="G797" s="66" t="s">
        <v>9669</v>
      </c>
      <c r="H797" s="66" t="s">
        <v>9670</v>
      </c>
      <c r="I797" s="66">
        <f t="shared" si="24"/>
        <v>58620.69</v>
      </c>
      <c r="J797" s="66">
        <f t="shared" si="26"/>
        <v>366379.3125</v>
      </c>
      <c r="K797" s="66">
        <f t="shared" si="25"/>
        <v>0</v>
      </c>
    </row>
    <row r="798" spans="1:11" hidden="1" x14ac:dyDescent="0.25">
      <c r="A798" s="22" t="s">
        <v>1543</v>
      </c>
      <c r="B798" s="23">
        <v>85</v>
      </c>
      <c r="G798" s="66" t="str">
        <f>+H798</f>
        <v>ROCM620808M6A</v>
      </c>
      <c r="H798" s="66" t="s">
        <v>816</v>
      </c>
      <c r="I798" s="66">
        <f t="shared" si="24"/>
        <v>22.07</v>
      </c>
      <c r="J798" s="66">
        <f t="shared" si="26"/>
        <v>137.9375</v>
      </c>
      <c r="K798" s="66">
        <f t="shared" si="25"/>
        <v>0</v>
      </c>
    </row>
    <row r="799" spans="1:11" hidden="1" x14ac:dyDescent="0.25">
      <c r="A799" s="22" t="s">
        <v>1543</v>
      </c>
      <c r="B799" s="23">
        <v>85</v>
      </c>
      <c r="G799" s="66" t="str">
        <f>+H799</f>
        <v>ROGA660815GQ4</v>
      </c>
      <c r="H799" s="66" t="s">
        <v>9646</v>
      </c>
      <c r="I799" s="66">
        <f t="shared" si="24"/>
        <v>33.9</v>
      </c>
      <c r="J799" s="66">
        <f t="shared" si="26"/>
        <v>211.875</v>
      </c>
      <c r="K799" s="66">
        <f t="shared" si="25"/>
        <v>0</v>
      </c>
    </row>
    <row r="800" spans="1:11" hidden="1" x14ac:dyDescent="0.25">
      <c r="A800" s="22" t="s">
        <v>1543</v>
      </c>
      <c r="B800" s="23">
        <v>85</v>
      </c>
      <c r="G800" s="66" t="str">
        <f>+H800</f>
        <v>ROMS530216186</v>
      </c>
      <c r="H800" s="66" t="s">
        <v>2870</v>
      </c>
      <c r="I800" s="66">
        <f t="shared" si="24"/>
        <v>190.35</v>
      </c>
      <c r="J800" s="66">
        <f t="shared" si="26"/>
        <v>1189.6875</v>
      </c>
      <c r="K800" s="66">
        <f t="shared" si="25"/>
        <v>0</v>
      </c>
    </row>
    <row r="801" spans="1:11" hidden="1" x14ac:dyDescent="0.25">
      <c r="A801" s="22" t="s">
        <v>1543</v>
      </c>
      <c r="B801" s="23">
        <v>85</v>
      </c>
      <c r="G801" s="66" t="str">
        <f>+H801</f>
        <v>ROPL6912311G5</v>
      </c>
      <c r="H801" s="66" t="s">
        <v>9069</v>
      </c>
      <c r="I801" s="66">
        <f t="shared" si="24"/>
        <v>520</v>
      </c>
      <c r="J801" s="66">
        <f t="shared" si="26"/>
        <v>3250</v>
      </c>
      <c r="K801" s="66">
        <f t="shared" si="25"/>
        <v>0</v>
      </c>
    </row>
    <row r="802" spans="1:11" hidden="1" x14ac:dyDescent="0.25">
      <c r="A802" s="22" t="s">
        <v>1543</v>
      </c>
      <c r="B802" s="23">
        <v>85</v>
      </c>
      <c r="G802" s="66" t="s">
        <v>1529</v>
      </c>
      <c r="H802" s="66" t="s">
        <v>9693</v>
      </c>
      <c r="I802" s="66">
        <f t="shared" si="24"/>
        <v>39.869999999999997</v>
      </c>
      <c r="J802" s="66">
        <f t="shared" si="26"/>
        <v>249.18749999999997</v>
      </c>
      <c r="K802" s="66">
        <f t="shared" si="25"/>
        <v>0</v>
      </c>
    </row>
    <row r="803" spans="1:11" hidden="1" x14ac:dyDescent="0.25">
      <c r="A803" s="22" t="s">
        <v>1543</v>
      </c>
      <c r="B803" s="23">
        <v>85</v>
      </c>
      <c r="G803" s="66" t="str">
        <f>+H803</f>
        <v>SAC990608DD8</v>
      </c>
      <c r="H803" s="66" t="s">
        <v>9312</v>
      </c>
      <c r="I803" s="66">
        <f t="shared" si="24"/>
        <v>13.47</v>
      </c>
      <c r="J803" s="66">
        <f t="shared" si="26"/>
        <v>84.1875</v>
      </c>
      <c r="K803" s="66">
        <f t="shared" si="25"/>
        <v>0</v>
      </c>
    </row>
    <row r="804" spans="1:11" x14ac:dyDescent="0.25">
      <c r="A804" s="22" t="s">
        <v>1543</v>
      </c>
      <c r="B804" s="24" t="s">
        <v>1544</v>
      </c>
      <c r="G804" s="66" t="s">
        <v>1447</v>
      </c>
      <c r="H804" s="66" t="s">
        <v>1200</v>
      </c>
      <c r="I804" s="66">
        <f t="shared" si="24"/>
        <v>27200</v>
      </c>
      <c r="J804" s="66">
        <f t="shared" si="26"/>
        <v>170000</v>
      </c>
      <c r="K804" s="66">
        <f t="shared" si="25"/>
        <v>18133.34</v>
      </c>
    </row>
    <row r="805" spans="1:11" hidden="1" x14ac:dyDescent="0.25">
      <c r="A805" s="22" t="s">
        <v>1543</v>
      </c>
      <c r="B805" s="23">
        <v>85</v>
      </c>
      <c r="G805" s="66" t="s">
        <v>1441</v>
      </c>
      <c r="H805" s="66" t="s">
        <v>1156</v>
      </c>
      <c r="I805" s="66">
        <f t="shared" si="24"/>
        <v>1462.0399999999997</v>
      </c>
      <c r="J805" s="66">
        <f t="shared" si="26"/>
        <v>9137.7499999999982</v>
      </c>
      <c r="K805" s="66">
        <f t="shared" si="25"/>
        <v>0</v>
      </c>
    </row>
    <row r="806" spans="1:11" hidden="1" x14ac:dyDescent="0.25">
      <c r="A806" s="22" t="s">
        <v>1543</v>
      </c>
      <c r="B806" s="23">
        <v>85</v>
      </c>
      <c r="G806" s="66" t="str">
        <f>+H806</f>
        <v>SCA981117398</v>
      </c>
      <c r="H806" s="66" t="s">
        <v>9428</v>
      </c>
      <c r="I806" s="66">
        <f t="shared" si="24"/>
        <v>164.93</v>
      </c>
      <c r="J806" s="66">
        <f t="shared" si="26"/>
        <v>1030.8125</v>
      </c>
      <c r="K806" s="66">
        <f t="shared" si="25"/>
        <v>0</v>
      </c>
    </row>
    <row r="807" spans="1:11" hidden="1" x14ac:dyDescent="0.25">
      <c r="A807" s="22" t="s">
        <v>1543</v>
      </c>
      <c r="B807" s="23">
        <v>85</v>
      </c>
      <c r="G807" s="66" t="s">
        <v>5426</v>
      </c>
      <c r="H807" s="66" t="s">
        <v>9697</v>
      </c>
      <c r="I807" s="66">
        <f t="shared" si="24"/>
        <v>91.6</v>
      </c>
      <c r="J807" s="66">
        <f t="shared" si="26"/>
        <v>572.5</v>
      </c>
      <c r="K807" s="66">
        <f t="shared" si="25"/>
        <v>0</v>
      </c>
    </row>
    <row r="808" spans="1:11" hidden="1" x14ac:dyDescent="0.25">
      <c r="A808" s="22" t="s">
        <v>1543</v>
      </c>
      <c r="B808" s="23">
        <v>85</v>
      </c>
      <c r="G808" s="66" t="str">
        <f>+H808</f>
        <v>SECR830908MY1</v>
      </c>
      <c r="H808" s="66" t="s">
        <v>7621</v>
      </c>
      <c r="I808" s="66">
        <f t="shared" si="24"/>
        <v>24</v>
      </c>
      <c r="J808" s="66">
        <f t="shared" si="26"/>
        <v>150</v>
      </c>
      <c r="K808" s="66">
        <f t="shared" si="25"/>
        <v>0</v>
      </c>
    </row>
    <row r="809" spans="1:11" hidden="1" x14ac:dyDescent="0.25">
      <c r="A809" s="22" t="s">
        <v>1543</v>
      </c>
      <c r="B809" s="23">
        <v>85</v>
      </c>
      <c r="G809" s="66" t="str">
        <f>+H809</f>
        <v>SGM950714DC2</v>
      </c>
      <c r="H809" s="66" t="s">
        <v>858</v>
      </c>
      <c r="I809" s="66">
        <f t="shared" si="24"/>
        <v>276.92</v>
      </c>
      <c r="J809" s="66">
        <f t="shared" si="26"/>
        <v>1730.75</v>
      </c>
      <c r="K809" s="66">
        <f t="shared" si="25"/>
        <v>0</v>
      </c>
    </row>
    <row r="810" spans="1:11" hidden="1" x14ac:dyDescent="0.25">
      <c r="A810" s="22" t="s">
        <v>1543</v>
      </c>
      <c r="B810" s="23">
        <v>85</v>
      </c>
      <c r="G810" s="66" t="s">
        <v>7321</v>
      </c>
      <c r="H810" s="66" t="s">
        <v>7225</v>
      </c>
      <c r="I810" s="66">
        <f t="shared" si="24"/>
        <v>422.4</v>
      </c>
      <c r="J810" s="66">
        <f t="shared" si="26"/>
        <v>2640</v>
      </c>
      <c r="K810" s="66">
        <f t="shared" si="25"/>
        <v>0</v>
      </c>
    </row>
    <row r="811" spans="1:11" hidden="1" x14ac:dyDescent="0.25">
      <c r="A811" s="22" t="s">
        <v>1543</v>
      </c>
      <c r="B811" s="23">
        <v>85</v>
      </c>
      <c r="G811" s="66" t="str">
        <f>+H811</f>
        <v>SMA950103FQA</v>
      </c>
      <c r="H811" s="66" t="s">
        <v>832</v>
      </c>
      <c r="I811" s="66">
        <f t="shared" si="24"/>
        <v>134.72</v>
      </c>
      <c r="J811" s="66">
        <f t="shared" si="26"/>
        <v>842</v>
      </c>
      <c r="K811" s="66">
        <f t="shared" si="25"/>
        <v>0</v>
      </c>
    </row>
    <row r="812" spans="1:11" hidden="1" x14ac:dyDescent="0.25">
      <c r="A812" s="22" t="s">
        <v>1543</v>
      </c>
      <c r="B812" s="23">
        <v>85</v>
      </c>
      <c r="G812" s="66" t="str">
        <f>+H812</f>
        <v>SME930607863</v>
      </c>
      <c r="H812" s="66" t="s">
        <v>1504</v>
      </c>
      <c r="I812" s="66">
        <f t="shared" si="24"/>
        <v>152.31</v>
      </c>
      <c r="J812" s="66">
        <f t="shared" si="26"/>
        <v>951.9375</v>
      </c>
      <c r="K812" s="66">
        <f t="shared" si="25"/>
        <v>0</v>
      </c>
    </row>
    <row r="813" spans="1:11" hidden="1" x14ac:dyDescent="0.25">
      <c r="A813" s="22" t="s">
        <v>1543</v>
      </c>
      <c r="B813" s="23">
        <v>85</v>
      </c>
      <c r="G813" s="7" t="s">
        <v>7330</v>
      </c>
      <c r="H813" s="66" t="s">
        <v>7331</v>
      </c>
      <c r="I813" s="66">
        <f t="shared" si="24"/>
        <v>74750.899999999994</v>
      </c>
      <c r="J813" s="66">
        <f t="shared" si="26"/>
        <v>467193.12499999994</v>
      </c>
      <c r="K813" s="66">
        <f t="shared" si="25"/>
        <v>0</v>
      </c>
    </row>
    <row r="814" spans="1:11" hidden="1" x14ac:dyDescent="0.25">
      <c r="A814" s="22" t="s">
        <v>1543</v>
      </c>
      <c r="B814" s="23">
        <v>85</v>
      </c>
      <c r="G814" s="7" t="s">
        <v>1498</v>
      </c>
      <c r="H814" s="66" t="s">
        <v>9338</v>
      </c>
      <c r="I814" s="66">
        <f t="shared" si="24"/>
        <v>68256.429999999993</v>
      </c>
      <c r="J814" s="66">
        <f t="shared" si="26"/>
        <v>426602.68749999994</v>
      </c>
      <c r="K814" s="66">
        <f t="shared" si="25"/>
        <v>0</v>
      </c>
    </row>
    <row r="815" spans="1:11" hidden="1" x14ac:dyDescent="0.25">
      <c r="A815" s="22" t="s">
        <v>1543</v>
      </c>
      <c r="B815" s="23">
        <v>85</v>
      </c>
      <c r="G815" s="66" t="s">
        <v>1434</v>
      </c>
      <c r="H815" s="66" t="s">
        <v>1085</v>
      </c>
      <c r="I815" s="66">
        <f t="shared" si="24"/>
        <v>89159.360000000001</v>
      </c>
      <c r="J815" s="66">
        <f t="shared" si="26"/>
        <v>557246</v>
      </c>
      <c r="K815" s="66">
        <f t="shared" si="25"/>
        <v>0</v>
      </c>
    </row>
    <row r="816" spans="1:11" hidden="1" x14ac:dyDescent="0.25">
      <c r="A816" s="22" t="s">
        <v>1543</v>
      </c>
      <c r="B816" s="23">
        <v>85</v>
      </c>
      <c r="G816" s="66" t="str">
        <f>+H816</f>
        <v>SOUJ650429KQA</v>
      </c>
      <c r="H816" s="66" t="s">
        <v>9681</v>
      </c>
      <c r="I816" s="66">
        <f t="shared" si="24"/>
        <v>896.55</v>
      </c>
      <c r="J816" s="66">
        <f t="shared" si="26"/>
        <v>5603.4375</v>
      </c>
      <c r="K816" s="66">
        <f t="shared" si="25"/>
        <v>0</v>
      </c>
    </row>
    <row r="817" spans="1:11" x14ac:dyDescent="0.25">
      <c r="A817" s="22" t="s">
        <v>1543</v>
      </c>
      <c r="B817" s="23">
        <v>85</v>
      </c>
      <c r="G817" s="66" t="s">
        <v>1462</v>
      </c>
      <c r="H817" s="66" t="s">
        <v>2490</v>
      </c>
      <c r="I817" s="66">
        <f t="shared" si="24"/>
        <v>6764.8099999999995</v>
      </c>
      <c r="J817" s="66">
        <f t="shared" si="26"/>
        <v>42280.062499999993</v>
      </c>
      <c r="K817" s="66">
        <f t="shared" si="25"/>
        <v>1691.1999999999998</v>
      </c>
    </row>
    <row r="818" spans="1:11" hidden="1" x14ac:dyDescent="0.25">
      <c r="A818" s="22" t="s">
        <v>1543</v>
      </c>
      <c r="B818" s="23">
        <v>85</v>
      </c>
      <c r="G818" s="66" t="str">
        <f>+H818</f>
        <v>SSA1008248F1</v>
      </c>
      <c r="H818" s="66" t="s">
        <v>9614</v>
      </c>
      <c r="I818" s="66">
        <f t="shared" si="24"/>
        <v>161.28</v>
      </c>
      <c r="J818" s="66">
        <f t="shared" si="26"/>
        <v>1008</v>
      </c>
      <c r="K818" s="66">
        <f t="shared" si="25"/>
        <v>0</v>
      </c>
    </row>
    <row r="819" spans="1:11" hidden="1" x14ac:dyDescent="0.25">
      <c r="A819" s="22" t="s">
        <v>1543</v>
      </c>
      <c r="B819" s="23">
        <v>85</v>
      </c>
      <c r="G819" s="66" t="str">
        <f>+H819</f>
        <v>SSL040309B32</v>
      </c>
      <c r="H819" s="66" t="s">
        <v>5996</v>
      </c>
      <c r="I819" s="66">
        <f t="shared" si="24"/>
        <v>29307.07</v>
      </c>
      <c r="J819" s="66">
        <f t="shared" si="26"/>
        <v>183169.1875</v>
      </c>
      <c r="K819" s="66">
        <f t="shared" si="25"/>
        <v>0</v>
      </c>
    </row>
    <row r="820" spans="1:11" hidden="1" x14ac:dyDescent="0.25">
      <c r="A820" s="22" t="s">
        <v>1543</v>
      </c>
      <c r="B820" s="23">
        <v>85</v>
      </c>
      <c r="G820" s="66" t="str">
        <f>+H820</f>
        <v>SST990322N26</v>
      </c>
      <c r="H820" s="66" t="s">
        <v>9641</v>
      </c>
      <c r="I820" s="66">
        <f t="shared" si="24"/>
        <v>74.08</v>
      </c>
      <c r="J820" s="66">
        <f t="shared" si="26"/>
        <v>463</v>
      </c>
      <c r="K820" s="66">
        <f t="shared" si="25"/>
        <v>0</v>
      </c>
    </row>
    <row r="821" spans="1:11" hidden="1" x14ac:dyDescent="0.25">
      <c r="A821" s="22" t="s">
        <v>1543</v>
      </c>
      <c r="B821" s="23">
        <v>85</v>
      </c>
      <c r="G821" s="66" t="str">
        <f>+H821</f>
        <v>SUL601206R87</v>
      </c>
      <c r="H821" s="66" t="s">
        <v>820</v>
      </c>
      <c r="I821" s="66">
        <f t="shared" si="24"/>
        <v>228.56</v>
      </c>
      <c r="J821" s="66">
        <f t="shared" si="26"/>
        <v>1428.5</v>
      </c>
      <c r="K821" s="66">
        <f t="shared" si="25"/>
        <v>0</v>
      </c>
    </row>
    <row r="822" spans="1:11" hidden="1" x14ac:dyDescent="0.25">
      <c r="A822" s="22" t="s">
        <v>1543</v>
      </c>
      <c r="B822" s="23">
        <v>85</v>
      </c>
      <c r="G822" s="66" t="str">
        <f>+H822</f>
        <v>SYS1505146R5</v>
      </c>
      <c r="H822" s="66" t="s">
        <v>5830</v>
      </c>
      <c r="I822" s="66">
        <f t="shared" si="24"/>
        <v>11.45</v>
      </c>
      <c r="J822" s="66">
        <f t="shared" si="26"/>
        <v>71.5625</v>
      </c>
      <c r="K822" s="66">
        <f t="shared" si="25"/>
        <v>0</v>
      </c>
    </row>
    <row r="823" spans="1:11" hidden="1" x14ac:dyDescent="0.25">
      <c r="A823" s="22" t="s">
        <v>1543</v>
      </c>
      <c r="B823" s="23">
        <v>85</v>
      </c>
      <c r="G823" s="66" t="s">
        <v>6165</v>
      </c>
      <c r="H823" s="66" t="s">
        <v>9664</v>
      </c>
      <c r="I823" s="66">
        <f t="shared" si="24"/>
        <v>21120</v>
      </c>
      <c r="J823" s="66">
        <f t="shared" si="26"/>
        <v>132000</v>
      </c>
      <c r="K823" s="66">
        <f t="shared" si="25"/>
        <v>0</v>
      </c>
    </row>
    <row r="824" spans="1:11" hidden="1" x14ac:dyDescent="0.25">
      <c r="A824" s="22" t="s">
        <v>1543</v>
      </c>
      <c r="B824" s="23">
        <v>85</v>
      </c>
      <c r="G824" s="66" t="s">
        <v>6171</v>
      </c>
      <c r="H824" s="66" t="s">
        <v>6135</v>
      </c>
      <c r="I824" s="66">
        <f t="shared" si="24"/>
        <v>2742.86</v>
      </c>
      <c r="J824" s="66">
        <f t="shared" si="26"/>
        <v>17142.875</v>
      </c>
      <c r="K824" s="66">
        <f t="shared" si="25"/>
        <v>0</v>
      </c>
    </row>
    <row r="825" spans="1:11" hidden="1" x14ac:dyDescent="0.25">
      <c r="A825" s="22" t="s">
        <v>1543</v>
      </c>
      <c r="B825" s="23">
        <v>85</v>
      </c>
      <c r="G825" s="7" t="s">
        <v>1417</v>
      </c>
      <c r="H825" s="7" t="s">
        <v>2911</v>
      </c>
      <c r="I825" s="66">
        <f t="shared" si="24"/>
        <v>127353.27</v>
      </c>
      <c r="J825" s="66">
        <f t="shared" si="26"/>
        <v>795957.9375</v>
      </c>
      <c r="K825" s="66">
        <f t="shared" si="25"/>
        <v>0</v>
      </c>
    </row>
    <row r="826" spans="1:11" hidden="1" x14ac:dyDescent="0.25">
      <c r="A826" s="22" t="s">
        <v>1543</v>
      </c>
      <c r="B826" s="23">
        <v>85</v>
      </c>
      <c r="G826" s="66" t="s">
        <v>807</v>
      </c>
      <c r="H826" s="66" t="s">
        <v>7343</v>
      </c>
      <c r="I826" s="66">
        <f t="shared" si="24"/>
        <v>153.37</v>
      </c>
      <c r="J826" s="66">
        <f t="shared" si="26"/>
        <v>958.5625</v>
      </c>
      <c r="K826" s="66">
        <f t="shared" si="25"/>
        <v>0</v>
      </c>
    </row>
    <row r="827" spans="1:11" hidden="1" x14ac:dyDescent="0.25">
      <c r="A827" s="22" t="s">
        <v>1543</v>
      </c>
      <c r="B827" s="23">
        <v>85</v>
      </c>
      <c r="G827" s="39" t="s">
        <v>1416</v>
      </c>
      <c r="H827" s="66" t="s">
        <v>1101</v>
      </c>
      <c r="I827" s="66">
        <f t="shared" si="24"/>
        <v>2646.11</v>
      </c>
      <c r="J827" s="66">
        <f t="shared" si="26"/>
        <v>16538.1875</v>
      </c>
      <c r="K827" s="66">
        <f t="shared" si="25"/>
        <v>0</v>
      </c>
    </row>
    <row r="828" spans="1:11" hidden="1" x14ac:dyDescent="0.25">
      <c r="A828" s="22" t="s">
        <v>1543</v>
      </c>
      <c r="B828" s="23">
        <v>85</v>
      </c>
      <c r="G828" s="7" t="s">
        <v>3762</v>
      </c>
      <c r="H828" s="7" t="s">
        <v>5733</v>
      </c>
      <c r="I828" s="66">
        <f t="shared" si="24"/>
        <v>30414.86</v>
      </c>
      <c r="J828" s="66">
        <f t="shared" si="26"/>
        <v>190092.875</v>
      </c>
      <c r="K828" s="66">
        <f t="shared" si="25"/>
        <v>0</v>
      </c>
    </row>
    <row r="829" spans="1:11" hidden="1" x14ac:dyDescent="0.25">
      <c r="A829" s="22" t="s">
        <v>1543</v>
      </c>
      <c r="B829" s="23">
        <v>85</v>
      </c>
      <c r="G829" s="39" t="s">
        <v>1463</v>
      </c>
      <c r="H829" s="39" t="s">
        <v>1464</v>
      </c>
      <c r="I829" s="66">
        <f t="shared" si="24"/>
        <v>5425194.359999992</v>
      </c>
      <c r="J829" s="66">
        <f t="shared" si="26"/>
        <v>33907464.749999948</v>
      </c>
      <c r="K829" s="66">
        <f t="shared" si="25"/>
        <v>0</v>
      </c>
    </row>
    <row r="830" spans="1:11" hidden="1" x14ac:dyDescent="0.25">
      <c r="A830" s="22" t="s">
        <v>1543</v>
      </c>
      <c r="B830" s="23">
        <v>85</v>
      </c>
      <c r="G830" s="66" t="str">
        <f>+H830</f>
        <v>TOVC951016UPA</v>
      </c>
      <c r="H830" s="66" t="s">
        <v>9583</v>
      </c>
      <c r="I830" s="66">
        <f t="shared" ref="I830:I843" si="27">+SUMIF($G$7:$G$620,G830,$I$7:$I$620)</f>
        <v>20.55</v>
      </c>
      <c r="J830" s="66">
        <f t="shared" si="26"/>
        <v>128.4375</v>
      </c>
      <c r="K830" s="66">
        <f t="shared" ref="K830:K843" si="28">+SUMIF($G$7:$G$620,G830,$K$7:$K$620)</f>
        <v>0</v>
      </c>
    </row>
    <row r="831" spans="1:11" hidden="1" x14ac:dyDescent="0.25">
      <c r="A831" s="22" t="s">
        <v>1543</v>
      </c>
      <c r="B831" s="23">
        <v>85</v>
      </c>
      <c r="G831" s="7" t="s">
        <v>4779</v>
      </c>
      <c r="H831" s="66" t="s">
        <v>9340</v>
      </c>
      <c r="I831" s="66">
        <f t="shared" si="27"/>
        <v>68256.61</v>
      </c>
      <c r="J831" s="66">
        <f t="shared" ref="J831:J843" si="29">+I831/0.16</f>
        <v>426603.8125</v>
      </c>
      <c r="K831" s="66">
        <f t="shared" si="28"/>
        <v>0</v>
      </c>
    </row>
    <row r="832" spans="1:11" hidden="1" x14ac:dyDescent="0.25">
      <c r="A832" s="22" t="s">
        <v>1543</v>
      </c>
      <c r="B832" s="23">
        <v>85</v>
      </c>
      <c r="G832" s="66" t="str">
        <f>+H832</f>
        <v>TRA060703EB4</v>
      </c>
      <c r="H832" s="66" t="s">
        <v>743</v>
      </c>
      <c r="I832" s="66">
        <f t="shared" si="27"/>
        <v>54</v>
      </c>
      <c r="J832" s="66">
        <f t="shared" si="29"/>
        <v>337.5</v>
      </c>
      <c r="K832" s="66">
        <f t="shared" si="28"/>
        <v>0</v>
      </c>
    </row>
    <row r="833" spans="1:11" hidden="1" x14ac:dyDescent="0.25">
      <c r="A833" s="22" t="s">
        <v>1543</v>
      </c>
      <c r="B833" s="23">
        <v>85</v>
      </c>
      <c r="G833" s="66" t="str">
        <f>+H833</f>
        <v>TSC070907QS5</v>
      </c>
      <c r="H833" s="66" t="s">
        <v>796</v>
      </c>
      <c r="I833" s="66">
        <f t="shared" si="27"/>
        <v>222.88</v>
      </c>
      <c r="J833" s="66">
        <f t="shared" si="29"/>
        <v>1393</v>
      </c>
      <c r="K833" s="66">
        <f t="shared" si="28"/>
        <v>0</v>
      </c>
    </row>
    <row r="834" spans="1:11" hidden="1" x14ac:dyDescent="0.25">
      <c r="A834" s="22" t="s">
        <v>1543</v>
      </c>
      <c r="B834" s="23">
        <v>85</v>
      </c>
      <c r="G834" s="66" t="s">
        <v>5394</v>
      </c>
      <c r="H834" s="66" t="s">
        <v>6188</v>
      </c>
      <c r="I834" s="66">
        <f t="shared" si="27"/>
        <v>192.83</v>
      </c>
      <c r="J834" s="66">
        <f t="shared" si="29"/>
        <v>1205.1875</v>
      </c>
      <c r="K834" s="66">
        <f t="shared" si="28"/>
        <v>0</v>
      </c>
    </row>
    <row r="835" spans="1:11" hidden="1" x14ac:dyDescent="0.25">
      <c r="A835" s="22" t="s">
        <v>1543</v>
      </c>
      <c r="B835" s="23">
        <v>85</v>
      </c>
      <c r="G835" s="66" t="str">
        <f>+H835</f>
        <v>TTI961202IM1</v>
      </c>
      <c r="H835" s="66" t="s">
        <v>426</v>
      </c>
      <c r="I835" s="66">
        <f t="shared" si="27"/>
        <v>278.19</v>
      </c>
      <c r="J835" s="66">
        <f t="shared" si="29"/>
        <v>1738.6875</v>
      </c>
      <c r="K835" s="66">
        <f t="shared" si="28"/>
        <v>0</v>
      </c>
    </row>
    <row r="836" spans="1:11" hidden="1" x14ac:dyDescent="0.25">
      <c r="A836" s="22" t="s">
        <v>1543</v>
      </c>
      <c r="B836" s="23">
        <v>85</v>
      </c>
      <c r="G836" s="7" t="s">
        <v>1488</v>
      </c>
      <c r="H836" s="66" t="s">
        <v>9033</v>
      </c>
      <c r="I836" s="66">
        <f t="shared" si="27"/>
        <v>80252</v>
      </c>
      <c r="J836" s="66">
        <f t="shared" si="29"/>
        <v>501575</v>
      </c>
      <c r="K836" s="66">
        <f t="shared" si="28"/>
        <v>0</v>
      </c>
    </row>
    <row r="837" spans="1:11" hidden="1" x14ac:dyDescent="0.25">
      <c r="A837" s="22" t="s">
        <v>1543</v>
      </c>
      <c r="B837" s="23">
        <v>85</v>
      </c>
      <c r="G837" s="66" t="str">
        <f>+H837</f>
        <v>VARA781017S79</v>
      </c>
      <c r="H837" s="66" t="s">
        <v>9629</v>
      </c>
      <c r="I837" s="66">
        <f t="shared" si="27"/>
        <v>96</v>
      </c>
      <c r="J837" s="66">
        <f t="shared" si="29"/>
        <v>600</v>
      </c>
      <c r="K837" s="66">
        <f t="shared" si="28"/>
        <v>0</v>
      </c>
    </row>
    <row r="838" spans="1:11" hidden="1" x14ac:dyDescent="0.25">
      <c r="A838" s="22" t="s">
        <v>1543</v>
      </c>
      <c r="B838" s="23">
        <v>85</v>
      </c>
      <c r="G838" s="66" t="str">
        <f>+H838</f>
        <v>VEBF490427NV8</v>
      </c>
      <c r="H838" s="66" t="s">
        <v>337</v>
      </c>
      <c r="I838" s="66">
        <f t="shared" si="27"/>
        <v>28.49</v>
      </c>
      <c r="J838" s="66">
        <f t="shared" si="29"/>
        <v>178.0625</v>
      </c>
      <c r="K838" s="66">
        <f t="shared" si="28"/>
        <v>0</v>
      </c>
    </row>
    <row r="839" spans="1:11" hidden="1" x14ac:dyDescent="0.25">
      <c r="A839" s="22" t="s">
        <v>1543</v>
      </c>
      <c r="B839" s="23">
        <v>85</v>
      </c>
      <c r="G839" s="66" t="s">
        <v>1422</v>
      </c>
      <c r="H839" s="66" t="s">
        <v>1010</v>
      </c>
      <c r="I839" s="66">
        <f t="shared" si="27"/>
        <v>455.16</v>
      </c>
      <c r="J839" s="66">
        <f t="shared" si="29"/>
        <v>2844.75</v>
      </c>
      <c r="K839" s="66">
        <f t="shared" si="28"/>
        <v>0</v>
      </c>
    </row>
    <row r="840" spans="1:11" hidden="1" x14ac:dyDescent="0.25">
      <c r="A840" s="22" t="s">
        <v>1543</v>
      </c>
      <c r="B840" s="23">
        <v>85</v>
      </c>
      <c r="G840" s="7" t="s">
        <v>1495</v>
      </c>
      <c r="H840" s="66" t="s">
        <v>2886</v>
      </c>
      <c r="I840" s="66">
        <f t="shared" si="27"/>
        <v>26955.13</v>
      </c>
      <c r="J840" s="66">
        <f t="shared" si="29"/>
        <v>168469.5625</v>
      </c>
      <c r="K840" s="66">
        <f t="shared" si="28"/>
        <v>0</v>
      </c>
    </row>
    <row r="841" spans="1:11" hidden="1" x14ac:dyDescent="0.25">
      <c r="A841" s="22" t="s">
        <v>1543</v>
      </c>
      <c r="B841" s="23">
        <v>85</v>
      </c>
      <c r="G841" s="66" t="str">
        <f>+H841</f>
        <v>WUWE6605275U0</v>
      </c>
      <c r="H841" s="66" t="s">
        <v>8975</v>
      </c>
      <c r="I841" s="66">
        <f t="shared" si="27"/>
        <v>20.82</v>
      </c>
      <c r="J841" s="66">
        <f t="shared" si="29"/>
        <v>130.125</v>
      </c>
      <c r="K841" s="66">
        <f t="shared" si="28"/>
        <v>0</v>
      </c>
    </row>
    <row r="842" spans="1:11" hidden="1" x14ac:dyDescent="0.25">
      <c r="A842" s="22" t="s">
        <v>1543</v>
      </c>
      <c r="B842" s="23">
        <v>85</v>
      </c>
      <c r="G842" s="66" t="str">
        <f>+H842</f>
        <v>ZDC920821GC1</v>
      </c>
      <c r="H842" s="66" t="s">
        <v>9399</v>
      </c>
      <c r="I842" s="66">
        <f t="shared" si="27"/>
        <v>29.17</v>
      </c>
      <c r="J842" s="66">
        <f t="shared" si="29"/>
        <v>182.3125</v>
      </c>
      <c r="K842" s="66">
        <f t="shared" si="28"/>
        <v>0</v>
      </c>
    </row>
    <row r="843" spans="1:11" hidden="1" x14ac:dyDescent="0.25">
      <c r="A843" s="22" t="s">
        <v>1543</v>
      </c>
      <c r="B843" s="23">
        <v>85</v>
      </c>
      <c r="G843" s="66" t="s">
        <v>7959</v>
      </c>
      <c r="H843" s="66" t="s">
        <v>7931</v>
      </c>
      <c r="I843" s="66">
        <f t="shared" si="27"/>
        <v>2872.62</v>
      </c>
      <c r="J843" s="66">
        <f t="shared" si="29"/>
        <v>17953.875</v>
      </c>
      <c r="K843" s="66">
        <f t="shared" si="28"/>
        <v>0</v>
      </c>
    </row>
    <row r="844" spans="1:11" x14ac:dyDescent="0.25">
      <c r="I844" s="19">
        <f>+SUM(I638:I843)</f>
        <v>8564577.9299999923</v>
      </c>
      <c r="J844" s="19">
        <f t="shared" ref="J844:K844" si="30">+SUM(J638:J843)</f>
        <v>53528612.062499948</v>
      </c>
      <c r="K844" s="19">
        <f t="shared" si="30"/>
        <v>55514.259999999995</v>
      </c>
    </row>
    <row r="845" spans="1:11" x14ac:dyDescent="0.25">
      <c r="I845" s="61">
        <f>+I622</f>
        <v>8564577.9299999867</v>
      </c>
      <c r="J845" s="61">
        <f>+J622</f>
        <v>53528612.0625</v>
      </c>
      <c r="K845" s="61">
        <f>+K622</f>
        <v>55514.26</v>
      </c>
    </row>
    <row r="846" spans="1:11" x14ac:dyDescent="0.25">
      <c r="I846" s="61">
        <f>+I844-I845</f>
        <v>0</v>
      </c>
      <c r="J846" s="61">
        <f t="shared" ref="J846:K846" si="31">+J844-J845</f>
        <v>0</v>
      </c>
      <c r="K846" s="61">
        <f t="shared" si="31"/>
        <v>0</v>
      </c>
    </row>
  </sheetData>
  <autoFilter ref="A637:L843">
    <filterColumn colId="10">
      <filters>
        <filter val="14285.72"/>
        <filter val="1691.2"/>
        <filter val="18133.34"/>
        <filter val="6778.31"/>
      </filters>
    </filterColumn>
  </autoFilter>
  <sortState ref="A1:L770">
    <sortCondition ref="A1"/>
  </sortState>
  <pageMargins left="0.70866141732283472" right="0.70866141732283472" top="0.74803149606299213" bottom="0.74803149606299213" header="0.31496062992125984" footer="0.31496062992125984"/>
  <pageSetup scale="16" fitToHeight="3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803"/>
  <sheetViews>
    <sheetView topLeftCell="A567" workbookViewId="0">
      <selection activeCell="H805" sqref="H805"/>
    </sheetView>
  </sheetViews>
  <sheetFormatPr baseColWidth="10" defaultRowHeight="15" x14ac:dyDescent="0.25"/>
  <cols>
    <col min="1" max="1" width="5.5703125" customWidth="1"/>
    <col min="2" max="2" width="4.7109375" customWidth="1"/>
    <col min="3" max="6" width="2.140625" customWidth="1"/>
    <col min="7" max="7" width="22.5703125" customWidth="1"/>
    <col min="8" max="8" width="40.140625" customWidth="1"/>
    <col min="9" max="9" width="14.28515625" customWidth="1"/>
  </cols>
  <sheetData>
    <row r="1" spans="1:11" s="66" customFormat="1" x14ac:dyDescent="0.25">
      <c r="B1" s="2"/>
      <c r="C1" s="2"/>
      <c r="D1" s="2"/>
      <c r="E1" s="2"/>
      <c r="F1" s="2"/>
      <c r="G1" s="15" t="s">
        <v>1396</v>
      </c>
      <c r="H1" s="2"/>
      <c r="I1" s="2"/>
      <c r="J1" s="2"/>
      <c r="K1" s="5"/>
    </row>
    <row r="2" spans="1:11" s="66" customFormat="1" x14ac:dyDescent="0.25">
      <c r="B2" s="2"/>
      <c r="C2" s="2"/>
      <c r="D2" s="2"/>
      <c r="E2" s="2"/>
      <c r="F2" s="2"/>
      <c r="G2" s="15" t="s">
        <v>10223</v>
      </c>
      <c r="H2" s="2"/>
      <c r="I2" s="2"/>
      <c r="J2" s="2"/>
      <c r="K2" s="5"/>
    </row>
    <row r="3" spans="1:11" s="66" customFormat="1" x14ac:dyDescent="0.25">
      <c r="B3" s="2"/>
      <c r="C3" s="2"/>
      <c r="D3" s="2"/>
      <c r="E3" s="2"/>
      <c r="F3" s="2"/>
      <c r="G3" s="15" t="s">
        <v>0</v>
      </c>
      <c r="H3" s="2"/>
      <c r="I3" s="2"/>
      <c r="J3" s="2"/>
      <c r="K3" s="5"/>
    </row>
    <row r="4" spans="1:11" s="66" customFormat="1" x14ac:dyDescent="0.25">
      <c r="B4" s="2"/>
      <c r="C4" s="2"/>
      <c r="D4" s="2"/>
      <c r="E4" s="2"/>
      <c r="F4" s="2"/>
      <c r="G4" s="3"/>
      <c r="H4" s="2"/>
      <c r="I4" s="2"/>
      <c r="J4" s="2"/>
      <c r="K4" s="2"/>
    </row>
    <row r="5" spans="1:11" s="66" customFormat="1" x14ac:dyDescent="0.25">
      <c r="B5" s="2"/>
      <c r="C5" s="2"/>
      <c r="D5" s="2"/>
      <c r="E5" s="2"/>
      <c r="F5" s="2"/>
      <c r="G5" s="6"/>
      <c r="H5" s="4"/>
      <c r="I5" s="4"/>
      <c r="J5" s="4"/>
      <c r="K5" s="4"/>
    </row>
    <row r="6" spans="1:11" s="66" customFormat="1" ht="17.25" thickBot="1" x14ac:dyDescent="0.35">
      <c r="A6" s="10" t="s">
        <v>1397</v>
      </c>
      <c r="B6" s="10" t="s">
        <v>1398</v>
      </c>
      <c r="C6" s="10" t="s">
        <v>1399</v>
      </c>
      <c r="D6" s="10"/>
      <c r="E6" s="10"/>
      <c r="F6" s="10"/>
      <c r="G6" s="11" t="s">
        <v>1400</v>
      </c>
      <c r="H6" s="12" t="s">
        <v>1401</v>
      </c>
      <c r="I6" s="13" t="s">
        <v>1402</v>
      </c>
      <c r="J6" s="13" t="s">
        <v>1403</v>
      </c>
      <c r="K6" s="13" t="s">
        <v>1404</v>
      </c>
    </row>
    <row r="7" spans="1:11" x14ac:dyDescent="0.25">
      <c r="A7" t="s">
        <v>9702</v>
      </c>
      <c r="B7" s="56">
        <v>43040</v>
      </c>
      <c r="C7" t="s">
        <v>9703</v>
      </c>
      <c r="D7">
        <v>1</v>
      </c>
      <c r="E7" t="s">
        <v>2956</v>
      </c>
      <c r="F7" t="s">
        <v>9704</v>
      </c>
      <c r="G7" s="66" t="s">
        <v>9665</v>
      </c>
      <c r="H7" s="66" t="s">
        <v>10231</v>
      </c>
      <c r="I7" s="57">
        <v>57.93</v>
      </c>
      <c r="J7" s="81">
        <f>+I7/0.16</f>
        <v>362.0625</v>
      </c>
    </row>
    <row r="8" spans="1:11" x14ac:dyDescent="0.25">
      <c r="A8" t="s">
        <v>9702</v>
      </c>
      <c r="B8" s="56">
        <v>43040</v>
      </c>
      <c r="C8" t="s">
        <v>9703</v>
      </c>
      <c r="D8">
        <v>1</v>
      </c>
      <c r="E8" t="s">
        <v>2956</v>
      </c>
      <c r="F8" t="s">
        <v>9704</v>
      </c>
      <c r="G8" s="66" t="s">
        <v>9665</v>
      </c>
      <c r="H8" s="66" t="s">
        <v>10231</v>
      </c>
      <c r="I8" s="57">
        <v>74.48</v>
      </c>
      <c r="J8" s="81">
        <f t="shared" ref="J8:J80" si="0">+I8/0.16</f>
        <v>465.5</v>
      </c>
    </row>
    <row r="9" spans="1:11" x14ac:dyDescent="0.25">
      <c r="A9" t="s">
        <v>9702</v>
      </c>
      <c r="B9" s="56">
        <v>43040</v>
      </c>
      <c r="C9" t="s">
        <v>9703</v>
      </c>
      <c r="D9">
        <v>1</v>
      </c>
      <c r="E9" t="s">
        <v>2956</v>
      </c>
      <c r="F9" t="s">
        <v>9704</v>
      </c>
      <c r="G9" s="66" t="s">
        <v>9665</v>
      </c>
      <c r="H9" s="66" t="s">
        <v>10231</v>
      </c>
      <c r="I9" s="57">
        <v>82.76</v>
      </c>
      <c r="J9" s="81">
        <f t="shared" si="0"/>
        <v>517.25</v>
      </c>
    </row>
    <row r="10" spans="1:11" x14ac:dyDescent="0.25">
      <c r="A10" t="s">
        <v>9702</v>
      </c>
      <c r="B10" s="56">
        <v>43040</v>
      </c>
      <c r="C10" t="s">
        <v>9703</v>
      </c>
      <c r="D10">
        <v>1</v>
      </c>
      <c r="E10" t="s">
        <v>2956</v>
      </c>
      <c r="F10" t="s">
        <v>9704</v>
      </c>
      <c r="G10" s="66" t="s">
        <v>9665</v>
      </c>
      <c r="H10" s="66" t="s">
        <v>10231</v>
      </c>
      <c r="I10" s="57">
        <v>82.76</v>
      </c>
      <c r="J10" s="81">
        <f t="shared" si="0"/>
        <v>517.25</v>
      </c>
    </row>
    <row r="11" spans="1:11" x14ac:dyDescent="0.25">
      <c r="A11" t="s">
        <v>9702</v>
      </c>
      <c r="B11" s="56">
        <v>43040</v>
      </c>
      <c r="C11" t="s">
        <v>9703</v>
      </c>
      <c r="D11">
        <v>1</v>
      </c>
      <c r="E11" t="s">
        <v>2956</v>
      </c>
      <c r="F11" t="s">
        <v>9704</v>
      </c>
      <c r="G11" s="66" t="s">
        <v>9665</v>
      </c>
      <c r="H11" s="66" t="s">
        <v>10231</v>
      </c>
      <c r="I11" s="57">
        <v>82.76</v>
      </c>
      <c r="J11" s="81">
        <f t="shared" si="0"/>
        <v>517.25</v>
      </c>
    </row>
    <row r="12" spans="1:11" x14ac:dyDescent="0.25">
      <c r="A12" t="s">
        <v>9702</v>
      </c>
      <c r="B12" s="56">
        <v>43040</v>
      </c>
      <c r="C12" t="s">
        <v>9703</v>
      </c>
      <c r="D12">
        <v>1</v>
      </c>
      <c r="E12" t="s">
        <v>2956</v>
      </c>
      <c r="F12" t="s">
        <v>9704</v>
      </c>
      <c r="G12" s="66" t="s">
        <v>9665</v>
      </c>
      <c r="H12" s="66" t="s">
        <v>10231</v>
      </c>
      <c r="I12" s="57">
        <v>82.76</v>
      </c>
      <c r="J12" s="81">
        <f t="shared" si="0"/>
        <v>517.25</v>
      </c>
    </row>
    <row r="13" spans="1:11" x14ac:dyDescent="0.25">
      <c r="A13" t="s">
        <v>9702</v>
      </c>
      <c r="B13" s="56">
        <v>43040</v>
      </c>
      <c r="C13" t="s">
        <v>9703</v>
      </c>
      <c r="D13">
        <v>1</v>
      </c>
      <c r="E13" t="s">
        <v>2956</v>
      </c>
      <c r="F13" t="s">
        <v>9704</v>
      </c>
      <c r="G13" s="66" t="s">
        <v>9665</v>
      </c>
      <c r="H13" s="66" t="s">
        <v>10231</v>
      </c>
      <c r="I13" s="57">
        <v>82.76</v>
      </c>
      <c r="J13" s="81">
        <f t="shared" si="0"/>
        <v>517.25</v>
      </c>
    </row>
    <row r="14" spans="1:11" x14ac:dyDescent="0.25">
      <c r="A14" t="s">
        <v>9702</v>
      </c>
      <c r="B14" s="56">
        <v>43040</v>
      </c>
      <c r="C14" t="s">
        <v>9703</v>
      </c>
      <c r="D14">
        <v>1</v>
      </c>
      <c r="E14" t="s">
        <v>2956</v>
      </c>
      <c r="F14" t="s">
        <v>9704</v>
      </c>
      <c r="G14" s="66" t="s">
        <v>9665</v>
      </c>
      <c r="H14" s="66" t="s">
        <v>10231</v>
      </c>
      <c r="I14" s="57">
        <v>82.76</v>
      </c>
      <c r="J14" s="81">
        <f t="shared" si="0"/>
        <v>517.25</v>
      </c>
    </row>
    <row r="15" spans="1:11" x14ac:dyDescent="0.25">
      <c r="A15" t="s">
        <v>9702</v>
      </c>
      <c r="B15" s="56">
        <v>43040</v>
      </c>
      <c r="C15" t="s">
        <v>9703</v>
      </c>
      <c r="D15">
        <v>1</v>
      </c>
      <c r="E15" t="s">
        <v>2956</v>
      </c>
      <c r="F15" t="s">
        <v>9704</v>
      </c>
      <c r="G15" s="66" t="s">
        <v>9665</v>
      </c>
      <c r="H15" s="66" t="s">
        <v>10231</v>
      </c>
      <c r="I15" s="57">
        <v>91.04</v>
      </c>
      <c r="J15" s="81">
        <f t="shared" si="0"/>
        <v>569</v>
      </c>
    </row>
    <row r="16" spans="1:11" x14ac:dyDescent="0.25">
      <c r="A16" t="s">
        <v>9702</v>
      </c>
      <c r="B16" s="56">
        <v>43040</v>
      </c>
      <c r="C16" t="s">
        <v>9703</v>
      </c>
      <c r="D16">
        <v>1</v>
      </c>
      <c r="E16" t="s">
        <v>2956</v>
      </c>
      <c r="F16" t="s">
        <v>9704</v>
      </c>
      <c r="G16" s="66" t="s">
        <v>9665</v>
      </c>
      <c r="H16" s="66" t="s">
        <v>10231</v>
      </c>
      <c r="I16" s="57">
        <v>99.31</v>
      </c>
      <c r="J16" s="81">
        <f t="shared" si="0"/>
        <v>620.6875</v>
      </c>
    </row>
    <row r="17" spans="1:12" x14ac:dyDescent="0.25">
      <c r="A17" t="s">
        <v>4818</v>
      </c>
      <c r="B17" s="56">
        <v>43040</v>
      </c>
      <c r="C17" t="s">
        <v>9705</v>
      </c>
      <c r="D17">
        <v>1</v>
      </c>
      <c r="E17" t="s">
        <v>9006</v>
      </c>
      <c r="F17">
        <v>747</v>
      </c>
      <c r="G17" s="7" t="s">
        <v>2884</v>
      </c>
      <c r="H17" s="7" t="s">
        <v>2885</v>
      </c>
      <c r="I17" s="32">
        <v>26955</v>
      </c>
      <c r="J17" s="81">
        <f t="shared" si="0"/>
        <v>168468.75</v>
      </c>
    </row>
    <row r="18" spans="1:12" x14ac:dyDescent="0.25">
      <c r="A18" t="s">
        <v>9706</v>
      </c>
      <c r="B18" s="56">
        <v>43041</v>
      </c>
      <c r="C18" t="s">
        <v>9707</v>
      </c>
      <c r="D18">
        <v>1</v>
      </c>
      <c r="E18" t="s">
        <v>9006</v>
      </c>
      <c r="F18">
        <v>748</v>
      </c>
      <c r="G18" s="7" t="s">
        <v>1469</v>
      </c>
      <c r="H18" s="7" t="s">
        <v>1470</v>
      </c>
      <c r="I18" s="32">
        <v>36706.480000000003</v>
      </c>
      <c r="J18" s="81">
        <f t="shared" si="0"/>
        <v>229415.50000000003</v>
      </c>
      <c r="L18" t="s">
        <v>10254</v>
      </c>
    </row>
    <row r="19" spans="1:12" x14ac:dyDescent="0.25">
      <c r="A19" t="s">
        <v>9708</v>
      </c>
      <c r="B19" s="56">
        <v>43042</v>
      </c>
      <c r="C19" t="s">
        <v>9709</v>
      </c>
      <c r="D19">
        <v>1</v>
      </c>
      <c r="E19" t="s">
        <v>9006</v>
      </c>
      <c r="F19">
        <v>749</v>
      </c>
      <c r="G19" s="7" t="s">
        <v>1490</v>
      </c>
      <c r="H19" s="7" t="s">
        <v>1491</v>
      </c>
      <c r="I19" s="32">
        <v>41158.42</v>
      </c>
      <c r="J19" s="81">
        <f t="shared" si="0"/>
        <v>257240.12499999997</v>
      </c>
    </row>
    <row r="20" spans="1:12" x14ac:dyDescent="0.25">
      <c r="A20" t="s">
        <v>9710</v>
      </c>
      <c r="B20" s="56">
        <v>43045</v>
      </c>
      <c r="C20" t="s">
        <v>9711</v>
      </c>
      <c r="D20">
        <v>1</v>
      </c>
      <c r="E20" t="s">
        <v>9006</v>
      </c>
      <c r="F20">
        <v>750</v>
      </c>
      <c r="G20" s="7" t="s">
        <v>1472</v>
      </c>
      <c r="H20" s="7" t="s">
        <v>3757</v>
      </c>
      <c r="I20" s="32">
        <v>41158.58</v>
      </c>
      <c r="J20" s="81">
        <f t="shared" si="0"/>
        <v>257241.125</v>
      </c>
    </row>
    <row r="21" spans="1:12" x14ac:dyDescent="0.25">
      <c r="A21" t="s">
        <v>4826</v>
      </c>
      <c r="B21" s="56">
        <v>43045</v>
      </c>
      <c r="C21" t="s">
        <v>9712</v>
      </c>
      <c r="D21">
        <v>1</v>
      </c>
      <c r="E21" t="s">
        <v>9006</v>
      </c>
      <c r="F21">
        <v>751</v>
      </c>
      <c r="G21" s="7" t="s">
        <v>10257</v>
      </c>
      <c r="H21" s="7" t="s">
        <v>10258</v>
      </c>
      <c r="I21" s="32">
        <v>74751.759999999995</v>
      </c>
      <c r="J21" s="81">
        <f t="shared" si="0"/>
        <v>467198.49999999994</v>
      </c>
    </row>
    <row r="22" spans="1:12" x14ac:dyDescent="0.25">
      <c r="A22" t="s">
        <v>9713</v>
      </c>
      <c r="B22" s="56">
        <v>43046</v>
      </c>
      <c r="C22">
        <v>22083413</v>
      </c>
      <c r="D22">
        <v>1</v>
      </c>
      <c r="E22" t="s">
        <v>2956</v>
      </c>
      <c r="F22" t="s">
        <v>9714</v>
      </c>
      <c r="G22" s="66" t="s">
        <v>1414</v>
      </c>
      <c r="H22" s="66" t="s">
        <v>9715</v>
      </c>
      <c r="I22" s="32">
        <v>4090.55</v>
      </c>
      <c r="J22" s="81">
        <f t="shared" si="0"/>
        <v>25565.9375</v>
      </c>
    </row>
    <row r="23" spans="1:12" x14ac:dyDescent="0.25">
      <c r="A23" t="s">
        <v>9022</v>
      </c>
      <c r="B23" s="56">
        <v>43046</v>
      </c>
      <c r="C23" t="s">
        <v>9716</v>
      </c>
      <c r="D23">
        <v>1</v>
      </c>
      <c r="E23" t="s">
        <v>7465</v>
      </c>
      <c r="F23">
        <v>16670</v>
      </c>
      <c r="G23" s="31" t="s">
        <v>1447</v>
      </c>
      <c r="H23" s="31" t="s">
        <v>10260</v>
      </c>
      <c r="I23" s="32">
        <v>8000</v>
      </c>
      <c r="J23" s="81">
        <f t="shared" si="0"/>
        <v>50000</v>
      </c>
      <c r="K23" s="79">
        <v>5333.34</v>
      </c>
    </row>
    <row r="24" spans="1:12" x14ac:dyDescent="0.25">
      <c r="A24" t="s">
        <v>9717</v>
      </c>
      <c r="B24" s="56">
        <v>43046</v>
      </c>
      <c r="C24" t="s">
        <v>9718</v>
      </c>
      <c r="D24">
        <v>1</v>
      </c>
      <c r="E24" t="s">
        <v>7465</v>
      </c>
      <c r="F24">
        <v>16671</v>
      </c>
      <c r="G24" s="31" t="s">
        <v>1447</v>
      </c>
      <c r="H24" s="31" t="s">
        <v>10260</v>
      </c>
      <c r="I24" s="32">
        <v>19200</v>
      </c>
      <c r="J24" s="81">
        <f t="shared" si="0"/>
        <v>120000</v>
      </c>
      <c r="K24" s="79">
        <v>12800</v>
      </c>
    </row>
    <row r="25" spans="1:12" x14ac:dyDescent="0.25">
      <c r="A25" t="s">
        <v>6243</v>
      </c>
      <c r="B25" s="56">
        <v>43046</v>
      </c>
      <c r="C25" t="s">
        <v>9719</v>
      </c>
      <c r="D25">
        <v>1</v>
      </c>
      <c r="E25" t="s">
        <v>7465</v>
      </c>
      <c r="F25">
        <v>16679</v>
      </c>
      <c r="G25" s="7" t="s">
        <v>1415</v>
      </c>
      <c r="H25" s="7" t="s">
        <v>10261</v>
      </c>
      <c r="I25" s="57">
        <v>107.73</v>
      </c>
      <c r="J25" s="81">
        <f t="shared" si="0"/>
        <v>673.3125</v>
      </c>
    </row>
    <row r="26" spans="1:12" x14ac:dyDescent="0.25">
      <c r="A26" t="s">
        <v>9720</v>
      </c>
      <c r="B26" s="56">
        <v>43047</v>
      </c>
      <c r="C26" t="s">
        <v>9184</v>
      </c>
      <c r="D26">
        <v>1</v>
      </c>
      <c r="E26" t="s">
        <v>9011</v>
      </c>
      <c r="F26">
        <v>1405</v>
      </c>
      <c r="G26" s="7" t="s">
        <v>1483</v>
      </c>
      <c r="H26" s="7" t="s">
        <v>1484</v>
      </c>
      <c r="I26" s="32">
        <v>-55927.66</v>
      </c>
      <c r="J26" s="81">
        <f t="shared" si="0"/>
        <v>-349547.875</v>
      </c>
      <c r="K26" s="61"/>
      <c r="L26" t="s">
        <v>10256</v>
      </c>
    </row>
    <row r="27" spans="1:12" x14ac:dyDescent="0.25">
      <c r="A27" t="s">
        <v>9721</v>
      </c>
      <c r="B27" s="56">
        <v>43047</v>
      </c>
      <c r="C27" t="s">
        <v>9722</v>
      </c>
      <c r="D27">
        <v>1</v>
      </c>
      <c r="E27" t="s">
        <v>2948</v>
      </c>
      <c r="F27">
        <v>12267</v>
      </c>
      <c r="G27" s="39" t="s">
        <v>1463</v>
      </c>
      <c r="H27" s="39" t="s">
        <v>1464</v>
      </c>
      <c r="I27" s="32">
        <v>38898.67</v>
      </c>
      <c r="J27" s="81">
        <f t="shared" si="0"/>
        <v>243116.68749999997</v>
      </c>
    </row>
    <row r="28" spans="1:12" x14ac:dyDescent="0.25">
      <c r="A28" t="s">
        <v>9723</v>
      </c>
      <c r="B28" s="56">
        <v>43047</v>
      </c>
      <c r="C28" t="s">
        <v>9724</v>
      </c>
      <c r="D28">
        <v>1</v>
      </c>
      <c r="E28" t="s">
        <v>2948</v>
      </c>
      <c r="F28">
        <v>12268</v>
      </c>
      <c r="G28" s="39" t="s">
        <v>1463</v>
      </c>
      <c r="H28" s="39" t="s">
        <v>1464</v>
      </c>
      <c r="I28" s="32">
        <v>44841.25</v>
      </c>
      <c r="J28" s="81">
        <f t="shared" si="0"/>
        <v>280257.8125</v>
      </c>
    </row>
    <row r="29" spans="1:12" x14ac:dyDescent="0.25">
      <c r="A29" t="s">
        <v>9725</v>
      </c>
      <c r="B29" s="56">
        <v>43047</v>
      </c>
      <c r="C29" t="s">
        <v>9726</v>
      </c>
      <c r="D29">
        <v>1</v>
      </c>
      <c r="E29" t="s">
        <v>2948</v>
      </c>
      <c r="F29">
        <v>12269</v>
      </c>
      <c r="G29" s="39" t="s">
        <v>1463</v>
      </c>
      <c r="H29" s="39" t="s">
        <v>1464</v>
      </c>
      <c r="I29" s="32">
        <v>44841.25</v>
      </c>
      <c r="J29" s="81">
        <f t="shared" si="0"/>
        <v>280257.8125</v>
      </c>
    </row>
    <row r="30" spans="1:12" x14ac:dyDescent="0.25">
      <c r="A30" t="s">
        <v>9727</v>
      </c>
      <c r="B30" s="56">
        <v>43047</v>
      </c>
      <c r="C30" t="s">
        <v>9728</v>
      </c>
      <c r="D30">
        <v>1</v>
      </c>
      <c r="E30" t="s">
        <v>2948</v>
      </c>
      <c r="F30">
        <v>12270</v>
      </c>
      <c r="G30" s="39" t="s">
        <v>1463</v>
      </c>
      <c r="H30" s="39" t="s">
        <v>1464</v>
      </c>
      <c r="I30" s="32">
        <v>83050.84</v>
      </c>
      <c r="J30" s="81">
        <f t="shared" si="0"/>
        <v>519067.74999999994</v>
      </c>
    </row>
    <row r="31" spans="1:12" x14ac:dyDescent="0.25">
      <c r="A31" t="s">
        <v>9729</v>
      </c>
      <c r="B31" s="56">
        <v>43047</v>
      </c>
      <c r="C31" t="s">
        <v>9730</v>
      </c>
      <c r="D31">
        <v>1</v>
      </c>
      <c r="E31" t="s">
        <v>9006</v>
      </c>
      <c r="F31">
        <v>752</v>
      </c>
      <c r="G31" s="7" t="s">
        <v>8968</v>
      </c>
      <c r="H31" s="7" t="s">
        <v>8969</v>
      </c>
      <c r="I31" s="32">
        <v>55927.66</v>
      </c>
      <c r="J31" s="81">
        <f t="shared" si="0"/>
        <v>349547.875</v>
      </c>
    </row>
    <row r="32" spans="1:12" x14ac:dyDescent="0.25">
      <c r="A32" t="s">
        <v>6273</v>
      </c>
      <c r="B32" s="56">
        <v>43048</v>
      </c>
      <c r="C32" t="s">
        <v>9731</v>
      </c>
      <c r="D32">
        <v>1</v>
      </c>
      <c r="E32" t="s">
        <v>9006</v>
      </c>
      <c r="F32">
        <v>754</v>
      </c>
      <c r="G32" s="7" t="s">
        <v>1479</v>
      </c>
      <c r="H32" s="7" t="s">
        <v>1480</v>
      </c>
      <c r="I32" s="32">
        <v>67292.77</v>
      </c>
      <c r="J32" s="81">
        <f t="shared" si="0"/>
        <v>420579.8125</v>
      </c>
    </row>
    <row r="33" spans="1:12" x14ac:dyDescent="0.25">
      <c r="A33" t="s">
        <v>9053</v>
      </c>
      <c r="B33" s="56">
        <v>43050</v>
      </c>
      <c r="C33" t="s">
        <v>9732</v>
      </c>
      <c r="D33">
        <v>1</v>
      </c>
      <c r="E33" t="s">
        <v>9006</v>
      </c>
      <c r="F33">
        <v>755</v>
      </c>
      <c r="G33" s="7" t="s">
        <v>1473</v>
      </c>
      <c r="H33" s="66" t="s">
        <v>9733</v>
      </c>
      <c r="I33" s="32">
        <v>67292.77</v>
      </c>
      <c r="J33" s="81">
        <f t="shared" si="0"/>
        <v>420579.8125</v>
      </c>
    </row>
    <row r="34" spans="1:12" x14ac:dyDescent="0.25">
      <c r="A34" t="s">
        <v>8122</v>
      </c>
      <c r="B34" s="56">
        <v>43050</v>
      </c>
      <c r="C34" t="s">
        <v>9734</v>
      </c>
      <c r="D34">
        <v>1</v>
      </c>
      <c r="E34" t="s">
        <v>2948</v>
      </c>
      <c r="F34">
        <v>12271</v>
      </c>
      <c r="G34" s="39" t="s">
        <v>1463</v>
      </c>
      <c r="H34" s="39" t="s">
        <v>1464</v>
      </c>
      <c r="I34" s="32">
        <v>38898.67</v>
      </c>
      <c r="J34" s="81">
        <f t="shared" si="0"/>
        <v>243116.68749999997</v>
      </c>
    </row>
    <row r="35" spans="1:12" x14ac:dyDescent="0.25">
      <c r="A35" t="s">
        <v>7379</v>
      </c>
      <c r="B35" s="56">
        <v>43050</v>
      </c>
      <c r="C35" t="s">
        <v>9735</v>
      </c>
      <c r="D35">
        <v>1</v>
      </c>
      <c r="E35" t="s">
        <v>2948</v>
      </c>
      <c r="F35">
        <v>12272</v>
      </c>
      <c r="G35" s="39" t="s">
        <v>1463</v>
      </c>
      <c r="H35" s="39" t="s">
        <v>1464</v>
      </c>
      <c r="I35" s="32">
        <v>38898.67</v>
      </c>
      <c r="J35" s="81">
        <f t="shared" si="0"/>
        <v>243116.68749999997</v>
      </c>
    </row>
    <row r="36" spans="1:12" x14ac:dyDescent="0.25">
      <c r="A36" t="s">
        <v>7381</v>
      </c>
      <c r="B36" s="56">
        <v>43050</v>
      </c>
      <c r="C36" t="s">
        <v>9736</v>
      </c>
      <c r="D36">
        <v>1</v>
      </c>
      <c r="E36" t="s">
        <v>2948</v>
      </c>
      <c r="F36">
        <v>12273</v>
      </c>
      <c r="G36" s="39" t="s">
        <v>1463</v>
      </c>
      <c r="H36" s="39" t="s">
        <v>1464</v>
      </c>
      <c r="I36" s="32">
        <v>54796.84</v>
      </c>
      <c r="J36" s="81">
        <f t="shared" si="0"/>
        <v>342480.25</v>
      </c>
    </row>
    <row r="37" spans="1:12" x14ac:dyDescent="0.25">
      <c r="A37" t="s">
        <v>9737</v>
      </c>
      <c r="B37" s="56">
        <v>43052</v>
      </c>
      <c r="C37" t="s">
        <v>5203</v>
      </c>
      <c r="D37">
        <v>1</v>
      </c>
      <c r="E37" t="s">
        <v>4806</v>
      </c>
      <c r="F37">
        <v>1407</v>
      </c>
      <c r="G37" s="7" t="s">
        <v>1482</v>
      </c>
      <c r="H37" s="66" t="s">
        <v>3578</v>
      </c>
      <c r="I37" s="32">
        <v>-29438.05</v>
      </c>
      <c r="J37" s="81">
        <f t="shared" si="0"/>
        <v>-183987.8125</v>
      </c>
      <c r="K37" s="61"/>
      <c r="L37" t="s">
        <v>10255</v>
      </c>
    </row>
    <row r="38" spans="1:12" x14ac:dyDescent="0.25">
      <c r="A38" t="s">
        <v>9738</v>
      </c>
      <c r="B38" s="56">
        <v>43052</v>
      </c>
      <c r="C38" t="s">
        <v>9739</v>
      </c>
      <c r="D38">
        <v>1</v>
      </c>
      <c r="E38" t="s">
        <v>9006</v>
      </c>
      <c r="F38">
        <v>756</v>
      </c>
      <c r="G38" s="7" t="s">
        <v>4779</v>
      </c>
      <c r="H38" s="7" t="s">
        <v>4780</v>
      </c>
      <c r="I38" s="32">
        <v>30414.880000000001</v>
      </c>
      <c r="J38" s="81">
        <f t="shared" si="0"/>
        <v>190093</v>
      </c>
    </row>
    <row r="39" spans="1:12" x14ac:dyDescent="0.25">
      <c r="A39" t="s">
        <v>9740</v>
      </c>
      <c r="B39" s="56">
        <v>43052</v>
      </c>
      <c r="C39" t="s">
        <v>9741</v>
      </c>
      <c r="D39">
        <v>1</v>
      </c>
      <c r="E39" t="s">
        <v>9006</v>
      </c>
      <c r="F39">
        <v>757</v>
      </c>
      <c r="G39" s="7" t="s">
        <v>1469</v>
      </c>
      <c r="H39" s="7" t="s">
        <v>1470</v>
      </c>
      <c r="I39" s="32">
        <v>26955</v>
      </c>
      <c r="J39" s="81">
        <f t="shared" si="0"/>
        <v>168468.75</v>
      </c>
    </row>
    <row r="40" spans="1:12" x14ac:dyDescent="0.25">
      <c r="A40" t="s">
        <v>9742</v>
      </c>
      <c r="B40" s="56">
        <v>43052</v>
      </c>
      <c r="C40" t="s">
        <v>9743</v>
      </c>
      <c r="D40">
        <v>1</v>
      </c>
      <c r="E40" t="s">
        <v>2948</v>
      </c>
      <c r="F40">
        <v>12274</v>
      </c>
      <c r="G40" s="7" t="s">
        <v>1490</v>
      </c>
      <c r="H40" s="7" t="s">
        <v>1491</v>
      </c>
      <c r="I40" s="32">
        <v>42048.87</v>
      </c>
      <c r="J40" s="81">
        <f t="shared" si="0"/>
        <v>262805.4375</v>
      </c>
    </row>
    <row r="41" spans="1:12" x14ac:dyDescent="0.25">
      <c r="A41" t="s">
        <v>9745</v>
      </c>
      <c r="B41" s="56">
        <v>43052</v>
      </c>
      <c r="C41" t="s">
        <v>9744</v>
      </c>
      <c r="D41">
        <v>1</v>
      </c>
      <c r="E41" t="s">
        <v>2948</v>
      </c>
      <c r="F41">
        <v>12276</v>
      </c>
      <c r="G41" s="7" t="s">
        <v>2879</v>
      </c>
      <c r="H41" s="7" t="s">
        <v>2881</v>
      </c>
      <c r="I41" s="32">
        <v>55927.66</v>
      </c>
      <c r="J41" s="81">
        <f t="shared" si="0"/>
        <v>349547.875</v>
      </c>
    </row>
    <row r="42" spans="1:12" x14ac:dyDescent="0.25">
      <c r="A42" t="s">
        <v>9748</v>
      </c>
      <c r="B42" s="56">
        <v>43053</v>
      </c>
      <c r="C42" t="s">
        <v>9749</v>
      </c>
      <c r="D42">
        <v>1</v>
      </c>
      <c r="E42" t="s">
        <v>9006</v>
      </c>
      <c r="F42">
        <v>760</v>
      </c>
      <c r="G42" s="7" t="s">
        <v>1477</v>
      </c>
      <c r="H42" s="66" t="s">
        <v>9750</v>
      </c>
      <c r="I42" s="32">
        <v>89243.8</v>
      </c>
      <c r="J42" s="81">
        <f t="shared" si="0"/>
        <v>557773.75</v>
      </c>
    </row>
    <row r="43" spans="1:12" x14ac:dyDescent="0.25">
      <c r="A43" t="s">
        <v>9751</v>
      </c>
      <c r="B43" s="56">
        <v>43053</v>
      </c>
      <c r="C43" t="s">
        <v>9752</v>
      </c>
      <c r="D43">
        <v>1</v>
      </c>
      <c r="E43" t="s">
        <v>9006</v>
      </c>
      <c r="F43">
        <v>761</v>
      </c>
      <c r="G43" s="7" t="s">
        <v>4776</v>
      </c>
      <c r="H43" s="7" t="s">
        <v>4777</v>
      </c>
      <c r="I43" s="32">
        <v>55927.66</v>
      </c>
      <c r="J43" s="81">
        <f t="shared" si="0"/>
        <v>349547.875</v>
      </c>
    </row>
    <row r="44" spans="1:12" x14ac:dyDescent="0.25">
      <c r="A44" t="s">
        <v>9753</v>
      </c>
      <c r="B44" s="56">
        <v>43054</v>
      </c>
      <c r="C44" t="s">
        <v>9754</v>
      </c>
      <c r="D44">
        <v>1</v>
      </c>
      <c r="E44" t="s">
        <v>2948</v>
      </c>
      <c r="F44">
        <v>12277</v>
      </c>
      <c r="G44" s="39" t="s">
        <v>1463</v>
      </c>
      <c r="H44" s="39" t="s">
        <v>1464</v>
      </c>
      <c r="I44" s="32">
        <v>51496.09</v>
      </c>
      <c r="J44" s="81">
        <f t="shared" si="0"/>
        <v>321850.5625</v>
      </c>
    </row>
    <row r="45" spans="1:12" x14ac:dyDescent="0.25">
      <c r="A45" t="s">
        <v>9755</v>
      </c>
      <c r="B45" s="56">
        <v>43054</v>
      </c>
      <c r="C45" t="s">
        <v>9756</v>
      </c>
      <c r="D45">
        <v>1</v>
      </c>
      <c r="E45" t="s">
        <v>2948</v>
      </c>
      <c r="F45">
        <v>12278</v>
      </c>
      <c r="G45" s="39" t="s">
        <v>1463</v>
      </c>
      <c r="H45" s="39" t="s">
        <v>1464</v>
      </c>
      <c r="I45" s="32">
        <v>80213.149999999994</v>
      </c>
      <c r="J45" s="81">
        <f t="shared" si="0"/>
        <v>501332.18749999994</v>
      </c>
    </row>
    <row r="46" spans="1:12" x14ac:dyDescent="0.25">
      <c r="A46" t="s">
        <v>9164</v>
      </c>
      <c r="B46" s="56">
        <v>43055</v>
      </c>
      <c r="C46" t="s">
        <v>9757</v>
      </c>
      <c r="D46">
        <v>1</v>
      </c>
      <c r="E46" t="s">
        <v>9006</v>
      </c>
      <c r="F46">
        <v>763</v>
      </c>
      <c r="G46" s="7" t="s">
        <v>1472</v>
      </c>
      <c r="H46" s="7" t="s">
        <v>3757</v>
      </c>
      <c r="I46" s="32">
        <v>34513</v>
      </c>
      <c r="J46" s="81">
        <f t="shared" si="0"/>
        <v>215706.25</v>
      </c>
    </row>
    <row r="47" spans="1:12" x14ac:dyDescent="0.25">
      <c r="A47" t="s">
        <v>9758</v>
      </c>
      <c r="B47" s="56">
        <v>43055</v>
      </c>
      <c r="C47" t="s">
        <v>9759</v>
      </c>
      <c r="D47">
        <v>1</v>
      </c>
      <c r="E47" t="s">
        <v>9006</v>
      </c>
      <c r="F47">
        <v>764</v>
      </c>
      <c r="G47" s="7" t="s">
        <v>1490</v>
      </c>
      <c r="H47" s="7" t="s">
        <v>1491</v>
      </c>
      <c r="I47" s="32">
        <v>54516.4</v>
      </c>
      <c r="J47" s="81">
        <f t="shared" si="0"/>
        <v>340727.5</v>
      </c>
    </row>
    <row r="48" spans="1:12" x14ac:dyDescent="0.25">
      <c r="A48" t="s">
        <v>9760</v>
      </c>
      <c r="B48" s="56">
        <v>43056</v>
      </c>
      <c r="C48" t="s">
        <v>9761</v>
      </c>
      <c r="D48">
        <v>1</v>
      </c>
      <c r="E48" t="s">
        <v>2971</v>
      </c>
      <c r="F48" t="s">
        <v>9762</v>
      </c>
      <c r="G48" s="66" t="s">
        <v>10245</v>
      </c>
      <c r="H48" s="66" t="s">
        <v>9763</v>
      </c>
      <c r="I48" s="57">
        <v>93.1</v>
      </c>
      <c r="J48" s="81">
        <f t="shared" si="0"/>
        <v>581.875</v>
      </c>
    </row>
    <row r="49" spans="1:11" x14ac:dyDescent="0.25">
      <c r="A49" t="s">
        <v>8231</v>
      </c>
      <c r="B49" s="56">
        <v>43056</v>
      </c>
      <c r="C49" t="s">
        <v>9764</v>
      </c>
      <c r="D49">
        <v>1</v>
      </c>
      <c r="E49" t="s">
        <v>2956</v>
      </c>
      <c r="F49" t="s">
        <v>9765</v>
      </c>
      <c r="G49" s="66" t="s">
        <v>7960</v>
      </c>
      <c r="H49" s="66" t="s">
        <v>10244</v>
      </c>
      <c r="I49" s="57">
        <v>26.21</v>
      </c>
      <c r="J49" s="81">
        <f t="shared" si="0"/>
        <v>163.8125</v>
      </c>
    </row>
    <row r="50" spans="1:11" x14ac:dyDescent="0.25">
      <c r="A50" t="s">
        <v>3046</v>
      </c>
      <c r="B50" s="56">
        <v>43056</v>
      </c>
      <c r="C50">
        <v>75</v>
      </c>
      <c r="D50">
        <v>1</v>
      </c>
      <c r="E50" t="s">
        <v>2956</v>
      </c>
      <c r="F50" t="s">
        <v>9766</v>
      </c>
      <c r="G50" s="66" t="s">
        <v>2842</v>
      </c>
      <c r="H50" s="66" t="s">
        <v>10237</v>
      </c>
      <c r="I50" s="32">
        <v>8160</v>
      </c>
      <c r="J50" s="81">
        <f t="shared" si="0"/>
        <v>51000</v>
      </c>
      <c r="K50">
        <v>5439.97</v>
      </c>
    </row>
    <row r="51" spans="1:11" x14ac:dyDescent="0.25">
      <c r="A51" t="s">
        <v>9767</v>
      </c>
      <c r="B51" s="56">
        <v>43056</v>
      </c>
      <c r="C51" t="s">
        <v>9768</v>
      </c>
      <c r="D51">
        <v>1</v>
      </c>
      <c r="E51" t="s">
        <v>9006</v>
      </c>
      <c r="F51">
        <v>765</v>
      </c>
      <c r="G51" s="7" t="s">
        <v>1483</v>
      </c>
      <c r="H51" s="7" t="s">
        <v>1484</v>
      </c>
      <c r="I51" s="32">
        <v>42820.39</v>
      </c>
      <c r="J51" s="81">
        <f t="shared" si="0"/>
        <v>267627.4375</v>
      </c>
    </row>
    <row r="52" spans="1:11" x14ac:dyDescent="0.25">
      <c r="A52" t="s">
        <v>6379</v>
      </c>
      <c r="B52" s="56">
        <v>43056</v>
      </c>
      <c r="C52" t="s">
        <v>9769</v>
      </c>
      <c r="D52">
        <v>1</v>
      </c>
      <c r="E52" t="s">
        <v>9006</v>
      </c>
      <c r="F52">
        <v>767</v>
      </c>
      <c r="G52" s="7" t="s">
        <v>1479</v>
      </c>
      <c r="H52" s="7" t="s">
        <v>1480</v>
      </c>
      <c r="I52" s="32">
        <v>35297.93</v>
      </c>
      <c r="J52" s="81">
        <f t="shared" si="0"/>
        <v>220612.0625</v>
      </c>
    </row>
    <row r="53" spans="1:11" s="79" customFormat="1" x14ac:dyDescent="0.25">
      <c r="A53" s="79" t="s">
        <v>9770</v>
      </c>
      <c r="B53" s="80">
        <v>43057</v>
      </c>
      <c r="C53" s="79" t="s">
        <v>259</v>
      </c>
      <c r="D53" s="79">
        <v>1</v>
      </c>
      <c r="E53" s="79" t="s">
        <v>3010</v>
      </c>
      <c r="F53" s="79">
        <v>35037</v>
      </c>
      <c r="G53" s="7" t="s">
        <v>444</v>
      </c>
      <c r="H53" s="7" t="s">
        <v>2912</v>
      </c>
      <c r="I53" s="32">
        <v>54.62</v>
      </c>
      <c r="J53" s="81">
        <f t="shared" si="0"/>
        <v>341.375</v>
      </c>
    </row>
    <row r="54" spans="1:11" s="79" customFormat="1" x14ac:dyDescent="0.25">
      <c r="A54" s="79" t="s">
        <v>9770</v>
      </c>
      <c r="B54" s="80">
        <v>43057</v>
      </c>
      <c r="C54" s="79" t="s">
        <v>259</v>
      </c>
      <c r="D54" s="79">
        <v>1</v>
      </c>
      <c r="E54" s="79" t="s">
        <v>3010</v>
      </c>
      <c r="F54" s="79">
        <v>35037</v>
      </c>
      <c r="G54" s="7" t="s">
        <v>1520</v>
      </c>
      <c r="H54" s="7" t="s">
        <v>10297</v>
      </c>
      <c r="I54" s="32">
        <f>309.82+26.48</f>
        <v>336.3</v>
      </c>
      <c r="J54" s="81">
        <f t="shared" si="0"/>
        <v>2101.875</v>
      </c>
    </row>
    <row r="55" spans="1:11" s="79" customFormat="1" x14ac:dyDescent="0.25">
      <c r="A55" s="79" t="s">
        <v>9770</v>
      </c>
      <c r="B55" s="80">
        <v>43057</v>
      </c>
      <c r="C55" s="79" t="s">
        <v>259</v>
      </c>
      <c r="D55" s="79">
        <v>1</v>
      </c>
      <c r="E55" s="79" t="s">
        <v>3010</v>
      </c>
      <c r="F55" s="79">
        <v>35037</v>
      </c>
      <c r="G55" s="7" t="s">
        <v>1529</v>
      </c>
      <c r="H55" s="7" t="s">
        <v>10298</v>
      </c>
      <c r="I55" s="32">
        <f>29.65+23.59</f>
        <v>53.239999999999995</v>
      </c>
      <c r="J55" s="81">
        <f t="shared" si="0"/>
        <v>332.74999999999994</v>
      </c>
    </row>
    <row r="56" spans="1:11" s="79" customFormat="1" x14ac:dyDescent="0.25">
      <c r="A56" s="79" t="s">
        <v>9770</v>
      </c>
      <c r="B56" s="80">
        <v>43057</v>
      </c>
      <c r="C56" s="79" t="s">
        <v>259</v>
      </c>
      <c r="D56" s="79">
        <v>1</v>
      </c>
      <c r="E56" s="79" t="s">
        <v>3010</v>
      </c>
      <c r="F56" s="79">
        <v>35037</v>
      </c>
      <c r="G56" s="7" t="s">
        <v>5380</v>
      </c>
      <c r="H56" s="7" t="s">
        <v>6189</v>
      </c>
      <c r="I56" s="32">
        <v>9.24</v>
      </c>
      <c r="J56" s="81">
        <f t="shared" si="0"/>
        <v>57.75</v>
      </c>
    </row>
    <row r="57" spans="1:11" s="79" customFormat="1" x14ac:dyDescent="0.25">
      <c r="A57" s="79" t="s">
        <v>9181</v>
      </c>
      <c r="B57" s="80">
        <v>43057</v>
      </c>
      <c r="C57" s="79" t="s">
        <v>259</v>
      </c>
      <c r="D57" s="79">
        <v>1</v>
      </c>
      <c r="E57" s="79" t="s">
        <v>3010</v>
      </c>
      <c r="F57" s="79">
        <v>35039</v>
      </c>
      <c r="G57" s="7" t="s">
        <v>5380</v>
      </c>
      <c r="H57" s="7" t="s">
        <v>5585</v>
      </c>
      <c r="I57" s="32">
        <f>634.62+234.48</f>
        <v>869.1</v>
      </c>
      <c r="J57" s="81">
        <f t="shared" si="0"/>
        <v>5431.875</v>
      </c>
    </row>
    <row r="58" spans="1:11" s="79" customFormat="1" x14ac:dyDescent="0.25">
      <c r="A58" s="79" t="s">
        <v>9181</v>
      </c>
      <c r="B58" s="80">
        <v>43057</v>
      </c>
      <c r="C58" s="79" t="s">
        <v>259</v>
      </c>
      <c r="D58" s="79">
        <v>1</v>
      </c>
      <c r="E58" s="79" t="s">
        <v>3010</v>
      </c>
      <c r="F58" s="79">
        <v>35039</v>
      </c>
      <c r="G58" s="7" t="s">
        <v>5996</v>
      </c>
      <c r="H58" s="7" t="s">
        <v>10299</v>
      </c>
      <c r="I58" s="32">
        <f>105.87+43.86</f>
        <v>149.73000000000002</v>
      </c>
      <c r="J58" s="81">
        <f t="shared" si="0"/>
        <v>935.81250000000011</v>
      </c>
    </row>
    <row r="59" spans="1:11" s="79" customFormat="1" x14ac:dyDescent="0.25">
      <c r="A59" s="79" t="s">
        <v>9181</v>
      </c>
      <c r="B59" s="80">
        <v>43057</v>
      </c>
      <c r="C59" s="79" t="s">
        <v>259</v>
      </c>
      <c r="D59" s="79">
        <v>1</v>
      </c>
      <c r="E59" s="79" t="s">
        <v>3010</v>
      </c>
      <c r="F59" s="79">
        <v>35039</v>
      </c>
      <c r="G59" s="7" t="s">
        <v>2909</v>
      </c>
      <c r="H59" s="7" t="s">
        <v>2910</v>
      </c>
      <c r="I59" s="32">
        <v>18.62</v>
      </c>
      <c r="J59" s="81">
        <f t="shared" si="0"/>
        <v>116.375</v>
      </c>
    </row>
    <row r="60" spans="1:11" s="79" customFormat="1" x14ac:dyDescent="0.25">
      <c r="A60" s="79" t="s">
        <v>9181</v>
      </c>
      <c r="B60" s="80">
        <v>43057</v>
      </c>
      <c r="C60" s="79" t="s">
        <v>259</v>
      </c>
      <c r="D60" s="79">
        <v>1</v>
      </c>
      <c r="E60" s="79" t="s">
        <v>3010</v>
      </c>
      <c r="F60" s="79">
        <v>35039</v>
      </c>
      <c r="G60" s="7" t="s">
        <v>2907</v>
      </c>
      <c r="H60" s="7" t="s">
        <v>10300</v>
      </c>
      <c r="I60" s="32">
        <v>43.45</v>
      </c>
      <c r="J60" s="81">
        <f t="shared" si="0"/>
        <v>271.5625</v>
      </c>
    </row>
    <row r="61" spans="1:11" s="79" customFormat="1" x14ac:dyDescent="0.25">
      <c r="A61" s="79" t="s">
        <v>9181</v>
      </c>
      <c r="B61" s="80">
        <v>43057</v>
      </c>
      <c r="C61" s="79" t="s">
        <v>259</v>
      </c>
      <c r="D61" s="79">
        <v>1</v>
      </c>
      <c r="E61" s="79" t="s">
        <v>3010</v>
      </c>
      <c r="F61" s="79">
        <v>35039</v>
      </c>
      <c r="G61" s="7" t="s">
        <v>794</v>
      </c>
      <c r="H61" s="7" t="s">
        <v>2891</v>
      </c>
      <c r="I61" s="32">
        <f>10.62+10.62+0.01</f>
        <v>21.25</v>
      </c>
      <c r="J61" s="81">
        <f t="shared" si="0"/>
        <v>132.8125</v>
      </c>
    </row>
    <row r="62" spans="1:11" s="79" customFormat="1" x14ac:dyDescent="0.25">
      <c r="A62" s="79" t="s">
        <v>9181</v>
      </c>
      <c r="B62" s="80">
        <v>43057</v>
      </c>
      <c r="C62" s="79" t="s">
        <v>259</v>
      </c>
      <c r="D62" s="79">
        <v>1</v>
      </c>
      <c r="E62" s="79" t="s">
        <v>3010</v>
      </c>
      <c r="F62" s="79">
        <v>35039</v>
      </c>
      <c r="G62" s="7" t="s">
        <v>1900</v>
      </c>
      <c r="H62" s="7" t="s">
        <v>2906</v>
      </c>
      <c r="I62" s="32">
        <v>5.24</v>
      </c>
      <c r="J62" s="81">
        <f t="shared" si="0"/>
        <v>32.75</v>
      </c>
    </row>
    <row r="63" spans="1:11" s="79" customFormat="1" x14ac:dyDescent="0.25">
      <c r="A63" s="79" t="s">
        <v>9181</v>
      </c>
      <c r="B63" s="80">
        <v>43057</v>
      </c>
      <c r="C63" s="79" t="s">
        <v>259</v>
      </c>
      <c r="D63" s="79">
        <v>1</v>
      </c>
      <c r="E63" s="79" t="s">
        <v>3010</v>
      </c>
      <c r="F63" s="79">
        <v>35039</v>
      </c>
      <c r="G63" s="7" t="s">
        <v>7448</v>
      </c>
      <c r="H63" s="7" t="s">
        <v>7979</v>
      </c>
      <c r="I63" s="32">
        <v>15.17</v>
      </c>
      <c r="J63" s="81">
        <f t="shared" si="0"/>
        <v>94.8125</v>
      </c>
    </row>
    <row r="64" spans="1:11" s="66" customFormat="1" x14ac:dyDescent="0.25">
      <c r="A64" s="66" t="s">
        <v>9771</v>
      </c>
      <c r="B64" s="56">
        <v>43057</v>
      </c>
      <c r="C64" s="66" t="s">
        <v>259</v>
      </c>
      <c r="D64" s="66">
        <v>1</v>
      </c>
      <c r="E64" s="66" t="s">
        <v>3010</v>
      </c>
      <c r="F64" s="66">
        <v>35038</v>
      </c>
      <c r="G64" s="66" t="s">
        <v>3429</v>
      </c>
      <c r="H64" s="66" t="s">
        <v>10267</v>
      </c>
      <c r="I64" s="32">
        <v>31.45</v>
      </c>
      <c r="J64" s="81">
        <f t="shared" si="0"/>
        <v>196.5625</v>
      </c>
    </row>
    <row r="65" spans="1:12" s="66" customFormat="1" x14ac:dyDescent="0.25">
      <c r="A65" s="66" t="s">
        <v>9771</v>
      </c>
      <c r="B65" s="56">
        <v>43057</v>
      </c>
      <c r="C65" s="66" t="s">
        <v>259</v>
      </c>
      <c r="D65" s="66">
        <v>1</v>
      </c>
      <c r="E65" s="66" t="s">
        <v>3010</v>
      </c>
      <c r="F65" s="66">
        <v>35038</v>
      </c>
      <c r="G65" s="66" t="s">
        <v>10268</v>
      </c>
      <c r="H65" s="66" t="s">
        <v>10269</v>
      </c>
      <c r="I65" s="32">
        <v>67.959999999999994</v>
      </c>
      <c r="J65" s="81">
        <f t="shared" si="0"/>
        <v>424.74999999999994</v>
      </c>
    </row>
    <row r="66" spans="1:12" s="66" customFormat="1" x14ac:dyDescent="0.25">
      <c r="A66" s="66" t="s">
        <v>9771</v>
      </c>
      <c r="B66" s="56">
        <v>43057</v>
      </c>
      <c r="C66" s="66" t="s">
        <v>259</v>
      </c>
      <c r="D66" s="66">
        <v>1</v>
      </c>
      <c r="E66" s="66" t="s">
        <v>3010</v>
      </c>
      <c r="F66" s="66">
        <v>35038</v>
      </c>
      <c r="G66" s="66" t="s">
        <v>5877</v>
      </c>
      <c r="H66" s="66" t="s">
        <v>10270</v>
      </c>
      <c r="I66" s="32">
        <v>1.66</v>
      </c>
      <c r="J66" s="81">
        <f t="shared" si="0"/>
        <v>10.375</v>
      </c>
    </row>
    <row r="67" spans="1:12" s="66" customFormat="1" x14ac:dyDescent="0.25">
      <c r="A67" s="66" t="s">
        <v>9771</v>
      </c>
      <c r="B67" s="56">
        <v>43057</v>
      </c>
      <c r="C67" s="66" t="s">
        <v>259</v>
      </c>
      <c r="D67" s="66">
        <v>1</v>
      </c>
      <c r="E67" s="66" t="s">
        <v>3010</v>
      </c>
      <c r="F67" s="66">
        <v>35038</v>
      </c>
      <c r="G67" s="66" t="s">
        <v>10271</v>
      </c>
      <c r="H67" s="66" t="s">
        <v>10272</v>
      </c>
      <c r="I67" s="32">
        <v>81.83</v>
      </c>
      <c r="J67" s="81">
        <f t="shared" si="0"/>
        <v>511.4375</v>
      </c>
    </row>
    <row r="68" spans="1:12" s="66" customFormat="1" x14ac:dyDescent="0.25">
      <c r="A68" s="66" t="s">
        <v>9771</v>
      </c>
      <c r="B68" s="56">
        <v>43057</v>
      </c>
      <c r="C68" s="66" t="s">
        <v>259</v>
      </c>
      <c r="D68" s="66">
        <v>1</v>
      </c>
      <c r="E68" s="66" t="s">
        <v>3010</v>
      </c>
      <c r="F68" s="66">
        <v>35038</v>
      </c>
      <c r="G68" s="66" t="s">
        <v>10273</v>
      </c>
      <c r="H68" s="66" t="s">
        <v>10274</v>
      </c>
      <c r="I68" s="32">
        <v>21.65</v>
      </c>
      <c r="J68" s="81">
        <f t="shared" si="0"/>
        <v>135.3125</v>
      </c>
    </row>
    <row r="69" spans="1:12" s="66" customFormat="1" x14ac:dyDescent="0.25">
      <c r="A69" s="66" t="s">
        <v>9771</v>
      </c>
      <c r="B69" s="56">
        <v>43057</v>
      </c>
      <c r="C69" s="66" t="s">
        <v>259</v>
      </c>
      <c r="D69" s="66">
        <v>1</v>
      </c>
      <c r="E69" s="66" t="s">
        <v>3010</v>
      </c>
      <c r="F69" s="66">
        <v>35038</v>
      </c>
      <c r="G69" s="66" t="s">
        <v>10275</v>
      </c>
      <c r="H69" s="66" t="s">
        <v>10276</v>
      </c>
      <c r="I69" s="32">
        <v>22.08</v>
      </c>
      <c r="J69" s="81">
        <f t="shared" si="0"/>
        <v>138</v>
      </c>
    </row>
    <row r="70" spans="1:12" s="66" customFormat="1" x14ac:dyDescent="0.25">
      <c r="A70" s="66" t="s">
        <v>9771</v>
      </c>
      <c r="B70" s="56">
        <v>43057</v>
      </c>
      <c r="C70" s="66" t="s">
        <v>259</v>
      </c>
      <c r="D70" s="66">
        <v>1</v>
      </c>
      <c r="E70" s="66" t="s">
        <v>3010</v>
      </c>
      <c r="F70" s="66">
        <v>35038</v>
      </c>
      <c r="G70" s="66" t="s">
        <v>794</v>
      </c>
      <c r="H70" s="66" t="s">
        <v>10277</v>
      </c>
      <c r="I70" s="32">
        <v>5.38</v>
      </c>
      <c r="J70" s="81">
        <f t="shared" si="0"/>
        <v>33.625</v>
      </c>
    </row>
    <row r="71" spans="1:12" s="66" customFormat="1" x14ac:dyDescent="0.25">
      <c r="A71" s="66" t="s">
        <v>9771</v>
      </c>
      <c r="B71" s="56">
        <v>43057</v>
      </c>
      <c r="C71" s="66" t="s">
        <v>259</v>
      </c>
      <c r="D71" s="66">
        <v>1</v>
      </c>
      <c r="E71" s="66" t="s">
        <v>3010</v>
      </c>
      <c r="F71" s="66">
        <v>35038</v>
      </c>
      <c r="G71" s="66" t="s">
        <v>815</v>
      </c>
      <c r="H71" s="66" t="s">
        <v>10278</v>
      </c>
      <c r="I71" s="32">
        <v>145.66</v>
      </c>
      <c r="J71" s="81">
        <f t="shared" si="0"/>
        <v>910.375</v>
      </c>
    </row>
    <row r="72" spans="1:12" s="66" customFormat="1" x14ac:dyDescent="0.25">
      <c r="A72" s="66" t="s">
        <v>9772</v>
      </c>
      <c r="B72" s="56">
        <v>43057</v>
      </c>
      <c r="C72" s="66" t="s">
        <v>259</v>
      </c>
      <c r="D72" s="66">
        <v>1</v>
      </c>
      <c r="E72" s="66" t="s">
        <v>3010</v>
      </c>
      <c r="F72" s="66">
        <v>35040</v>
      </c>
      <c r="G72" s="7" t="s">
        <v>9691</v>
      </c>
      <c r="H72" s="66" t="s">
        <v>10279</v>
      </c>
      <c r="I72" s="32">
        <v>120</v>
      </c>
      <c r="J72" s="81">
        <f t="shared" si="0"/>
        <v>750</v>
      </c>
    </row>
    <row r="73" spans="1:12" s="66" customFormat="1" x14ac:dyDescent="0.25">
      <c r="A73" s="66" t="s">
        <v>9772</v>
      </c>
      <c r="B73" s="56">
        <v>43057</v>
      </c>
      <c r="C73" s="66" t="s">
        <v>259</v>
      </c>
      <c r="D73" s="66">
        <v>1</v>
      </c>
      <c r="E73" s="66" t="s">
        <v>3010</v>
      </c>
      <c r="F73" s="66">
        <v>35040</v>
      </c>
      <c r="G73" s="66" t="s">
        <v>444</v>
      </c>
      <c r="H73" s="66" t="s">
        <v>1528</v>
      </c>
      <c r="I73" s="32">
        <f>54.62+54.62</f>
        <v>109.24</v>
      </c>
      <c r="J73" s="81">
        <f t="shared" si="0"/>
        <v>682.75</v>
      </c>
    </row>
    <row r="74" spans="1:12" s="66" customFormat="1" x14ac:dyDescent="0.25">
      <c r="A74" s="66" t="s">
        <v>9773</v>
      </c>
      <c r="B74" s="56">
        <v>43057</v>
      </c>
      <c r="C74" s="66" t="s">
        <v>259</v>
      </c>
      <c r="D74" s="66">
        <v>1</v>
      </c>
      <c r="E74" s="66" t="s">
        <v>3010</v>
      </c>
      <c r="F74" s="66">
        <v>35041</v>
      </c>
      <c r="G74" s="66" t="s">
        <v>10280</v>
      </c>
      <c r="H74" s="66" t="s">
        <v>10281</v>
      </c>
      <c r="I74" s="32">
        <v>14.76</v>
      </c>
      <c r="J74" s="81">
        <f t="shared" si="0"/>
        <v>92.25</v>
      </c>
    </row>
    <row r="75" spans="1:12" s="66" customFormat="1" x14ac:dyDescent="0.25">
      <c r="A75" s="66" t="s">
        <v>9773</v>
      </c>
      <c r="B75" s="56">
        <v>43057</v>
      </c>
      <c r="C75" s="66" t="s">
        <v>259</v>
      </c>
      <c r="D75" s="66">
        <v>1</v>
      </c>
      <c r="E75" s="66" t="s">
        <v>3010</v>
      </c>
      <c r="F75" s="66">
        <v>35041</v>
      </c>
      <c r="G75" s="7" t="s">
        <v>9691</v>
      </c>
      <c r="H75" s="66" t="s">
        <v>10279</v>
      </c>
      <c r="I75" s="32">
        <v>430.4</v>
      </c>
      <c r="J75" s="81">
        <f t="shared" si="0"/>
        <v>2690</v>
      </c>
    </row>
    <row r="76" spans="1:12" s="66" customFormat="1" x14ac:dyDescent="0.25">
      <c r="A76" s="66" t="s">
        <v>9773</v>
      </c>
      <c r="B76" s="56">
        <v>43057</v>
      </c>
      <c r="C76" s="66" t="s">
        <v>259</v>
      </c>
      <c r="D76" s="66">
        <v>1</v>
      </c>
      <c r="E76" s="66" t="s">
        <v>3010</v>
      </c>
      <c r="F76" s="66">
        <v>35041</v>
      </c>
      <c r="G76" s="66" t="s">
        <v>444</v>
      </c>
      <c r="H76" s="66" t="s">
        <v>2912</v>
      </c>
      <c r="I76" s="32">
        <v>103.7</v>
      </c>
      <c r="J76" s="81">
        <f t="shared" si="0"/>
        <v>648.125</v>
      </c>
    </row>
    <row r="77" spans="1:12" s="66" customFormat="1" x14ac:dyDescent="0.25">
      <c r="A77" s="66" t="s">
        <v>9773</v>
      </c>
      <c r="B77" s="56">
        <v>43057</v>
      </c>
      <c r="C77" s="66" t="s">
        <v>259</v>
      </c>
      <c r="D77" s="66">
        <v>1</v>
      </c>
      <c r="E77" s="66" t="s">
        <v>3010</v>
      </c>
      <c r="F77" s="66">
        <v>35041</v>
      </c>
      <c r="G77" s="66" t="s">
        <v>10280</v>
      </c>
      <c r="H77" s="66" t="s">
        <v>10282</v>
      </c>
      <c r="I77" s="32">
        <v>18.350000000000001</v>
      </c>
      <c r="J77" s="81">
        <f t="shared" si="0"/>
        <v>114.6875</v>
      </c>
    </row>
    <row r="78" spans="1:12" x14ac:dyDescent="0.25">
      <c r="A78" t="s">
        <v>241</v>
      </c>
      <c r="B78" s="56">
        <v>43060</v>
      </c>
      <c r="C78" t="s">
        <v>9746</v>
      </c>
      <c r="D78">
        <v>1</v>
      </c>
      <c r="E78" t="s">
        <v>9006</v>
      </c>
      <c r="F78">
        <v>768</v>
      </c>
      <c r="G78" s="7" t="s">
        <v>1469</v>
      </c>
      <c r="H78" s="7" t="s">
        <v>1470</v>
      </c>
      <c r="I78" s="32">
        <v>32438.15</v>
      </c>
      <c r="J78" s="81">
        <f t="shared" si="0"/>
        <v>202738.4375</v>
      </c>
      <c r="L78" s="66" t="s">
        <v>10254</v>
      </c>
    </row>
    <row r="79" spans="1:12" x14ac:dyDescent="0.25">
      <c r="A79" t="s">
        <v>9774</v>
      </c>
      <c r="B79" s="56">
        <v>43060</v>
      </c>
      <c r="C79" t="s">
        <v>9775</v>
      </c>
      <c r="D79">
        <v>1</v>
      </c>
      <c r="E79" t="s">
        <v>2948</v>
      </c>
      <c r="F79">
        <v>12279</v>
      </c>
      <c r="G79" s="7" t="s">
        <v>5569</v>
      </c>
      <c r="H79" s="66" t="s">
        <v>10253</v>
      </c>
      <c r="I79" s="32">
        <v>50540.91</v>
      </c>
      <c r="J79" s="81">
        <f t="shared" si="0"/>
        <v>315880.6875</v>
      </c>
    </row>
    <row r="80" spans="1:12" x14ac:dyDescent="0.25">
      <c r="A80" t="s">
        <v>9776</v>
      </c>
      <c r="B80" s="56">
        <v>43060</v>
      </c>
      <c r="C80" t="s">
        <v>9777</v>
      </c>
      <c r="D80">
        <v>1</v>
      </c>
      <c r="E80" t="s">
        <v>2948</v>
      </c>
      <c r="F80">
        <v>12280</v>
      </c>
      <c r="G80" s="7" t="s">
        <v>1486</v>
      </c>
      <c r="H80" s="7" t="s">
        <v>1487</v>
      </c>
      <c r="I80" s="32">
        <v>50540.89</v>
      </c>
      <c r="J80" s="81">
        <f t="shared" si="0"/>
        <v>315880.5625</v>
      </c>
    </row>
    <row r="81" spans="1:11" x14ac:dyDescent="0.25">
      <c r="A81" t="s">
        <v>9778</v>
      </c>
      <c r="B81" s="56">
        <v>43060</v>
      </c>
      <c r="C81" t="s">
        <v>9779</v>
      </c>
      <c r="D81">
        <v>1</v>
      </c>
      <c r="E81" t="s">
        <v>2948</v>
      </c>
      <c r="F81">
        <v>12281</v>
      </c>
      <c r="G81" s="7" t="s">
        <v>1467</v>
      </c>
      <c r="H81" s="7" t="s">
        <v>1468</v>
      </c>
      <c r="I81" s="32">
        <v>37253.449999999997</v>
      </c>
      <c r="J81" s="81">
        <f t="shared" ref="J81:J144" si="1">+I81/0.16</f>
        <v>232834.06249999997</v>
      </c>
    </row>
    <row r="82" spans="1:11" x14ac:dyDescent="0.25">
      <c r="A82" t="s">
        <v>9780</v>
      </c>
      <c r="B82" s="56">
        <v>43060</v>
      </c>
      <c r="C82" t="s">
        <v>9781</v>
      </c>
      <c r="D82">
        <v>1</v>
      </c>
      <c r="E82" t="s">
        <v>2948</v>
      </c>
      <c r="F82">
        <v>12283</v>
      </c>
      <c r="G82" s="7" t="s">
        <v>1467</v>
      </c>
      <c r="H82" s="7" t="s">
        <v>1468</v>
      </c>
      <c r="I82" s="32">
        <v>73744.59</v>
      </c>
      <c r="J82" s="81">
        <f t="shared" si="1"/>
        <v>460903.68749999994</v>
      </c>
    </row>
    <row r="83" spans="1:11" x14ac:dyDescent="0.25">
      <c r="A83" t="s">
        <v>9782</v>
      </c>
      <c r="B83" s="56">
        <v>43060</v>
      </c>
      <c r="C83" t="s">
        <v>9783</v>
      </c>
      <c r="D83">
        <v>1</v>
      </c>
      <c r="E83" t="s">
        <v>2948</v>
      </c>
      <c r="F83">
        <v>12284</v>
      </c>
      <c r="G83" s="7" t="s">
        <v>1467</v>
      </c>
      <c r="H83" s="7" t="s">
        <v>1468</v>
      </c>
      <c r="I83" s="32">
        <v>50540.91</v>
      </c>
      <c r="J83" s="81">
        <f t="shared" si="1"/>
        <v>315880.6875</v>
      </c>
    </row>
    <row r="84" spans="1:11" x14ac:dyDescent="0.25">
      <c r="A84" t="s">
        <v>9784</v>
      </c>
      <c r="B84" s="56">
        <v>43060</v>
      </c>
      <c r="C84" t="s">
        <v>9785</v>
      </c>
      <c r="D84">
        <v>1</v>
      </c>
      <c r="E84" t="s">
        <v>2948</v>
      </c>
      <c r="F84">
        <v>12285</v>
      </c>
      <c r="G84" s="7" t="s">
        <v>2879</v>
      </c>
      <c r="H84" s="7" t="s">
        <v>2881</v>
      </c>
      <c r="I84" s="32">
        <v>50540.75</v>
      </c>
      <c r="J84" s="81">
        <f t="shared" si="1"/>
        <v>315879.6875</v>
      </c>
    </row>
    <row r="85" spans="1:11" x14ac:dyDescent="0.25">
      <c r="A85" t="s">
        <v>9786</v>
      </c>
      <c r="B85" s="56">
        <v>43060</v>
      </c>
      <c r="C85" t="s">
        <v>9787</v>
      </c>
      <c r="D85">
        <v>1</v>
      </c>
      <c r="E85" t="s">
        <v>2948</v>
      </c>
      <c r="F85">
        <v>12286</v>
      </c>
      <c r="G85" s="7" t="s">
        <v>1483</v>
      </c>
      <c r="H85" s="7" t="s">
        <v>1484</v>
      </c>
      <c r="I85" s="32">
        <v>42820.23</v>
      </c>
      <c r="J85" s="81">
        <f t="shared" si="1"/>
        <v>267626.4375</v>
      </c>
    </row>
    <row r="86" spans="1:11" x14ac:dyDescent="0.25">
      <c r="A86" t="s">
        <v>9788</v>
      </c>
      <c r="B86" s="56">
        <v>43060</v>
      </c>
      <c r="C86" t="s">
        <v>9789</v>
      </c>
      <c r="D86">
        <v>1</v>
      </c>
      <c r="E86" t="s">
        <v>2948</v>
      </c>
      <c r="F86">
        <v>12287</v>
      </c>
      <c r="G86" s="7" t="s">
        <v>1483</v>
      </c>
      <c r="H86" s="7" t="s">
        <v>1484</v>
      </c>
      <c r="I86" s="32">
        <v>42820.23</v>
      </c>
      <c r="J86" s="81">
        <f t="shared" si="1"/>
        <v>267626.4375</v>
      </c>
    </row>
    <row r="87" spans="1:11" x14ac:dyDescent="0.25">
      <c r="A87" t="s">
        <v>5719</v>
      </c>
      <c r="B87" s="56">
        <v>43060</v>
      </c>
      <c r="C87" t="s">
        <v>9790</v>
      </c>
      <c r="D87">
        <v>1</v>
      </c>
      <c r="E87" t="s">
        <v>2948</v>
      </c>
      <c r="F87">
        <v>12288</v>
      </c>
      <c r="G87" s="39" t="s">
        <v>1463</v>
      </c>
      <c r="H87" s="39" t="s">
        <v>1464</v>
      </c>
      <c r="I87" s="32">
        <v>74751.789999999994</v>
      </c>
      <c r="J87" s="81">
        <f t="shared" si="1"/>
        <v>467198.68749999994</v>
      </c>
    </row>
    <row r="88" spans="1:11" x14ac:dyDescent="0.25">
      <c r="A88" t="s">
        <v>9791</v>
      </c>
      <c r="B88" s="56">
        <v>43060</v>
      </c>
      <c r="C88" t="s">
        <v>9792</v>
      </c>
      <c r="D88">
        <v>1</v>
      </c>
      <c r="E88" t="s">
        <v>2948</v>
      </c>
      <c r="F88">
        <v>12289</v>
      </c>
      <c r="G88" s="7" t="s">
        <v>1483</v>
      </c>
      <c r="H88" s="7" t="s">
        <v>1484</v>
      </c>
      <c r="I88" s="32">
        <v>42820.39</v>
      </c>
      <c r="J88" s="81">
        <f t="shared" si="1"/>
        <v>267627.4375</v>
      </c>
    </row>
    <row r="89" spans="1:11" x14ac:dyDescent="0.25">
      <c r="A89" t="s">
        <v>9793</v>
      </c>
      <c r="B89" s="56">
        <v>43060</v>
      </c>
      <c r="C89" t="s">
        <v>9794</v>
      </c>
      <c r="D89">
        <v>1</v>
      </c>
      <c r="E89" t="s">
        <v>2948</v>
      </c>
      <c r="F89">
        <v>12290</v>
      </c>
      <c r="G89" s="7" t="s">
        <v>1495</v>
      </c>
      <c r="H89" s="7" t="s">
        <v>2886</v>
      </c>
      <c r="I89" s="32">
        <v>42049</v>
      </c>
      <c r="J89" s="81">
        <f t="shared" si="1"/>
        <v>262806.25</v>
      </c>
    </row>
    <row r="90" spans="1:11" x14ac:dyDescent="0.25">
      <c r="A90" t="s">
        <v>9795</v>
      </c>
      <c r="B90" s="56">
        <v>43061</v>
      </c>
      <c r="C90" t="s">
        <v>9796</v>
      </c>
      <c r="D90">
        <v>1</v>
      </c>
      <c r="E90" t="s">
        <v>2948</v>
      </c>
      <c r="F90">
        <v>12291</v>
      </c>
      <c r="G90" s="39" t="s">
        <v>1463</v>
      </c>
      <c r="H90" s="39" t="s">
        <v>1464</v>
      </c>
      <c r="I90" s="32">
        <v>26898.28</v>
      </c>
      <c r="J90" s="81">
        <f t="shared" si="1"/>
        <v>168114.25</v>
      </c>
    </row>
    <row r="91" spans="1:11" x14ac:dyDescent="0.25">
      <c r="A91" t="s">
        <v>9797</v>
      </c>
      <c r="B91" s="56">
        <v>43061</v>
      </c>
      <c r="C91" t="s">
        <v>9798</v>
      </c>
      <c r="D91">
        <v>1</v>
      </c>
      <c r="E91" t="s">
        <v>2948</v>
      </c>
      <c r="F91">
        <v>12292</v>
      </c>
      <c r="G91" s="39" t="s">
        <v>1463</v>
      </c>
      <c r="H91" s="39" t="s">
        <v>1464</v>
      </c>
      <c r="I91" s="32">
        <v>44841.25</v>
      </c>
      <c r="J91" s="81">
        <f t="shared" si="1"/>
        <v>280257.8125</v>
      </c>
    </row>
    <row r="92" spans="1:11" x14ac:dyDescent="0.25">
      <c r="A92" t="s">
        <v>9799</v>
      </c>
      <c r="B92" s="56">
        <v>43061</v>
      </c>
      <c r="C92" t="s">
        <v>9800</v>
      </c>
      <c r="D92">
        <v>1</v>
      </c>
      <c r="E92" t="s">
        <v>2948</v>
      </c>
      <c r="F92">
        <v>12293</v>
      </c>
      <c r="G92" s="39" t="s">
        <v>1463</v>
      </c>
      <c r="H92" s="39" t="s">
        <v>1464</v>
      </c>
      <c r="I92" s="32">
        <v>51496.09</v>
      </c>
      <c r="J92" s="81">
        <f t="shared" si="1"/>
        <v>321850.5625</v>
      </c>
    </row>
    <row r="93" spans="1:11" x14ac:dyDescent="0.25">
      <c r="A93" t="s">
        <v>278</v>
      </c>
      <c r="B93" s="56">
        <v>43061</v>
      </c>
      <c r="C93" t="s">
        <v>9801</v>
      </c>
      <c r="D93">
        <v>1</v>
      </c>
      <c r="E93" t="s">
        <v>2948</v>
      </c>
      <c r="F93">
        <v>12294</v>
      </c>
      <c r="G93" s="39" t="s">
        <v>1463</v>
      </c>
      <c r="H93" s="39" t="s">
        <v>1464</v>
      </c>
      <c r="I93" s="32">
        <v>51496.09</v>
      </c>
      <c r="J93" s="81">
        <f t="shared" si="1"/>
        <v>321850.5625</v>
      </c>
    </row>
    <row r="94" spans="1:11" x14ac:dyDescent="0.25">
      <c r="A94" t="s">
        <v>9802</v>
      </c>
      <c r="B94" s="56">
        <v>43061</v>
      </c>
      <c r="C94" t="s">
        <v>9803</v>
      </c>
      <c r="D94">
        <v>1</v>
      </c>
      <c r="E94" t="s">
        <v>2948</v>
      </c>
      <c r="F94">
        <v>12295</v>
      </c>
      <c r="G94" s="39" t="s">
        <v>1463</v>
      </c>
      <c r="H94" s="39" t="s">
        <v>1464</v>
      </c>
      <c r="I94" s="32">
        <v>54796.84</v>
      </c>
      <c r="J94" s="81">
        <f t="shared" si="1"/>
        <v>342480.25</v>
      </c>
    </row>
    <row r="95" spans="1:11" x14ac:dyDescent="0.25">
      <c r="A95" t="s">
        <v>9804</v>
      </c>
      <c r="B95" s="56">
        <v>43062</v>
      </c>
      <c r="C95" t="s">
        <v>9747</v>
      </c>
      <c r="D95">
        <v>1</v>
      </c>
      <c r="E95" t="s">
        <v>9006</v>
      </c>
      <c r="F95">
        <v>769</v>
      </c>
      <c r="G95" s="7" t="s">
        <v>4776</v>
      </c>
      <c r="H95" s="7" t="s">
        <v>4777</v>
      </c>
      <c r="I95" s="32">
        <v>26955.13</v>
      </c>
      <c r="J95" s="81">
        <f t="shared" si="1"/>
        <v>168469.5625</v>
      </c>
    </row>
    <row r="96" spans="1:11" x14ac:dyDescent="0.25">
      <c r="A96" t="s">
        <v>9805</v>
      </c>
      <c r="B96" s="56">
        <v>43062</v>
      </c>
      <c r="C96" t="s">
        <v>9421</v>
      </c>
      <c r="D96">
        <v>1</v>
      </c>
      <c r="E96" t="s">
        <v>4806</v>
      </c>
      <c r="F96">
        <v>1412</v>
      </c>
      <c r="G96" s="39" t="s">
        <v>1463</v>
      </c>
      <c r="H96" s="39" t="s">
        <v>1464</v>
      </c>
      <c r="I96" s="32">
        <v>-42763.51</v>
      </c>
      <c r="J96" s="81">
        <f t="shared" si="1"/>
        <v>-267271.9375</v>
      </c>
      <c r="K96" s="61"/>
    </row>
    <row r="97" spans="1:10" x14ac:dyDescent="0.25">
      <c r="A97" t="s">
        <v>9805</v>
      </c>
      <c r="B97" s="56">
        <v>43062</v>
      </c>
      <c r="C97" t="s">
        <v>9421</v>
      </c>
      <c r="D97">
        <v>1</v>
      </c>
      <c r="E97" t="s">
        <v>4806</v>
      </c>
      <c r="F97">
        <v>1412</v>
      </c>
      <c r="G97" s="39" t="s">
        <v>1463</v>
      </c>
      <c r="H97" s="39" t="s">
        <v>1464</v>
      </c>
      <c r="I97" s="32">
        <v>42763.51</v>
      </c>
      <c r="J97" s="81">
        <f t="shared" si="1"/>
        <v>267271.9375</v>
      </c>
    </row>
    <row r="98" spans="1:10" x14ac:dyDescent="0.25">
      <c r="A98" t="s">
        <v>7476</v>
      </c>
      <c r="B98" s="56">
        <v>43062</v>
      </c>
      <c r="C98" t="s">
        <v>9806</v>
      </c>
      <c r="D98">
        <v>1</v>
      </c>
      <c r="E98" t="s">
        <v>9006</v>
      </c>
      <c r="F98">
        <v>770</v>
      </c>
      <c r="G98" s="7" t="s">
        <v>1469</v>
      </c>
      <c r="H98" s="7" t="s">
        <v>1470</v>
      </c>
      <c r="I98" s="32">
        <v>41158.42</v>
      </c>
      <c r="J98" s="81">
        <f t="shared" si="1"/>
        <v>257240.12499999997</v>
      </c>
    </row>
    <row r="99" spans="1:10" x14ac:dyDescent="0.25">
      <c r="A99" t="s">
        <v>1773</v>
      </c>
      <c r="B99" s="56">
        <v>43054</v>
      </c>
      <c r="C99" t="s">
        <v>9807</v>
      </c>
      <c r="D99">
        <v>1</v>
      </c>
      <c r="E99" t="s">
        <v>2956</v>
      </c>
      <c r="F99">
        <v>20789</v>
      </c>
      <c r="G99" s="7" t="s">
        <v>1417</v>
      </c>
      <c r="H99" s="66" t="s">
        <v>8973</v>
      </c>
      <c r="I99" s="57">
        <v>890.69</v>
      </c>
      <c r="J99" s="81">
        <f t="shared" si="1"/>
        <v>5566.8125</v>
      </c>
    </row>
    <row r="100" spans="1:10" x14ac:dyDescent="0.25">
      <c r="A100" t="s">
        <v>9809</v>
      </c>
      <c r="B100" s="56">
        <v>43063</v>
      </c>
      <c r="C100" t="s">
        <v>9810</v>
      </c>
      <c r="D100">
        <v>1</v>
      </c>
      <c r="E100" t="s">
        <v>9006</v>
      </c>
      <c r="F100">
        <v>772</v>
      </c>
      <c r="G100" s="7" t="s">
        <v>1497</v>
      </c>
      <c r="H100" s="7" t="s">
        <v>5568</v>
      </c>
      <c r="I100" s="32">
        <v>50540.91</v>
      </c>
      <c r="J100" s="81">
        <f t="shared" si="1"/>
        <v>315880.6875</v>
      </c>
    </row>
    <row r="101" spans="1:10" x14ac:dyDescent="0.25">
      <c r="A101" t="s">
        <v>437</v>
      </c>
      <c r="B101" s="56">
        <v>43063</v>
      </c>
      <c r="C101" t="s">
        <v>9811</v>
      </c>
      <c r="D101">
        <v>1</v>
      </c>
      <c r="E101" t="s">
        <v>9006</v>
      </c>
      <c r="F101">
        <v>773</v>
      </c>
      <c r="G101" s="7" t="s">
        <v>7330</v>
      </c>
      <c r="H101" s="7" t="s">
        <v>7331</v>
      </c>
      <c r="I101" s="32">
        <v>55927.82</v>
      </c>
      <c r="J101" s="81">
        <f t="shared" si="1"/>
        <v>349548.875</v>
      </c>
    </row>
    <row r="102" spans="1:10" x14ac:dyDescent="0.25">
      <c r="A102" t="s">
        <v>7515</v>
      </c>
      <c r="B102" s="56">
        <v>43063</v>
      </c>
      <c r="C102" t="s">
        <v>9812</v>
      </c>
      <c r="D102">
        <v>1</v>
      </c>
      <c r="E102" t="s">
        <v>9006</v>
      </c>
      <c r="F102">
        <v>774</v>
      </c>
      <c r="G102" s="7" t="s">
        <v>1495</v>
      </c>
      <c r="H102" s="7" t="s">
        <v>2886</v>
      </c>
      <c r="I102" s="32">
        <v>26955.13</v>
      </c>
      <c r="J102" s="81">
        <f t="shared" si="1"/>
        <v>168469.5625</v>
      </c>
    </row>
    <row r="103" spans="1:10" x14ac:dyDescent="0.25">
      <c r="A103" t="s">
        <v>1841</v>
      </c>
      <c r="B103" s="56">
        <v>43063</v>
      </c>
      <c r="C103" t="s">
        <v>9813</v>
      </c>
      <c r="D103">
        <v>1</v>
      </c>
      <c r="E103" t="s">
        <v>9006</v>
      </c>
      <c r="F103">
        <v>775</v>
      </c>
      <c r="G103" s="7" t="s">
        <v>1495</v>
      </c>
      <c r="H103" s="7" t="s">
        <v>2886</v>
      </c>
      <c r="I103" s="32">
        <v>89243.77</v>
      </c>
      <c r="J103" s="81">
        <f t="shared" si="1"/>
        <v>557773.5625</v>
      </c>
    </row>
    <row r="104" spans="1:10" x14ac:dyDescent="0.25">
      <c r="A104" t="s">
        <v>9814</v>
      </c>
      <c r="B104" s="56">
        <v>43063</v>
      </c>
      <c r="C104" t="s">
        <v>9815</v>
      </c>
      <c r="D104">
        <v>1</v>
      </c>
      <c r="E104" t="s">
        <v>2948</v>
      </c>
      <c r="F104">
        <v>12297</v>
      </c>
      <c r="G104" s="39" t="s">
        <v>1463</v>
      </c>
      <c r="H104" s="39" t="s">
        <v>1464</v>
      </c>
      <c r="I104" s="32">
        <v>68199.710000000006</v>
      </c>
      <c r="J104" s="81">
        <f t="shared" si="1"/>
        <v>426248.18750000006</v>
      </c>
    </row>
    <row r="105" spans="1:10" x14ac:dyDescent="0.25">
      <c r="A105" t="s">
        <v>3112</v>
      </c>
      <c r="B105" s="56">
        <v>43063</v>
      </c>
      <c r="C105" t="s">
        <v>9816</v>
      </c>
      <c r="D105">
        <v>1</v>
      </c>
      <c r="E105" t="s">
        <v>9006</v>
      </c>
      <c r="F105">
        <v>776</v>
      </c>
      <c r="G105" s="7" t="s">
        <v>1486</v>
      </c>
      <c r="H105" s="7" t="s">
        <v>1487</v>
      </c>
      <c r="I105" s="32">
        <v>32268.400000000001</v>
      </c>
      <c r="J105" s="81">
        <f t="shared" si="1"/>
        <v>201677.5</v>
      </c>
    </row>
    <row r="106" spans="1:10" x14ac:dyDescent="0.25">
      <c r="A106" t="s">
        <v>9817</v>
      </c>
      <c r="B106" s="56">
        <v>43067</v>
      </c>
      <c r="C106" t="s">
        <v>9818</v>
      </c>
      <c r="D106">
        <v>1</v>
      </c>
      <c r="E106" t="s">
        <v>9006</v>
      </c>
      <c r="F106">
        <v>777</v>
      </c>
      <c r="G106" s="7" t="s">
        <v>1467</v>
      </c>
      <c r="H106" s="7" t="s">
        <v>1468</v>
      </c>
      <c r="I106" s="32">
        <v>104967.55</v>
      </c>
      <c r="J106" s="81">
        <f t="shared" si="1"/>
        <v>656047.1875</v>
      </c>
    </row>
    <row r="107" spans="1:10" x14ac:dyDescent="0.25">
      <c r="A107" t="s">
        <v>9819</v>
      </c>
      <c r="B107" s="56">
        <v>43067</v>
      </c>
      <c r="C107" t="s">
        <v>9820</v>
      </c>
      <c r="D107">
        <v>1</v>
      </c>
      <c r="E107" t="s">
        <v>9006</v>
      </c>
      <c r="F107">
        <v>778</v>
      </c>
      <c r="G107" s="7" t="s">
        <v>1469</v>
      </c>
      <c r="H107" s="7" t="s">
        <v>1470</v>
      </c>
      <c r="I107" s="32">
        <v>50540.75</v>
      </c>
      <c r="J107" s="81">
        <f t="shared" si="1"/>
        <v>315879.6875</v>
      </c>
    </row>
    <row r="108" spans="1:10" x14ac:dyDescent="0.25">
      <c r="A108" t="s">
        <v>9821</v>
      </c>
      <c r="B108" s="56">
        <v>43067</v>
      </c>
      <c r="C108" t="s">
        <v>9822</v>
      </c>
      <c r="D108">
        <v>1</v>
      </c>
      <c r="E108" t="s">
        <v>2948</v>
      </c>
      <c r="F108">
        <v>12298</v>
      </c>
      <c r="G108" s="39" t="s">
        <v>1463</v>
      </c>
      <c r="H108" s="39" t="s">
        <v>1464</v>
      </c>
      <c r="I108" s="32">
        <v>68199.710000000006</v>
      </c>
      <c r="J108" s="81">
        <f t="shared" si="1"/>
        <v>426248.18750000006</v>
      </c>
    </row>
    <row r="109" spans="1:10" x14ac:dyDescent="0.25">
      <c r="A109" t="s">
        <v>7615</v>
      </c>
      <c r="B109" s="56">
        <v>43067</v>
      </c>
      <c r="C109" t="s">
        <v>9823</v>
      </c>
      <c r="D109">
        <v>1</v>
      </c>
      <c r="E109" t="s">
        <v>2948</v>
      </c>
      <c r="F109">
        <v>12299</v>
      </c>
      <c r="G109" s="39" t="s">
        <v>1463</v>
      </c>
      <c r="H109" s="39" t="s">
        <v>1464</v>
      </c>
      <c r="I109" s="32">
        <v>50484.03</v>
      </c>
      <c r="J109" s="81">
        <f t="shared" si="1"/>
        <v>315525.1875</v>
      </c>
    </row>
    <row r="110" spans="1:10" x14ac:dyDescent="0.25">
      <c r="A110" t="s">
        <v>9824</v>
      </c>
      <c r="B110" s="56">
        <v>43067</v>
      </c>
      <c r="C110" t="s">
        <v>9825</v>
      </c>
      <c r="D110">
        <v>1</v>
      </c>
      <c r="E110" t="s">
        <v>2948</v>
      </c>
      <c r="F110">
        <v>12300</v>
      </c>
      <c r="G110" s="39" t="s">
        <v>1463</v>
      </c>
      <c r="H110" s="39" t="s">
        <v>1464</v>
      </c>
      <c r="I110" s="32">
        <v>68199.710000000006</v>
      </c>
      <c r="J110" s="81">
        <f t="shared" si="1"/>
        <v>426248.18750000006</v>
      </c>
    </row>
    <row r="111" spans="1:10" x14ac:dyDescent="0.25">
      <c r="A111" t="s">
        <v>4178</v>
      </c>
      <c r="B111" s="56">
        <v>43067</v>
      </c>
      <c r="C111" t="s">
        <v>9826</v>
      </c>
      <c r="D111">
        <v>1</v>
      </c>
      <c r="E111" t="s">
        <v>2956</v>
      </c>
      <c r="F111">
        <v>20703</v>
      </c>
      <c r="G111" s="7" t="s">
        <v>1417</v>
      </c>
      <c r="H111" s="66" t="s">
        <v>8973</v>
      </c>
      <c r="I111" s="32">
        <v>2857.68</v>
      </c>
      <c r="J111" s="81">
        <f t="shared" si="1"/>
        <v>17860.5</v>
      </c>
    </row>
    <row r="112" spans="1:10" x14ac:dyDescent="0.25">
      <c r="A112" t="s">
        <v>4181</v>
      </c>
      <c r="B112" s="56">
        <v>43067</v>
      </c>
      <c r="C112" t="s">
        <v>9827</v>
      </c>
      <c r="D112">
        <v>1</v>
      </c>
      <c r="E112" t="s">
        <v>2956</v>
      </c>
      <c r="F112">
        <v>20704</v>
      </c>
      <c r="G112" s="7" t="s">
        <v>1417</v>
      </c>
      <c r="H112" s="66" t="s">
        <v>8973</v>
      </c>
      <c r="I112" s="32">
        <v>2518.7199999999998</v>
      </c>
      <c r="J112" s="81">
        <f t="shared" si="1"/>
        <v>15741.999999999998</v>
      </c>
    </row>
    <row r="113" spans="1:12" x14ac:dyDescent="0.25">
      <c r="A113" t="s">
        <v>7632</v>
      </c>
      <c r="B113" s="56">
        <v>43067</v>
      </c>
      <c r="C113" t="s">
        <v>9828</v>
      </c>
      <c r="D113">
        <v>1</v>
      </c>
      <c r="E113" t="s">
        <v>2956</v>
      </c>
      <c r="F113">
        <v>20705</v>
      </c>
      <c r="G113" s="7" t="s">
        <v>1417</v>
      </c>
      <c r="H113" s="66" t="s">
        <v>8973</v>
      </c>
      <c r="I113" s="32">
        <v>1297.74</v>
      </c>
      <c r="J113" s="81">
        <f t="shared" si="1"/>
        <v>8110.875</v>
      </c>
    </row>
    <row r="114" spans="1:12" x14ac:dyDescent="0.25">
      <c r="A114" t="s">
        <v>9829</v>
      </c>
      <c r="B114" s="56">
        <v>43067</v>
      </c>
      <c r="C114" t="s">
        <v>9830</v>
      </c>
      <c r="D114">
        <v>1</v>
      </c>
      <c r="E114" t="s">
        <v>9006</v>
      </c>
      <c r="F114">
        <v>779</v>
      </c>
      <c r="G114" s="7" t="s">
        <v>1495</v>
      </c>
      <c r="H114" s="7" t="s">
        <v>2886</v>
      </c>
      <c r="I114" s="32">
        <v>42049</v>
      </c>
      <c r="J114" s="81">
        <f t="shared" si="1"/>
        <v>262806.25</v>
      </c>
    </row>
    <row r="115" spans="1:12" x14ac:dyDescent="0.25">
      <c r="A115" t="s">
        <v>9831</v>
      </c>
      <c r="B115" s="56">
        <v>43067</v>
      </c>
      <c r="C115" t="s">
        <v>9832</v>
      </c>
      <c r="D115">
        <v>1</v>
      </c>
      <c r="E115" t="s">
        <v>2948</v>
      </c>
      <c r="F115">
        <v>12301</v>
      </c>
      <c r="G115" s="39" t="s">
        <v>1463</v>
      </c>
      <c r="H115" s="39" t="s">
        <v>1464</v>
      </c>
      <c r="I115" s="32">
        <v>35719.53</v>
      </c>
      <c r="J115" s="81">
        <f t="shared" si="1"/>
        <v>223247.0625</v>
      </c>
    </row>
    <row r="116" spans="1:12" x14ac:dyDescent="0.25">
      <c r="A116" t="s">
        <v>5817</v>
      </c>
      <c r="B116" s="56">
        <v>43067</v>
      </c>
      <c r="C116" t="s">
        <v>9833</v>
      </c>
      <c r="D116">
        <v>1</v>
      </c>
      <c r="E116" t="s">
        <v>2948</v>
      </c>
      <c r="F116">
        <v>12302</v>
      </c>
      <c r="G116" s="39" t="s">
        <v>1463</v>
      </c>
      <c r="H116" s="39" t="s">
        <v>1464</v>
      </c>
      <c r="I116" s="32">
        <v>80213.149999999994</v>
      </c>
      <c r="J116" s="81">
        <f t="shared" si="1"/>
        <v>501332.18749999994</v>
      </c>
    </row>
    <row r="117" spans="1:12" x14ac:dyDescent="0.25">
      <c r="A117" t="s">
        <v>4184</v>
      </c>
      <c r="B117" s="56">
        <v>43067</v>
      </c>
      <c r="C117" t="s">
        <v>9834</v>
      </c>
      <c r="D117">
        <v>1</v>
      </c>
      <c r="E117" t="s">
        <v>2948</v>
      </c>
      <c r="F117">
        <v>12303</v>
      </c>
      <c r="G117" s="39" t="s">
        <v>1463</v>
      </c>
      <c r="H117" s="39" t="s">
        <v>1464</v>
      </c>
      <c r="I117" s="32">
        <v>75340.36</v>
      </c>
      <c r="J117" s="81">
        <f t="shared" si="1"/>
        <v>470877.25</v>
      </c>
    </row>
    <row r="118" spans="1:12" x14ac:dyDescent="0.25">
      <c r="A118" t="s">
        <v>5823</v>
      </c>
      <c r="B118" s="56">
        <v>43067</v>
      </c>
      <c r="C118" t="s">
        <v>9835</v>
      </c>
      <c r="D118">
        <v>1</v>
      </c>
      <c r="E118" t="s">
        <v>2948</v>
      </c>
      <c r="F118">
        <v>12304</v>
      </c>
      <c r="G118" s="39" t="s">
        <v>1463</v>
      </c>
      <c r="H118" s="39" t="s">
        <v>1464</v>
      </c>
      <c r="I118" s="32">
        <v>54796.84</v>
      </c>
      <c r="J118" s="81">
        <f t="shared" si="1"/>
        <v>342480.25</v>
      </c>
    </row>
    <row r="119" spans="1:12" x14ac:dyDescent="0.25">
      <c r="A119" t="s">
        <v>5825</v>
      </c>
      <c r="B119" s="56">
        <v>43067</v>
      </c>
      <c r="C119" t="s">
        <v>9836</v>
      </c>
      <c r="D119">
        <v>1</v>
      </c>
      <c r="E119" t="s">
        <v>2948</v>
      </c>
      <c r="F119">
        <v>12305</v>
      </c>
      <c r="G119" s="39" t="s">
        <v>1463</v>
      </c>
      <c r="H119" s="39" t="s">
        <v>1464</v>
      </c>
      <c r="I119" s="32">
        <v>51496.09</v>
      </c>
      <c r="J119" s="81">
        <f t="shared" si="1"/>
        <v>321850.5625</v>
      </c>
    </row>
    <row r="120" spans="1:12" x14ac:dyDescent="0.25">
      <c r="A120" t="s">
        <v>9837</v>
      </c>
      <c r="B120" s="56">
        <v>43067</v>
      </c>
      <c r="C120" t="s">
        <v>9838</v>
      </c>
      <c r="D120">
        <v>1</v>
      </c>
      <c r="E120" t="s">
        <v>2948</v>
      </c>
      <c r="F120">
        <v>12306</v>
      </c>
      <c r="G120" s="39" t="s">
        <v>1463</v>
      </c>
      <c r="H120" s="39" t="s">
        <v>1464</v>
      </c>
      <c r="I120" s="32">
        <v>64859.19</v>
      </c>
      <c r="J120" s="81">
        <f t="shared" si="1"/>
        <v>405369.9375</v>
      </c>
    </row>
    <row r="121" spans="1:12" x14ac:dyDescent="0.25">
      <c r="A121" t="s">
        <v>2024</v>
      </c>
      <c r="B121" s="56">
        <v>43067</v>
      </c>
      <c r="C121" t="s">
        <v>9839</v>
      </c>
      <c r="D121">
        <v>1</v>
      </c>
      <c r="E121" t="s">
        <v>2948</v>
      </c>
      <c r="F121">
        <v>12307</v>
      </c>
      <c r="G121" s="39" t="s">
        <v>1463</v>
      </c>
      <c r="H121" s="39" t="s">
        <v>1464</v>
      </c>
      <c r="I121" s="32">
        <v>82640.740000000005</v>
      </c>
      <c r="J121" s="81">
        <f t="shared" si="1"/>
        <v>516504.625</v>
      </c>
    </row>
    <row r="122" spans="1:12" x14ac:dyDescent="0.25">
      <c r="A122" t="s">
        <v>3160</v>
      </c>
      <c r="B122" s="56">
        <v>43067</v>
      </c>
      <c r="C122" t="s">
        <v>9840</v>
      </c>
      <c r="D122">
        <v>1</v>
      </c>
      <c r="E122" t="s">
        <v>2948</v>
      </c>
      <c r="F122">
        <v>12308</v>
      </c>
      <c r="G122" s="39" t="s">
        <v>1463</v>
      </c>
      <c r="H122" s="39" t="s">
        <v>1464</v>
      </c>
      <c r="I122" s="32">
        <v>68199.710000000006</v>
      </c>
      <c r="J122" s="81">
        <f t="shared" si="1"/>
        <v>426248.18750000006</v>
      </c>
    </row>
    <row r="123" spans="1:12" x14ac:dyDescent="0.25">
      <c r="A123" t="s">
        <v>5831</v>
      </c>
      <c r="B123" s="56">
        <v>43067</v>
      </c>
      <c r="C123" t="s">
        <v>9841</v>
      </c>
      <c r="D123">
        <v>1</v>
      </c>
      <c r="E123" t="s">
        <v>2948</v>
      </c>
      <c r="F123">
        <v>12309</v>
      </c>
      <c r="G123" s="39" t="s">
        <v>1463</v>
      </c>
      <c r="H123" s="39" t="s">
        <v>1464</v>
      </c>
      <c r="I123" s="32">
        <v>68199.710000000006</v>
      </c>
      <c r="J123" s="81">
        <f t="shared" si="1"/>
        <v>426248.18750000006</v>
      </c>
    </row>
    <row r="124" spans="1:12" x14ac:dyDescent="0.25">
      <c r="A124" t="s">
        <v>3163</v>
      </c>
      <c r="B124" s="56">
        <v>43067</v>
      </c>
      <c r="C124" t="s">
        <v>9842</v>
      </c>
      <c r="D124">
        <v>1</v>
      </c>
      <c r="E124" t="s">
        <v>2948</v>
      </c>
      <c r="F124">
        <v>12310</v>
      </c>
      <c r="G124" s="39" t="s">
        <v>1463</v>
      </c>
      <c r="H124" s="39" t="s">
        <v>1464</v>
      </c>
      <c r="I124" s="32">
        <v>34992.75</v>
      </c>
      <c r="J124" s="81">
        <f t="shared" si="1"/>
        <v>218704.6875</v>
      </c>
    </row>
    <row r="125" spans="1:12" x14ac:dyDescent="0.25">
      <c r="A125" t="s">
        <v>3166</v>
      </c>
      <c r="B125" s="56">
        <v>43067</v>
      </c>
      <c r="C125" t="s">
        <v>9843</v>
      </c>
      <c r="D125">
        <v>1</v>
      </c>
      <c r="E125" t="s">
        <v>2948</v>
      </c>
      <c r="F125">
        <v>12311</v>
      </c>
      <c r="G125" s="39" t="s">
        <v>1463</v>
      </c>
      <c r="H125" s="39" t="s">
        <v>1464</v>
      </c>
      <c r="I125" s="32">
        <v>34992.75</v>
      </c>
      <c r="J125" s="81">
        <f t="shared" si="1"/>
        <v>218704.6875</v>
      </c>
    </row>
    <row r="126" spans="1:12" x14ac:dyDescent="0.25">
      <c r="A126" t="s">
        <v>4210</v>
      </c>
      <c r="B126" s="56">
        <v>43067</v>
      </c>
      <c r="C126" t="s">
        <v>9844</v>
      </c>
      <c r="D126">
        <v>1</v>
      </c>
      <c r="E126" t="s">
        <v>2948</v>
      </c>
      <c r="F126">
        <v>12313</v>
      </c>
      <c r="G126" s="39" t="s">
        <v>1463</v>
      </c>
      <c r="H126" s="39" t="s">
        <v>1464</v>
      </c>
      <c r="I126" s="32">
        <v>32211.68</v>
      </c>
      <c r="J126" s="81">
        <f t="shared" si="1"/>
        <v>201323</v>
      </c>
    </row>
    <row r="127" spans="1:12" x14ac:dyDescent="0.25">
      <c r="A127" t="s">
        <v>3208</v>
      </c>
      <c r="B127" s="56">
        <v>43068</v>
      </c>
      <c r="C127" t="s">
        <v>9845</v>
      </c>
      <c r="D127">
        <v>1</v>
      </c>
      <c r="E127" t="s">
        <v>9006</v>
      </c>
      <c r="F127">
        <v>780</v>
      </c>
      <c r="G127" s="7" t="s">
        <v>1475</v>
      </c>
      <c r="H127" s="66" t="s">
        <v>9808</v>
      </c>
      <c r="I127" s="32">
        <v>29756.93</v>
      </c>
      <c r="J127" s="81">
        <f t="shared" si="1"/>
        <v>185980.8125</v>
      </c>
    </row>
    <row r="128" spans="1:12" x14ac:dyDescent="0.25">
      <c r="A128" t="s">
        <v>2098</v>
      </c>
      <c r="B128" s="56">
        <v>43068</v>
      </c>
      <c r="C128" t="s">
        <v>9846</v>
      </c>
      <c r="D128">
        <v>1</v>
      </c>
      <c r="E128" t="s">
        <v>9006</v>
      </c>
      <c r="F128">
        <v>781</v>
      </c>
      <c r="G128" s="7" t="s">
        <v>1495</v>
      </c>
      <c r="H128" s="7" t="s">
        <v>2886</v>
      </c>
      <c r="I128" s="32">
        <v>50540.75</v>
      </c>
      <c r="J128" s="81">
        <f t="shared" si="1"/>
        <v>315879.6875</v>
      </c>
      <c r="L128" s="66" t="s">
        <v>5677</v>
      </c>
    </row>
    <row r="129" spans="1:10" x14ac:dyDescent="0.25">
      <c r="A129" t="s">
        <v>9400</v>
      </c>
      <c r="B129" s="56">
        <v>43068</v>
      </c>
      <c r="C129" t="s">
        <v>9847</v>
      </c>
      <c r="D129">
        <v>1</v>
      </c>
      <c r="E129" t="s">
        <v>2948</v>
      </c>
      <c r="F129">
        <v>12314</v>
      </c>
      <c r="G129" s="39" t="s">
        <v>1463</v>
      </c>
      <c r="H129" s="39" t="s">
        <v>1464</v>
      </c>
      <c r="I129" s="32">
        <v>55870.95</v>
      </c>
      <c r="J129" s="81">
        <f t="shared" si="1"/>
        <v>349193.4375</v>
      </c>
    </row>
    <row r="130" spans="1:10" x14ac:dyDescent="0.25">
      <c r="A130" t="s">
        <v>9848</v>
      </c>
      <c r="B130" s="56">
        <v>43068</v>
      </c>
      <c r="C130" t="s">
        <v>9849</v>
      </c>
      <c r="D130">
        <v>1</v>
      </c>
      <c r="E130" t="s">
        <v>2948</v>
      </c>
      <c r="F130">
        <v>12315</v>
      </c>
      <c r="G130" s="39" t="s">
        <v>1463</v>
      </c>
      <c r="H130" s="39" t="s">
        <v>1464</v>
      </c>
      <c r="I130" s="32">
        <v>55870.95</v>
      </c>
      <c r="J130" s="81">
        <f t="shared" si="1"/>
        <v>349193.4375</v>
      </c>
    </row>
    <row r="131" spans="1:10" x14ac:dyDescent="0.25">
      <c r="A131" t="s">
        <v>9404</v>
      </c>
      <c r="B131" s="56">
        <v>43068</v>
      </c>
      <c r="C131" t="s">
        <v>9850</v>
      </c>
      <c r="D131">
        <v>1</v>
      </c>
      <c r="E131" t="s">
        <v>9006</v>
      </c>
      <c r="F131">
        <v>782</v>
      </c>
      <c r="G131" s="7" t="s">
        <v>6200</v>
      </c>
      <c r="H131" s="66" t="s">
        <v>9434</v>
      </c>
      <c r="I131" s="32">
        <v>57741.85</v>
      </c>
      <c r="J131" s="81">
        <f t="shared" si="1"/>
        <v>360886.5625</v>
      </c>
    </row>
    <row r="132" spans="1:10" x14ac:dyDescent="0.25">
      <c r="A132" t="s">
        <v>2267</v>
      </c>
      <c r="B132" s="56">
        <v>43068</v>
      </c>
      <c r="C132" t="s">
        <v>9851</v>
      </c>
      <c r="D132">
        <v>1</v>
      </c>
      <c r="E132" t="s">
        <v>9006</v>
      </c>
      <c r="F132">
        <v>783</v>
      </c>
      <c r="G132" s="7" t="s">
        <v>1465</v>
      </c>
      <c r="H132" s="7" t="s">
        <v>1466</v>
      </c>
      <c r="I132" s="32">
        <v>54853.71</v>
      </c>
      <c r="J132" s="81">
        <f t="shared" si="1"/>
        <v>342835.6875</v>
      </c>
    </row>
    <row r="133" spans="1:10" x14ac:dyDescent="0.25">
      <c r="A133" t="s">
        <v>3281</v>
      </c>
      <c r="B133" s="56">
        <v>43069</v>
      </c>
      <c r="C133" t="s">
        <v>9852</v>
      </c>
      <c r="D133">
        <v>1</v>
      </c>
      <c r="E133" t="s">
        <v>9006</v>
      </c>
      <c r="F133">
        <v>784</v>
      </c>
      <c r="G133" s="7" t="s">
        <v>1482</v>
      </c>
      <c r="H133" s="66" t="s">
        <v>3578</v>
      </c>
      <c r="I133" s="32">
        <v>42820.39</v>
      </c>
      <c r="J133" s="81">
        <f t="shared" si="1"/>
        <v>267627.4375</v>
      </c>
    </row>
    <row r="134" spans="1:10" x14ac:dyDescent="0.25">
      <c r="A134" t="s">
        <v>2472</v>
      </c>
      <c r="B134" s="56">
        <v>43069</v>
      </c>
      <c r="C134" t="s">
        <v>9853</v>
      </c>
      <c r="D134">
        <v>1</v>
      </c>
      <c r="E134" t="s">
        <v>9006</v>
      </c>
      <c r="F134">
        <v>785</v>
      </c>
      <c r="G134" s="7" t="s">
        <v>1488</v>
      </c>
      <c r="H134" s="7" t="s">
        <v>1489</v>
      </c>
      <c r="I134" s="32">
        <v>62776.11</v>
      </c>
      <c r="J134" s="81">
        <f t="shared" si="1"/>
        <v>392350.6875</v>
      </c>
    </row>
    <row r="135" spans="1:10" x14ac:dyDescent="0.25">
      <c r="A135" t="s">
        <v>9854</v>
      </c>
      <c r="B135" s="56">
        <v>43069</v>
      </c>
      <c r="C135" t="s">
        <v>9855</v>
      </c>
      <c r="D135">
        <v>1</v>
      </c>
      <c r="E135" t="s">
        <v>2956</v>
      </c>
      <c r="F135" t="s">
        <v>9856</v>
      </c>
      <c r="G135" s="7" t="s">
        <v>9665</v>
      </c>
      <c r="H135" s="7" t="s">
        <v>10262</v>
      </c>
      <c r="I135" s="57">
        <v>97.38</v>
      </c>
      <c r="J135" s="81">
        <f t="shared" si="1"/>
        <v>608.625</v>
      </c>
    </row>
    <row r="136" spans="1:10" x14ac:dyDescent="0.25">
      <c r="A136" t="s">
        <v>9854</v>
      </c>
      <c r="B136" s="56">
        <v>43069</v>
      </c>
      <c r="C136" t="s">
        <v>9855</v>
      </c>
      <c r="D136">
        <v>1</v>
      </c>
      <c r="E136" t="s">
        <v>2956</v>
      </c>
      <c r="F136" t="s">
        <v>9856</v>
      </c>
      <c r="G136" s="7" t="s">
        <v>9665</v>
      </c>
      <c r="H136" s="7" t="s">
        <v>10262</v>
      </c>
      <c r="I136" s="57">
        <v>99.31</v>
      </c>
      <c r="J136" s="81">
        <f t="shared" si="1"/>
        <v>620.6875</v>
      </c>
    </row>
    <row r="137" spans="1:10" x14ac:dyDescent="0.25">
      <c r="A137" t="s">
        <v>9854</v>
      </c>
      <c r="B137" s="56">
        <v>43069</v>
      </c>
      <c r="C137" t="s">
        <v>9855</v>
      </c>
      <c r="D137">
        <v>1</v>
      </c>
      <c r="E137" t="s">
        <v>2956</v>
      </c>
      <c r="F137" t="s">
        <v>9856</v>
      </c>
      <c r="G137" s="7" t="s">
        <v>9665</v>
      </c>
      <c r="H137" s="7" t="s">
        <v>10262</v>
      </c>
      <c r="I137" s="57">
        <v>99.31</v>
      </c>
      <c r="J137" s="81">
        <f t="shared" si="1"/>
        <v>620.6875</v>
      </c>
    </row>
    <row r="138" spans="1:10" x14ac:dyDescent="0.25">
      <c r="A138" t="s">
        <v>9854</v>
      </c>
      <c r="B138" s="56">
        <v>43069</v>
      </c>
      <c r="C138" t="s">
        <v>9855</v>
      </c>
      <c r="D138">
        <v>1</v>
      </c>
      <c r="E138" t="s">
        <v>2956</v>
      </c>
      <c r="F138" t="s">
        <v>9856</v>
      </c>
      <c r="G138" s="7" t="s">
        <v>9665</v>
      </c>
      <c r="H138" s="7" t="s">
        <v>10262</v>
      </c>
      <c r="I138" s="57">
        <v>132.41</v>
      </c>
      <c r="J138" s="81">
        <f t="shared" si="1"/>
        <v>827.5625</v>
      </c>
    </row>
    <row r="139" spans="1:10" x14ac:dyDescent="0.25">
      <c r="A139" t="s">
        <v>9854</v>
      </c>
      <c r="B139" s="56">
        <v>43069</v>
      </c>
      <c r="C139" t="s">
        <v>9855</v>
      </c>
      <c r="D139">
        <v>1</v>
      </c>
      <c r="E139" t="s">
        <v>2956</v>
      </c>
      <c r="F139" t="s">
        <v>9856</v>
      </c>
      <c r="G139" s="7" t="s">
        <v>9665</v>
      </c>
      <c r="H139" s="7" t="s">
        <v>10262</v>
      </c>
      <c r="I139" s="57">
        <v>132.41</v>
      </c>
      <c r="J139" s="81">
        <f t="shared" si="1"/>
        <v>827.5625</v>
      </c>
    </row>
    <row r="140" spans="1:10" x14ac:dyDescent="0.25">
      <c r="A140" t="s">
        <v>9854</v>
      </c>
      <c r="B140" s="56">
        <v>43069</v>
      </c>
      <c r="C140" t="s">
        <v>9855</v>
      </c>
      <c r="D140">
        <v>1</v>
      </c>
      <c r="E140" t="s">
        <v>2956</v>
      </c>
      <c r="F140" t="s">
        <v>9856</v>
      </c>
      <c r="G140" s="7" t="s">
        <v>9665</v>
      </c>
      <c r="H140" s="7" t="s">
        <v>10262</v>
      </c>
      <c r="I140" s="57">
        <v>132.41</v>
      </c>
      <c r="J140" s="81">
        <f t="shared" si="1"/>
        <v>827.5625</v>
      </c>
    </row>
    <row r="141" spans="1:10" x14ac:dyDescent="0.25">
      <c r="A141" t="s">
        <v>9854</v>
      </c>
      <c r="B141" s="56">
        <v>43069</v>
      </c>
      <c r="C141" t="s">
        <v>9855</v>
      </c>
      <c r="D141">
        <v>1</v>
      </c>
      <c r="E141" t="s">
        <v>2956</v>
      </c>
      <c r="F141" t="s">
        <v>9856</v>
      </c>
      <c r="G141" s="7" t="s">
        <v>9665</v>
      </c>
      <c r="H141" s="7" t="s">
        <v>10262</v>
      </c>
      <c r="I141" s="57">
        <v>132.41</v>
      </c>
      <c r="J141" s="81">
        <f t="shared" si="1"/>
        <v>827.5625</v>
      </c>
    </row>
    <row r="142" spans="1:10" x14ac:dyDescent="0.25">
      <c r="A142" t="s">
        <v>9857</v>
      </c>
      <c r="B142" s="56">
        <v>43069</v>
      </c>
      <c r="C142" t="s">
        <v>9858</v>
      </c>
      <c r="D142">
        <v>1</v>
      </c>
      <c r="E142" t="s">
        <v>2948</v>
      </c>
      <c r="F142">
        <v>12316</v>
      </c>
      <c r="G142" s="39" t="s">
        <v>1463</v>
      </c>
      <c r="H142" s="39" t="s">
        <v>1464</v>
      </c>
      <c r="I142" s="32">
        <v>51496.09</v>
      </c>
      <c r="J142" s="81">
        <f t="shared" si="1"/>
        <v>321850.5625</v>
      </c>
    </row>
    <row r="143" spans="1:10" x14ac:dyDescent="0.25">
      <c r="A143" t="s">
        <v>9859</v>
      </c>
      <c r="B143" s="56">
        <v>43069</v>
      </c>
      <c r="C143" t="s">
        <v>9860</v>
      </c>
      <c r="D143">
        <v>1</v>
      </c>
      <c r="E143" t="s">
        <v>2948</v>
      </c>
      <c r="F143">
        <v>12317</v>
      </c>
      <c r="G143" s="39" t="s">
        <v>1463</v>
      </c>
      <c r="H143" s="39" t="s">
        <v>1464</v>
      </c>
      <c r="I143" s="32">
        <v>51496.09</v>
      </c>
      <c r="J143" s="81">
        <f t="shared" si="1"/>
        <v>321850.5625</v>
      </c>
    </row>
    <row r="144" spans="1:10" x14ac:dyDescent="0.25">
      <c r="A144" t="s">
        <v>5351</v>
      </c>
      <c r="B144" s="56">
        <v>43069</v>
      </c>
      <c r="C144" t="s">
        <v>9861</v>
      </c>
      <c r="D144">
        <v>1</v>
      </c>
      <c r="E144" t="s">
        <v>2948</v>
      </c>
      <c r="F144">
        <v>12318</v>
      </c>
      <c r="G144" s="39" t="s">
        <v>1463</v>
      </c>
      <c r="H144" s="39" t="s">
        <v>1464</v>
      </c>
      <c r="I144" s="32">
        <v>51496.09</v>
      </c>
      <c r="J144" s="81">
        <f t="shared" si="1"/>
        <v>321850.5625</v>
      </c>
    </row>
    <row r="145" spans="1:10" x14ac:dyDescent="0.25">
      <c r="A145" t="s">
        <v>9862</v>
      </c>
      <c r="B145" s="56">
        <v>43069</v>
      </c>
      <c r="C145" t="s">
        <v>9863</v>
      </c>
      <c r="D145">
        <v>1</v>
      </c>
      <c r="E145" t="s">
        <v>2948</v>
      </c>
      <c r="F145">
        <v>12319</v>
      </c>
      <c r="G145" s="39" t="s">
        <v>1463</v>
      </c>
      <c r="H145" s="39" t="s">
        <v>1464</v>
      </c>
      <c r="I145" s="32">
        <v>44841.25</v>
      </c>
      <c r="J145" s="81">
        <f t="shared" ref="J145:J208" si="2">+I145/0.16</f>
        <v>280257.8125</v>
      </c>
    </row>
    <row r="146" spans="1:10" x14ac:dyDescent="0.25">
      <c r="A146" t="s">
        <v>6595</v>
      </c>
      <c r="B146" s="56">
        <v>43069</v>
      </c>
      <c r="C146" t="s">
        <v>9864</v>
      </c>
      <c r="D146">
        <v>1</v>
      </c>
      <c r="E146" t="s">
        <v>2948</v>
      </c>
      <c r="F146">
        <v>12320</v>
      </c>
      <c r="G146" s="39" t="s">
        <v>1463</v>
      </c>
      <c r="H146" s="39" t="s">
        <v>1464</v>
      </c>
      <c r="I146" s="32">
        <v>80213.149999999994</v>
      </c>
      <c r="J146" s="81">
        <f t="shared" si="2"/>
        <v>501332.18749999994</v>
      </c>
    </row>
    <row r="147" spans="1:10" x14ac:dyDescent="0.25">
      <c r="A147" t="s">
        <v>3353</v>
      </c>
      <c r="B147" s="56">
        <v>43069</v>
      </c>
      <c r="C147" t="s">
        <v>9865</v>
      </c>
      <c r="D147">
        <v>1</v>
      </c>
      <c r="E147" t="s">
        <v>3198</v>
      </c>
      <c r="F147">
        <v>16798</v>
      </c>
      <c r="G147" s="7" t="s">
        <v>1499</v>
      </c>
      <c r="H147" s="7" t="s">
        <v>1500</v>
      </c>
      <c r="I147" s="57">
        <f>75.52+3137.27</f>
        <v>3212.79</v>
      </c>
      <c r="J147" s="81">
        <f t="shared" si="2"/>
        <v>20079.9375</v>
      </c>
    </row>
    <row r="148" spans="1:10" x14ac:dyDescent="0.25">
      <c r="A148" t="s">
        <v>3360</v>
      </c>
      <c r="B148" s="56">
        <v>43069</v>
      </c>
      <c r="C148" t="s">
        <v>9866</v>
      </c>
      <c r="D148">
        <v>1</v>
      </c>
      <c r="E148" t="s">
        <v>3198</v>
      </c>
      <c r="F148">
        <v>16799</v>
      </c>
      <c r="G148" s="7" t="s">
        <v>1499</v>
      </c>
      <c r="H148" s="7" t="s">
        <v>1500</v>
      </c>
      <c r="I148" s="57">
        <v>254.02</v>
      </c>
      <c r="J148" s="81">
        <f t="shared" si="2"/>
        <v>1587.625</v>
      </c>
    </row>
    <row r="149" spans="1:10" x14ac:dyDescent="0.25">
      <c r="A149" t="s">
        <v>3362</v>
      </c>
      <c r="B149" s="56">
        <v>43069</v>
      </c>
      <c r="C149" t="s">
        <v>9867</v>
      </c>
      <c r="D149">
        <v>1</v>
      </c>
      <c r="E149" t="s">
        <v>3198</v>
      </c>
      <c r="F149">
        <v>16800</v>
      </c>
      <c r="G149" s="7" t="s">
        <v>1499</v>
      </c>
      <c r="H149" s="7" t="s">
        <v>1500</v>
      </c>
      <c r="I149" s="57">
        <v>571.38</v>
      </c>
      <c r="J149" s="81">
        <f t="shared" si="2"/>
        <v>3571.125</v>
      </c>
    </row>
    <row r="150" spans="1:10" x14ac:dyDescent="0.25">
      <c r="A150" t="s">
        <v>5355</v>
      </c>
      <c r="B150" s="56">
        <v>43069</v>
      </c>
      <c r="C150" t="s">
        <v>9868</v>
      </c>
      <c r="D150">
        <v>1</v>
      </c>
      <c r="E150" t="s">
        <v>3198</v>
      </c>
      <c r="F150">
        <v>16801</v>
      </c>
      <c r="G150" s="7" t="s">
        <v>1499</v>
      </c>
      <c r="H150" s="7" t="s">
        <v>1500</v>
      </c>
      <c r="I150" s="57">
        <v>53.66</v>
      </c>
      <c r="J150" s="81">
        <f t="shared" si="2"/>
        <v>335.375</v>
      </c>
    </row>
    <row r="151" spans="1:10" x14ac:dyDescent="0.25">
      <c r="A151" t="s">
        <v>5368</v>
      </c>
      <c r="B151" s="56">
        <v>43069</v>
      </c>
      <c r="C151" t="s">
        <v>9869</v>
      </c>
      <c r="D151">
        <v>1</v>
      </c>
      <c r="E151" t="s">
        <v>3010</v>
      </c>
      <c r="F151">
        <v>35136</v>
      </c>
      <c r="G151" s="66" t="s">
        <v>8948</v>
      </c>
      <c r="H151" s="66" t="s">
        <v>8948</v>
      </c>
      <c r="I151" s="57">
        <v>12.41</v>
      </c>
      <c r="J151" s="81">
        <f t="shared" si="2"/>
        <v>77.5625</v>
      </c>
    </row>
    <row r="152" spans="1:10" x14ac:dyDescent="0.25">
      <c r="A152" t="s">
        <v>569</v>
      </c>
      <c r="B152" s="56">
        <v>43069</v>
      </c>
      <c r="C152" t="s">
        <v>9870</v>
      </c>
      <c r="D152">
        <v>1</v>
      </c>
      <c r="E152" t="s">
        <v>3010</v>
      </c>
      <c r="F152">
        <v>35137</v>
      </c>
      <c r="G152" s="66" t="s">
        <v>8948</v>
      </c>
      <c r="H152" s="66" t="s">
        <v>9871</v>
      </c>
      <c r="I152" s="57">
        <v>1.38</v>
      </c>
      <c r="J152" s="81">
        <f t="shared" si="2"/>
        <v>8.625</v>
      </c>
    </row>
    <row r="153" spans="1:10" x14ac:dyDescent="0.25">
      <c r="A153" t="s">
        <v>3412</v>
      </c>
      <c r="B153" s="56">
        <v>43069</v>
      </c>
      <c r="C153" t="s">
        <v>9872</v>
      </c>
      <c r="D153">
        <v>1</v>
      </c>
      <c r="E153" t="s">
        <v>3010</v>
      </c>
      <c r="F153">
        <v>35138</v>
      </c>
      <c r="G153" s="66" t="s">
        <v>8948</v>
      </c>
      <c r="H153" s="66" t="s">
        <v>9873</v>
      </c>
      <c r="I153" s="57">
        <v>1.38</v>
      </c>
      <c r="J153" s="81">
        <f t="shared" si="2"/>
        <v>8.625</v>
      </c>
    </row>
    <row r="154" spans="1:10" x14ac:dyDescent="0.25">
      <c r="A154" t="s">
        <v>3417</v>
      </c>
      <c r="B154" s="56">
        <v>43069</v>
      </c>
      <c r="C154" t="s">
        <v>9874</v>
      </c>
      <c r="D154">
        <v>1</v>
      </c>
      <c r="E154" t="s">
        <v>3010</v>
      </c>
      <c r="F154">
        <v>35140</v>
      </c>
      <c r="G154" s="66" t="s">
        <v>8948</v>
      </c>
      <c r="H154" s="66" t="s">
        <v>8949</v>
      </c>
      <c r="I154" s="57">
        <v>45.91</v>
      </c>
      <c r="J154" s="81">
        <f t="shared" si="2"/>
        <v>286.9375</v>
      </c>
    </row>
    <row r="155" spans="1:10" x14ac:dyDescent="0.25">
      <c r="A155" t="s">
        <v>5381</v>
      </c>
      <c r="B155" s="56">
        <v>43069</v>
      </c>
      <c r="C155" t="s">
        <v>9875</v>
      </c>
      <c r="D155">
        <v>1</v>
      </c>
      <c r="E155" t="s">
        <v>3010</v>
      </c>
      <c r="F155">
        <v>35141</v>
      </c>
      <c r="G155" s="66" t="s">
        <v>356</v>
      </c>
      <c r="H155" s="66" t="s">
        <v>356</v>
      </c>
      <c r="I155" s="57">
        <v>19.59</v>
      </c>
      <c r="J155" s="81">
        <f t="shared" si="2"/>
        <v>122.4375</v>
      </c>
    </row>
    <row r="156" spans="1:10" x14ac:dyDescent="0.25">
      <c r="A156" t="s">
        <v>5383</v>
      </c>
      <c r="B156" s="56">
        <v>43069</v>
      </c>
      <c r="C156" t="s">
        <v>9876</v>
      </c>
      <c r="D156">
        <v>1</v>
      </c>
      <c r="E156" t="s">
        <v>2948</v>
      </c>
      <c r="F156">
        <v>12324</v>
      </c>
      <c r="G156" s="39" t="s">
        <v>1463</v>
      </c>
      <c r="H156" s="39" t="s">
        <v>1464</v>
      </c>
      <c r="I156" s="32">
        <v>42763.51</v>
      </c>
      <c r="J156" s="81">
        <f t="shared" si="2"/>
        <v>267271.9375</v>
      </c>
    </row>
    <row r="157" spans="1:10" x14ac:dyDescent="0.25">
      <c r="A157" t="s">
        <v>5387</v>
      </c>
      <c r="B157" s="56">
        <v>43069</v>
      </c>
      <c r="C157" t="s">
        <v>9877</v>
      </c>
      <c r="D157">
        <v>1</v>
      </c>
      <c r="E157" t="s">
        <v>3010</v>
      </c>
      <c r="F157">
        <v>35142</v>
      </c>
      <c r="G157" s="66" t="s">
        <v>356</v>
      </c>
      <c r="H157" s="66" t="s">
        <v>356</v>
      </c>
      <c r="I157" s="57">
        <v>70.7</v>
      </c>
      <c r="J157" s="81">
        <f t="shared" si="2"/>
        <v>441.875</v>
      </c>
    </row>
    <row r="158" spans="1:10" x14ac:dyDescent="0.25">
      <c r="A158" t="s">
        <v>3420</v>
      </c>
      <c r="B158" s="56">
        <v>43069</v>
      </c>
      <c r="C158" t="s">
        <v>9878</v>
      </c>
      <c r="D158">
        <v>1</v>
      </c>
      <c r="E158" t="s">
        <v>3010</v>
      </c>
      <c r="F158">
        <v>35143</v>
      </c>
      <c r="G158" s="66" t="s">
        <v>763</v>
      </c>
      <c r="H158" s="66" t="s">
        <v>763</v>
      </c>
      <c r="I158" s="57">
        <v>27.31</v>
      </c>
      <c r="J158" s="81">
        <f t="shared" si="2"/>
        <v>170.6875</v>
      </c>
    </row>
    <row r="159" spans="1:10" x14ac:dyDescent="0.25">
      <c r="A159" t="s">
        <v>3423</v>
      </c>
      <c r="B159" s="56">
        <v>43069</v>
      </c>
      <c r="C159" t="s">
        <v>9879</v>
      </c>
      <c r="D159">
        <v>1</v>
      </c>
      <c r="E159" t="s">
        <v>3010</v>
      </c>
      <c r="F159">
        <v>35144</v>
      </c>
      <c r="G159" s="66" t="s">
        <v>313</v>
      </c>
      <c r="H159" s="66" t="s">
        <v>313</v>
      </c>
      <c r="I159" s="57">
        <v>66.760000000000005</v>
      </c>
      <c r="J159" s="81">
        <f t="shared" si="2"/>
        <v>417.25</v>
      </c>
    </row>
    <row r="160" spans="1:10" x14ac:dyDescent="0.25">
      <c r="A160" t="s">
        <v>3425</v>
      </c>
      <c r="B160" s="56">
        <v>43069</v>
      </c>
      <c r="C160" t="s">
        <v>9880</v>
      </c>
      <c r="D160">
        <v>1</v>
      </c>
      <c r="E160" t="s">
        <v>3010</v>
      </c>
      <c r="F160">
        <v>35145</v>
      </c>
      <c r="G160" s="66" t="s">
        <v>794</v>
      </c>
      <c r="H160" s="66" t="s">
        <v>794</v>
      </c>
      <c r="I160" s="57">
        <v>9.7899999999999991</v>
      </c>
      <c r="J160" s="81">
        <f t="shared" si="2"/>
        <v>61.187499999999993</v>
      </c>
    </row>
    <row r="161" spans="1:10" x14ac:dyDescent="0.25">
      <c r="A161" t="s">
        <v>3427</v>
      </c>
      <c r="B161" s="56">
        <v>43069</v>
      </c>
      <c r="C161" t="s">
        <v>9881</v>
      </c>
      <c r="D161">
        <v>1</v>
      </c>
      <c r="E161" t="s">
        <v>3010</v>
      </c>
      <c r="F161">
        <v>35147</v>
      </c>
      <c r="G161" s="66" t="s">
        <v>743</v>
      </c>
      <c r="H161" s="66" t="s">
        <v>743</v>
      </c>
      <c r="I161" s="57">
        <v>54</v>
      </c>
      <c r="J161" s="81">
        <f t="shared" si="2"/>
        <v>337.5</v>
      </c>
    </row>
    <row r="162" spans="1:10" x14ac:dyDescent="0.25">
      <c r="A162" t="s">
        <v>3433</v>
      </c>
      <c r="B162" s="56">
        <v>43069</v>
      </c>
      <c r="C162" t="s">
        <v>9882</v>
      </c>
      <c r="D162">
        <v>1</v>
      </c>
      <c r="E162" t="s">
        <v>3010</v>
      </c>
      <c r="F162">
        <v>35148</v>
      </c>
      <c r="G162" s="66" t="s">
        <v>426</v>
      </c>
      <c r="H162" s="66" t="s">
        <v>426</v>
      </c>
      <c r="I162" s="57">
        <v>161.34</v>
      </c>
      <c r="J162" s="81">
        <f t="shared" si="2"/>
        <v>1008.375</v>
      </c>
    </row>
    <row r="163" spans="1:10" x14ac:dyDescent="0.25">
      <c r="A163" t="s">
        <v>3435</v>
      </c>
      <c r="B163" s="56">
        <v>43069</v>
      </c>
      <c r="C163" t="s">
        <v>9883</v>
      </c>
      <c r="D163">
        <v>1</v>
      </c>
      <c r="E163" t="s">
        <v>3010</v>
      </c>
      <c r="F163">
        <v>35149</v>
      </c>
      <c r="G163" s="66" t="s">
        <v>5397</v>
      </c>
      <c r="H163" s="66" t="s">
        <v>5397</v>
      </c>
      <c r="I163" s="57">
        <v>68.900000000000006</v>
      </c>
      <c r="J163" s="81">
        <f t="shared" si="2"/>
        <v>430.625</v>
      </c>
    </row>
    <row r="164" spans="1:10" x14ac:dyDescent="0.25">
      <c r="A164" t="s">
        <v>3462</v>
      </c>
      <c r="B164" s="56">
        <v>43069</v>
      </c>
      <c r="C164" t="s">
        <v>9884</v>
      </c>
      <c r="D164">
        <v>1</v>
      </c>
      <c r="E164" t="s">
        <v>3010</v>
      </c>
      <c r="F164">
        <v>35154</v>
      </c>
      <c r="G164" s="66" t="s">
        <v>403</v>
      </c>
      <c r="H164" s="66" t="s">
        <v>403</v>
      </c>
      <c r="I164" s="57">
        <v>135.65</v>
      </c>
      <c r="J164" s="81">
        <f t="shared" si="2"/>
        <v>847.8125</v>
      </c>
    </row>
    <row r="165" spans="1:10" x14ac:dyDescent="0.25">
      <c r="A165" t="s">
        <v>579</v>
      </c>
      <c r="B165" s="56">
        <v>43069</v>
      </c>
      <c r="C165" t="s">
        <v>9885</v>
      </c>
      <c r="D165">
        <v>1</v>
      </c>
      <c r="E165" t="s">
        <v>3010</v>
      </c>
      <c r="F165">
        <v>35155</v>
      </c>
      <c r="G165" s="66" t="s">
        <v>9886</v>
      </c>
      <c r="H165" s="66" t="s">
        <v>9886</v>
      </c>
      <c r="I165" s="57">
        <v>27.2</v>
      </c>
      <c r="J165" s="81">
        <f t="shared" si="2"/>
        <v>170</v>
      </c>
    </row>
    <row r="166" spans="1:10" x14ac:dyDescent="0.25">
      <c r="A166" t="s">
        <v>3468</v>
      </c>
      <c r="B166" s="56">
        <v>43069</v>
      </c>
      <c r="C166" t="s">
        <v>9887</v>
      </c>
      <c r="D166">
        <v>1</v>
      </c>
      <c r="E166" t="s">
        <v>3010</v>
      </c>
      <c r="F166">
        <v>35157</v>
      </c>
      <c r="G166" s="66" t="s">
        <v>313</v>
      </c>
      <c r="H166" s="66" t="s">
        <v>313</v>
      </c>
      <c r="I166" s="57">
        <v>144</v>
      </c>
      <c r="J166" s="81">
        <f t="shared" si="2"/>
        <v>900</v>
      </c>
    </row>
    <row r="167" spans="1:10" x14ac:dyDescent="0.25">
      <c r="A167" t="s">
        <v>5415</v>
      </c>
      <c r="B167" s="56">
        <v>43069</v>
      </c>
      <c r="C167" t="s">
        <v>9888</v>
      </c>
      <c r="D167">
        <v>1</v>
      </c>
      <c r="E167" t="s">
        <v>3010</v>
      </c>
      <c r="F167">
        <v>35158</v>
      </c>
      <c r="G167" s="66" t="s">
        <v>1426</v>
      </c>
      <c r="H167" s="66" t="s">
        <v>1426</v>
      </c>
      <c r="I167" s="57">
        <v>56</v>
      </c>
      <c r="J167" s="81">
        <f t="shared" si="2"/>
        <v>350</v>
      </c>
    </row>
    <row r="168" spans="1:10" x14ac:dyDescent="0.25">
      <c r="A168" t="s">
        <v>5444</v>
      </c>
      <c r="B168" s="56">
        <v>43069</v>
      </c>
      <c r="C168" t="s">
        <v>9889</v>
      </c>
      <c r="D168">
        <v>1</v>
      </c>
      <c r="E168" t="s">
        <v>9006</v>
      </c>
      <c r="F168">
        <v>788</v>
      </c>
      <c r="G168" s="39" t="s">
        <v>1473</v>
      </c>
      <c r="H168" s="66" t="s">
        <v>9733</v>
      </c>
      <c r="I168" s="32">
        <v>110193.1</v>
      </c>
      <c r="J168" s="81">
        <f t="shared" si="2"/>
        <v>688706.875</v>
      </c>
    </row>
    <row r="169" spans="1:10" x14ac:dyDescent="0.25">
      <c r="A169" t="s">
        <v>656</v>
      </c>
      <c r="B169" s="48">
        <v>43069</v>
      </c>
      <c r="C169" s="45" t="s">
        <v>9890</v>
      </c>
      <c r="D169" s="45">
        <v>1</v>
      </c>
      <c r="E169" s="45" t="s">
        <v>9006</v>
      </c>
      <c r="F169" s="45">
        <v>789</v>
      </c>
      <c r="G169" s="49" t="s">
        <v>7972</v>
      </c>
      <c r="H169" s="45" t="s">
        <v>9196</v>
      </c>
      <c r="I169" s="72">
        <v>25087.78</v>
      </c>
      <c r="J169" s="81">
        <f t="shared" si="2"/>
        <v>156798.625</v>
      </c>
    </row>
    <row r="170" spans="1:10" x14ac:dyDescent="0.25">
      <c r="A170" t="s">
        <v>716</v>
      </c>
      <c r="B170" s="56">
        <v>43069</v>
      </c>
      <c r="C170" t="s">
        <v>723</v>
      </c>
      <c r="D170">
        <v>1</v>
      </c>
      <c r="E170" t="s">
        <v>3010</v>
      </c>
      <c r="F170">
        <v>35159</v>
      </c>
      <c r="G170" s="39" t="s">
        <v>2926</v>
      </c>
      <c r="H170" s="39" t="s">
        <v>2927</v>
      </c>
      <c r="I170" s="32">
        <v>3815.53</v>
      </c>
      <c r="J170" s="81">
        <f t="shared" si="2"/>
        <v>23847.0625</v>
      </c>
    </row>
    <row r="171" spans="1:10" x14ac:dyDescent="0.25">
      <c r="A171" t="s">
        <v>6663</v>
      </c>
      <c r="B171" s="56">
        <v>43069</v>
      </c>
      <c r="C171" t="s">
        <v>723</v>
      </c>
      <c r="D171">
        <v>1</v>
      </c>
      <c r="E171" t="s">
        <v>3010</v>
      </c>
      <c r="F171">
        <v>35163</v>
      </c>
      <c r="G171" s="51" t="s">
        <v>1508</v>
      </c>
      <c r="H171" s="49" t="s">
        <v>1509</v>
      </c>
      <c r="I171" s="32">
        <v>1449.88</v>
      </c>
      <c r="J171" s="81">
        <f t="shared" si="2"/>
        <v>9061.75</v>
      </c>
    </row>
    <row r="172" spans="1:10" x14ac:dyDescent="0.25">
      <c r="A172" t="s">
        <v>6670</v>
      </c>
      <c r="B172" s="56">
        <v>43069</v>
      </c>
      <c r="C172" t="s">
        <v>723</v>
      </c>
      <c r="D172">
        <v>1</v>
      </c>
      <c r="E172" t="s">
        <v>3010</v>
      </c>
      <c r="F172">
        <v>35165</v>
      </c>
      <c r="G172" s="17" t="s">
        <v>1539</v>
      </c>
      <c r="H172" s="18" t="s">
        <v>1540</v>
      </c>
      <c r="I172" s="57">
        <v>128.63999999999999</v>
      </c>
      <c r="J172" s="81">
        <f t="shared" si="2"/>
        <v>803.99999999999989</v>
      </c>
    </row>
    <row r="173" spans="1:10" x14ac:dyDescent="0.25">
      <c r="A173" t="s">
        <v>6674</v>
      </c>
      <c r="B173" s="56">
        <v>43069</v>
      </c>
      <c r="C173" t="s">
        <v>9891</v>
      </c>
      <c r="D173">
        <v>1</v>
      </c>
      <c r="E173" t="s">
        <v>9006</v>
      </c>
      <c r="F173">
        <v>790</v>
      </c>
      <c r="G173" s="7" t="s">
        <v>1482</v>
      </c>
      <c r="H173" s="66" t="s">
        <v>3578</v>
      </c>
      <c r="I173" s="32">
        <v>68256.59</v>
      </c>
      <c r="J173" s="81">
        <f t="shared" si="2"/>
        <v>426603.68749999994</v>
      </c>
    </row>
    <row r="174" spans="1:10" x14ac:dyDescent="0.25">
      <c r="A174" t="s">
        <v>6683</v>
      </c>
      <c r="B174" s="56">
        <v>43069</v>
      </c>
      <c r="C174" t="s">
        <v>9892</v>
      </c>
      <c r="D174">
        <v>1</v>
      </c>
      <c r="E174" t="s">
        <v>3010</v>
      </c>
      <c r="F174">
        <v>35167</v>
      </c>
      <c r="G174" s="66" t="s">
        <v>1426</v>
      </c>
      <c r="H174" s="66" t="s">
        <v>1426</v>
      </c>
      <c r="I174" s="57">
        <v>56</v>
      </c>
      <c r="J174" s="81">
        <f t="shared" si="2"/>
        <v>350</v>
      </c>
    </row>
    <row r="175" spans="1:10" x14ac:dyDescent="0.25">
      <c r="A175" t="s">
        <v>5481</v>
      </c>
      <c r="B175" s="56">
        <v>43069</v>
      </c>
      <c r="C175" t="s">
        <v>9893</v>
      </c>
      <c r="D175">
        <v>1</v>
      </c>
      <c r="E175" t="s">
        <v>3010</v>
      </c>
      <c r="F175">
        <v>35168</v>
      </c>
      <c r="G175" s="66" t="s">
        <v>1426</v>
      </c>
      <c r="H175" s="66" t="s">
        <v>1426</v>
      </c>
      <c r="I175" s="57">
        <v>56</v>
      </c>
      <c r="J175" s="81">
        <f t="shared" si="2"/>
        <v>350</v>
      </c>
    </row>
    <row r="176" spans="1:10" x14ac:dyDescent="0.25">
      <c r="A176" t="s">
        <v>5483</v>
      </c>
      <c r="B176" s="56">
        <v>43069</v>
      </c>
      <c r="C176" t="s">
        <v>9894</v>
      </c>
      <c r="D176">
        <v>1</v>
      </c>
      <c r="E176" t="s">
        <v>3010</v>
      </c>
      <c r="F176">
        <v>35169</v>
      </c>
      <c r="G176" s="66" t="s">
        <v>1426</v>
      </c>
      <c r="H176" s="66" t="s">
        <v>1426</v>
      </c>
      <c r="I176" s="57">
        <v>56</v>
      </c>
      <c r="J176" s="81">
        <f t="shared" si="2"/>
        <v>350</v>
      </c>
    </row>
    <row r="177" spans="1:10" x14ac:dyDescent="0.25">
      <c r="A177" t="s">
        <v>5495</v>
      </c>
      <c r="B177" s="56">
        <v>43069</v>
      </c>
      <c r="C177" t="s">
        <v>9895</v>
      </c>
      <c r="D177">
        <v>1</v>
      </c>
      <c r="E177" t="s">
        <v>3010</v>
      </c>
      <c r="F177">
        <v>35170</v>
      </c>
      <c r="G177" s="66" t="s">
        <v>7448</v>
      </c>
      <c r="H177" s="66" t="s">
        <v>7448</v>
      </c>
      <c r="I177" s="57">
        <v>9.7899999999999991</v>
      </c>
      <c r="J177" s="81">
        <f t="shared" si="2"/>
        <v>61.187499999999993</v>
      </c>
    </row>
    <row r="178" spans="1:10" x14ac:dyDescent="0.25">
      <c r="A178" t="s">
        <v>5495</v>
      </c>
      <c r="B178" s="56">
        <v>43069</v>
      </c>
      <c r="C178" t="s">
        <v>9895</v>
      </c>
      <c r="D178">
        <v>1</v>
      </c>
      <c r="E178" t="s">
        <v>3010</v>
      </c>
      <c r="F178">
        <v>35170</v>
      </c>
      <c r="G178" s="66" t="s">
        <v>2907</v>
      </c>
      <c r="H178" s="66" t="s">
        <v>2907</v>
      </c>
      <c r="I178" s="57">
        <v>17.649999999999999</v>
      </c>
      <c r="J178" s="81">
        <f t="shared" si="2"/>
        <v>110.31249999999999</v>
      </c>
    </row>
    <row r="179" spans="1:10" x14ac:dyDescent="0.25">
      <c r="A179" t="s">
        <v>5495</v>
      </c>
      <c r="B179" s="56">
        <v>43069</v>
      </c>
      <c r="C179" t="s">
        <v>9895</v>
      </c>
      <c r="D179">
        <v>1</v>
      </c>
      <c r="E179" t="s">
        <v>3010</v>
      </c>
      <c r="F179">
        <v>35170</v>
      </c>
      <c r="G179" s="66" t="s">
        <v>794</v>
      </c>
      <c r="H179" s="66" t="s">
        <v>794</v>
      </c>
      <c r="I179" s="57">
        <v>42.48</v>
      </c>
      <c r="J179" s="81">
        <f t="shared" si="2"/>
        <v>265.5</v>
      </c>
    </row>
    <row r="180" spans="1:10" x14ac:dyDescent="0.25">
      <c r="A180" t="s">
        <v>5500</v>
      </c>
      <c r="B180" s="56">
        <v>43069</v>
      </c>
      <c r="C180" t="s">
        <v>9896</v>
      </c>
      <c r="D180">
        <v>1</v>
      </c>
      <c r="E180" t="s">
        <v>3010</v>
      </c>
      <c r="F180">
        <v>35171</v>
      </c>
      <c r="G180" s="66" t="s">
        <v>9632</v>
      </c>
      <c r="H180" s="66" t="s">
        <v>9632</v>
      </c>
      <c r="I180" s="57">
        <v>151.77000000000001</v>
      </c>
      <c r="J180" s="81">
        <f t="shared" si="2"/>
        <v>948.5625</v>
      </c>
    </row>
    <row r="181" spans="1:10" x14ac:dyDescent="0.25">
      <c r="A181" t="s">
        <v>5502</v>
      </c>
      <c r="B181" s="56">
        <v>43069</v>
      </c>
      <c r="C181" t="s">
        <v>9897</v>
      </c>
      <c r="D181">
        <v>1</v>
      </c>
      <c r="E181" t="s">
        <v>3010</v>
      </c>
      <c r="F181">
        <v>35172</v>
      </c>
      <c r="G181" s="66" t="s">
        <v>415</v>
      </c>
      <c r="H181" s="66" t="s">
        <v>415</v>
      </c>
      <c r="I181" s="57">
        <v>30.76</v>
      </c>
      <c r="J181" s="81">
        <f t="shared" si="2"/>
        <v>192.25</v>
      </c>
    </row>
    <row r="182" spans="1:10" x14ac:dyDescent="0.25">
      <c r="A182" t="s">
        <v>5506</v>
      </c>
      <c r="B182" s="56">
        <v>43069</v>
      </c>
      <c r="C182" t="s">
        <v>9898</v>
      </c>
      <c r="D182">
        <v>1</v>
      </c>
      <c r="E182" t="s">
        <v>3010</v>
      </c>
      <c r="F182">
        <v>35174</v>
      </c>
      <c r="G182" s="66" t="s">
        <v>777</v>
      </c>
      <c r="H182" s="66" t="s">
        <v>777</v>
      </c>
      <c r="I182" s="57">
        <v>3.31</v>
      </c>
      <c r="J182" s="81">
        <f t="shared" si="2"/>
        <v>20.6875</v>
      </c>
    </row>
    <row r="183" spans="1:10" x14ac:dyDescent="0.25">
      <c r="A183" t="s">
        <v>5508</v>
      </c>
      <c r="B183" s="56">
        <v>43069</v>
      </c>
      <c r="C183" t="s">
        <v>9899</v>
      </c>
      <c r="D183">
        <v>1</v>
      </c>
      <c r="E183" t="s">
        <v>3010</v>
      </c>
      <c r="F183">
        <v>35175</v>
      </c>
      <c r="G183" s="66" t="s">
        <v>868</v>
      </c>
      <c r="H183" s="66" t="s">
        <v>868</v>
      </c>
      <c r="I183" s="57">
        <v>6</v>
      </c>
      <c r="J183" s="81">
        <f t="shared" si="2"/>
        <v>37.5</v>
      </c>
    </row>
    <row r="184" spans="1:10" x14ac:dyDescent="0.25">
      <c r="A184" t="s">
        <v>5512</v>
      </c>
      <c r="B184" s="56">
        <v>43069</v>
      </c>
      <c r="C184" t="s">
        <v>9900</v>
      </c>
      <c r="D184">
        <v>1</v>
      </c>
      <c r="E184" t="s">
        <v>3010</v>
      </c>
      <c r="F184">
        <v>35177</v>
      </c>
      <c r="G184" s="66" t="s">
        <v>5394</v>
      </c>
      <c r="H184" s="66" t="s">
        <v>5394</v>
      </c>
      <c r="I184" s="57">
        <v>30.77</v>
      </c>
      <c r="J184" s="81">
        <f t="shared" si="2"/>
        <v>192.3125</v>
      </c>
    </row>
    <row r="185" spans="1:10" x14ac:dyDescent="0.25">
      <c r="A185" t="s">
        <v>5514</v>
      </c>
      <c r="B185" s="56">
        <v>43069</v>
      </c>
      <c r="C185" t="s">
        <v>9901</v>
      </c>
      <c r="D185">
        <v>1</v>
      </c>
      <c r="E185" t="s">
        <v>3010</v>
      </c>
      <c r="F185">
        <v>35178</v>
      </c>
      <c r="G185" s="66" t="s">
        <v>5394</v>
      </c>
      <c r="H185" s="66" t="s">
        <v>5394</v>
      </c>
      <c r="I185" s="57">
        <v>43.05</v>
      </c>
      <c r="J185" s="81">
        <f t="shared" si="2"/>
        <v>269.0625</v>
      </c>
    </row>
    <row r="186" spans="1:10" x14ac:dyDescent="0.25">
      <c r="A186" t="s">
        <v>5516</v>
      </c>
      <c r="B186" s="56">
        <v>43069</v>
      </c>
      <c r="C186" t="s">
        <v>9902</v>
      </c>
      <c r="D186">
        <v>1</v>
      </c>
      <c r="E186" t="s">
        <v>3010</v>
      </c>
      <c r="F186">
        <v>35179</v>
      </c>
      <c r="G186" s="7" t="s">
        <v>10263</v>
      </c>
      <c r="H186" s="66" t="s">
        <v>9903</v>
      </c>
      <c r="I186" s="57">
        <v>109.52</v>
      </c>
      <c r="J186" s="81">
        <f t="shared" si="2"/>
        <v>684.5</v>
      </c>
    </row>
    <row r="187" spans="1:10" x14ac:dyDescent="0.25">
      <c r="A187" t="s">
        <v>5519</v>
      </c>
      <c r="B187" s="56">
        <v>43069</v>
      </c>
      <c r="C187" t="s">
        <v>9904</v>
      </c>
      <c r="D187">
        <v>1</v>
      </c>
      <c r="E187" t="s">
        <v>3010</v>
      </c>
      <c r="F187">
        <v>35180</v>
      </c>
      <c r="G187" s="66" t="s">
        <v>7644</v>
      </c>
      <c r="H187" s="66" t="s">
        <v>7644</v>
      </c>
      <c r="I187" s="57">
        <v>55.03</v>
      </c>
      <c r="J187" s="81">
        <f t="shared" si="2"/>
        <v>343.9375</v>
      </c>
    </row>
    <row r="188" spans="1:10" x14ac:dyDescent="0.25">
      <c r="A188" t="s">
        <v>6718</v>
      </c>
      <c r="B188" s="56">
        <v>43069</v>
      </c>
      <c r="C188" t="s">
        <v>9905</v>
      </c>
      <c r="D188">
        <v>1</v>
      </c>
      <c r="E188" t="s">
        <v>3010</v>
      </c>
      <c r="F188">
        <v>35181</v>
      </c>
      <c r="G188" s="66" t="s">
        <v>777</v>
      </c>
      <c r="H188" s="66" t="s">
        <v>777</v>
      </c>
      <c r="I188" s="57">
        <v>109.24</v>
      </c>
      <c r="J188" s="81">
        <f t="shared" si="2"/>
        <v>682.75</v>
      </c>
    </row>
    <row r="189" spans="1:10" x14ac:dyDescent="0.25">
      <c r="A189" t="s">
        <v>5521</v>
      </c>
      <c r="B189" s="56">
        <v>43069</v>
      </c>
      <c r="C189" t="s">
        <v>9906</v>
      </c>
      <c r="D189">
        <v>1</v>
      </c>
      <c r="E189" t="s">
        <v>3010</v>
      </c>
      <c r="F189">
        <v>35182</v>
      </c>
      <c r="G189" s="66" t="s">
        <v>1533</v>
      </c>
      <c r="H189" s="66" t="s">
        <v>1533</v>
      </c>
      <c r="I189" s="57">
        <v>46.88</v>
      </c>
      <c r="J189" s="81">
        <f t="shared" si="2"/>
        <v>293</v>
      </c>
    </row>
    <row r="190" spans="1:10" x14ac:dyDescent="0.25">
      <c r="A190" t="s">
        <v>6723</v>
      </c>
      <c r="B190" s="56">
        <v>43069</v>
      </c>
      <c r="C190" t="s">
        <v>9846</v>
      </c>
      <c r="D190">
        <v>1</v>
      </c>
      <c r="E190" t="s">
        <v>9006</v>
      </c>
      <c r="F190">
        <v>791</v>
      </c>
      <c r="G190" s="7" t="s">
        <v>1495</v>
      </c>
      <c r="H190" s="7" t="s">
        <v>2886</v>
      </c>
      <c r="I190" s="32">
        <v>50540.75</v>
      </c>
      <c r="J190" s="81">
        <f t="shared" si="2"/>
        <v>315879.6875</v>
      </c>
    </row>
    <row r="191" spans="1:10" x14ac:dyDescent="0.25">
      <c r="A191" t="s">
        <v>5523</v>
      </c>
      <c r="B191" s="56">
        <v>43069</v>
      </c>
      <c r="C191" t="s">
        <v>9907</v>
      </c>
      <c r="D191">
        <v>1</v>
      </c>
      <c r="E191" t="s">
        <v>3010</v>
      </c>
      <c r="F191">
        <v>35184</v>
      </c>
      <c r="G191" s="66" t="s">
        <v>333</v>
      </c>
      <c r="H191" s="66" t="s">
        <v>333</v>
      </c>
      <c r="I191" s="57">
        <v>106.06</v>
      </c>
      <c r="J191" s="81">
        <f t="shared" si="2"/>
        <v>662.875</v>
      </c>
    </row>
    <row r="192" spans="1:10" x14ac:dyDescent="0.25">
      <c r="A192" t="s">
        <v>5526</v>
      </c>
      <c r="B192" s="56">
        <v>43069</v>
      </c>
      <c r="C192" t="s">
        <v>9908</v>
      </c>
      <c r="D192">
        <v>1</v>
      </c>
      <c r="E192" t="s">
        <v>3010</v>
      </c>
      <c r="F192">
        <v>35185</v>
      </c>
      <c r="G192" s="66" t="s">
        <v>2942</v>
      </c>
      <c r="H192" s="66" t="s">
        <v>2942</v>
      </c>
      <c r="I192" s="57">
        <v>87.22</v>
      </c>
      <c r="J192" s="81">
        <f t="shared" si="2"/>
        <v>545.125</v>
      </c>
    </row>
    <row r="193" spans="1:11" x14ac:dyDescent="0.25">
      <c r="A193" t="s">
        <v>5529</v>
      </c>
      <c r="B193" s="56">
        <v>43069</v>
      </c>
      <c r="C193" t="s">
        <v>9909</v>
      </c>
      <c r="D193">
        <v>1</v>
      </c>
      <c r="E193" t="s">
        <v>3010</v>
      </c>
      <c r="F193">
        <v>35186</v>
      </c>
      <c r="G193" s="66" t="s">
        <v>9910</v>
      </c>
      <c r="H193" s="66" t="s">
        <v>9910</v>
      </c>
      <c r="I193" s="57">
        <v>21.55</v>
      </c>
      <c r="J193" s="81">
        <f t="shared" si="2"/>
        <v>134.6875</v>
      </c>
    </row>
    <row r="194" spans="1:11" x14ac:dyDescent="0.25">
      <c r="A194" t="s">
        <v>5531</v>
      </c>
      <c r="B194" s="56">
        <v>43069</v>
      </c>
      <c r="C194" t="s">
        <v>9911</v>
      </c>
      <c r="D194">
        <v>1</v>
      </c>
      <c r="E194" t="s">
        <v>3010</v>
      </c>
      <c r="F194">
        <v>35187</v>
      </c>
      <c r="G194" s="66" t="s">
        <v>6976</v>
      </c>
      <c r="H194" s="66" t="s">
        <v>6976</v>
      </c>
      <c r="I194" s="57">
        <v>17.16</v>
      </c>
      <c r="J194" s="81">
        <f t="shared" si="2"/>
        <v>107.25</v>
      </c>
    </row>
    <row r="195" spans="1:11" x14ac:dyDescent="0.25">
      <c r="A195" t="s">
        <v>5533</v>
      </c>
      <c r="B195" s="56">
        <v>43069</v>
      </c>
      <c r="C195" t="s">
        <v>5677</v>
      </c>
      <c r="D195">
        <v>1</v>
      </c>
      <c r="E195" t="s">
        <v>3010</v>
      </c>
      <c r="F195">
        <v>35188</v>
      </c>
      <c r="G195" s="7" t="s">
        <v>1495</v>
      </c>
      <c r="H195" s="7" t="s">
        <v>2886</v>
      </c>
      <c r="I195" s="32">
        <v>-50540.75</v>
      </c>
      <c r="J195" s="81">
        <f t="shared" si="2"/>
        <v>-315879.6875</v>
      </c>
      <c r="K195" s="61"/>
    </row>
    <row r="196" spans="1:11" x14ac:dyDescent="0.25">
      <c r="A196" t="s">
        <v>5535</v>
      </c>
      <c r="B196" s="56">
        <v>43069</v>
      </c>
      <c r="C196" t="s">
        <v>9912</v>
      </c>
      <c r="D196">
        <v>1</v>
      </c>
      <c r="E196" t="s">
        <v>3010</v>
      </c>
      <c r="F196">
        <v>35189</v>
      </c>
      <c r="G196" s="66" t="s">
        <v>407</v>
      </c>
      <c r="H196" s="66" t="s">
        <v>407</v>
      </c>
      <c r="I196" s="57">
        <v>11.73</v>
      </c>
      <c r="J196" s="81">
        <f t="shared" si="2"/>
        <v>73.3125</v>
      </c>
    </row>
    <row r="197" spans="1:11" x14ac:dyDescent="0.25">
      <c r="A197" t="s">
        <v>5537</v>
      </c>
      <c r="B197" s="56">
        <v>43069</v>
      </c>
      <c r="C197" t="s">
        <v>9913</v>
      </c>
      <c r="D197">
        <v>1</v>
      </c>
      <c r="E197" t="s">
        <v>3010</v>
      </c>
      <c r="F197">
        <v>35190</v>
      </c>
      <c r="G197" s="66" t="s">
        <v>739</v>
      </c>
      <c r="H197" s="66" t="s">
        <v>739</v>
      </c>
      <c r="I197" s="57">
        <v>28.96</v>
      </c>
      <c r="J197" s="81">
        <f t="shared" si="2"/>
        <v>181</v>
      </c>
    </row>
    <row r="198" spans="1:11" x14ac:dyDescent="0.25">
      <c r="A198" t="s">
        <v>6738</v>
      </c>
      <c r="B198" s="56">
        <v>43069</v>
      </c>
      <c r="C198" t="s">
        <v>9914</v>
      </c>
      <c r="D198">
        <v>1</v>
      </c>
      <c r="E198" t="s">
        <v>3010</v>
      </c>
      <c r="F198">
        <v>35191</v>
      </c>
      <c r="G198" s="66" t="s">
        <v>333</v>
      </c>
      <c r="H198" s="66" t="s">
        <v>333</v>
      </c>
      <c r="I198" s="57">
        <v>8.69</v>
      </c>
      <c r="J198" s="81">
        <f t="shared" si="2"/>
        <v>54.312499999999993</v>
      </c>
    </row>
    <row r="199" spans="1:11" x14ac:dyDescent="0.25">
      <c r="A199" t="s">
        <v>5539</v>
      </c>
      <c r="B199" s="56">
        <v>43069</v>
      </c>
      <c r="C199" t="s">
        <v>9915</v>
      </c>
      <c r="D199">
        <v>1</v>
      </c>
      <c r="E199" t="s">
        <v>3010</v>
      </c>
      <c r="F199">
        <v>35192</v>
      </c>
      <c r="G199" s="66" t="s">
        <v>2942</v>
      </c>
      <c r="H199" s="66" t="s">
        <v>2942</v>
      </c>
      <c r="I199" s="57">
        <v>77.569999999999993</v>
      </c>
      <c r="J199" s="81">
        <f t="shared" si="2"/>
        <v>484.81249999999994</v>
      </c>
    </row>
    <row r="200" spans="1:11" x14ac:dyDescent="0.25">
      <c r="A200" t="s">
        <v>5541</v>
      </c>
      <c r="B200" s="56">
        <v>43069</v>
      </c>
      <c r="C200" t="s">
        <v>9916</v>
      </c>
      <c r="D200">
        <v>1</v>
      </c>
      <c r="E200" t="s">
        <v>3010</v>
      </c>
      <c r="F200">
        <v>35193</v>
      </c>
      <c r="G200" s="66" t="s">
        <v>2439</v>
      </c>
      <c r="H200" s="66" t="s">
        <v>2439</v>
      </c>
      <c r="I200" s="57">
        <v>36</v>
      </c>
      <c r="J200" s="81">
        <f t="shared" si="2"/>
        <v>225</v>
      </c>
    </row>
    <row r="201" spans="1:11" x14ac:dyDescent="0.25">
      <c r="A201" t="s">
        <v>5544</v>
      </c>
      <c r="B201" s="56">
        <v>43069</v>
      </c>
      <c r="C201" t="s">
        <v>9917</v>
      </c>
      <c r="D201">
        <v>1</v>
      </c>
      <c r="E201" t="s">
        <v>3010</v>
      </c>
      <c r="F201">
        <v>35194</v>
      </c>
      <c r="G201" s="66" t="s">
        <v>329</v>
      </c>
      <c r="H201" s="66" t="s">
        <v>329</v>
      </c>
      <c r="I201" s="57">
        <v>94.9</v>
      </c>
      <c r="J201" s="81">
        <f t="shared" si="2"/>
        <v>593.125</v>
      </c>
    </row>
    <row r="202" spans="1:11" x14ac:dyDescent="0.25">
      <c r="A202" t="s">
        <v>5547</v>
      </c>
      <c r="B202" s="56">
        <v>43069</v>
      </c>
      <c r="C202" t="s">
        <v>9918</v>
      </c>
      <c r="D202">
        <v>1</v>
      </c>
      <c r="E202" t="s">
        <v>3010</v>
      </c>
      <c r="F202">
        <v>35195</v>
      </c>
      <c r="G202" s="66" t="s">
        <v>2341</v>
      </c>
      <c r="H202" s="66" t="s">
        <v>2341</v>
      </c>
      <c r="I202" s="57">
        <v>13.79</v>
      </c>
      <c r="J202" s="81">
        <f t="shared" si="2"/>
        <v>86.187499999999986</v>
      </c>
    </row>
    <row r="203" spans="1:11" x14ac:dyDescent="0.25">
      <c r="A203" t="s">
        <v>5547</v>
      </c>
      <c r="B203" s="56">
        <v>43069</v>
      </c>
      <c r="C203" t="s">
        <v>9918</v>
      </c>
      <c r="D203">
        <v>1</v>
      </c>
      <c r="E203" t="s">
        <v>3010</v>
      </c>
      <c r="F203">
        <v>35195</v>
      </c>
      <c r="G203" s="66" t="s">
        <v>841</v>
      </c>
      <c r="H203" s="66" t="s">
        <v>841</v>
      </c>
      <c r="I203" s="57">
        <v>5.24</v>
      </c>
      <c r="J203" s="81">
        <f t="shared" si="2"/>
        <v>32.75</v>
      </c>
    </row>
    <row r="204" spans="1:11" x14ac:dyDescent="0.25">
      <c r="A204" t="s">
        <v>5547</v>
      </c>
      <c r="B204" s="56">
        <v>43069</v>
      </c>
      <c r="C204" t="s">
        <v>9918</v>
      </c>
      <c r="D204">
        <v>1</v>
      </c>
      <c r="E204" t="s">
        <v>3010</v>
      </c>
      <c r="F204">
        <v>35195</v>
      </c>
      <c r="G204" s="66" t="s">
        <v>9919</v>
      </c>
      <c r="H204" s="66" t="s">
        <v>9919</v>
      </c>
      <c r="I204" s="57">
        <v>111.4</v>
      </c>
      <c r="J204" s="81">
        <f t="shared" si="2"/>
        <v>696.25</v>
      </c>
    </row>
    <row r="205" spans="1:11" x14ac:dyDescent="0.25">
      <c r="A205" t="s">
        <v>5547</v>
      </c>
      <c r="B205" s="56">
        <v>43069</v>
      </c>
      <c r="C205" t="s">
        <v>9918</v>
      </c>
      <c r="D205">
        <v>1</v>
      </c>
      <c r="E205" t="s">
        <v>3010</v>
      </c>
      <c r="F205">
        <v>35195</v>
      </c>
      <c r="G205" s="66" t="s">
        <v>2462</v>
      </c>
      <c r="H205" s="66" t="s">
        <v>2462</v>
      </c>
      <c r="I205" s="57">
        <v>2.76</v>
      </c>
      <c r="J205" s="81">
        <f t="shared" si="2"/>
        <v>17.25</v>
      </c>
    </row>
    <row r="206" spans="1:11" x14ac:dyDescent="0.25">
      <c r="A206" t="s">
        <v>5547</v>
      </c>
      <c r="B206" s="56">
        <v>43069</v>
      </c>
      <c r="C206" t="s">
        <v>9918</v>
      </c>
      <c r="D206">
        <v>1</v>
      </c>
      <c r="E206" t="s">
        <v>3010</v>
      </c>
      <c r="F206">
        <v>35195</v>
      </c>
      <c r="G206" s="66" t="s">
        <v>2462</v>
      </c>
      <c r="H206" s="66" t="s">
        <v>2462</v>
      </c>
      <c r="I206" s="57">
        <v>4.83</v>
      </c>
      <c r="J206" s="81">
        <f t="shared" si="2"/>
        <v>30.1875</v>
      </c>
    </row>
    <row r="207" spans="1:11" x14ac:dyDescent="0.25">
      <c r="A207" t="s">
        <v>5547</v>
      </c>
      <c r="B207" s="56">
        <v>43069</v>
      </c>
      <c r="C207" t="s">
        <v>9918</v>
      </c>
      <c r="D207">
        <v>1</v>
      </c>
      <c r="E207" t="s">
        <v>3010</v>
      </c>
      <c r="F207">
        <v>35195</v>
      </c>
      <c r="G207" s="66" t="s">
        <v>2462</v>
      </c>
      <c r="H207" s="66" t="s">
        <v>2462</v>
      </c>
      <c r="I207" s="57">
        <v>5.93</v>
      </c>
      <c r="J207" s="81">
        <f t="shared" si="2"/>
        <v>37.0625</v>
      </c>
    </row>
    <row r="208" spans="1:11" x14ac:dyDescent="0.25">
      <c r="A208" t="s">
        <v>5547</v>
      </c>
      <c r="B208" s="56">
        <v>43069</v>
      </c>
      <c r="C208" t="s">
        <v>9918</v>
      </c>
      <c r="D208">
        <v>1</v>
      </c>
      <c r="E208" t="s">
        <v>3010</v>
      </c>
      <c r="F208">
        <v>35195</v>
      </c>
      <c r="G208" s="66" t="s">
        <v>907</v>
      </c>
      <c r="H208" s="66" t="s">
        <v>907</v>
      </c>
      <c r="I208" s="57">
        <v>126.62</v>
      </c>
      <c r="J208" s="81">
        <f t="shared" si="2"/>
        <v>791.375</v>
      </c>
    </row>
    <row r="209" spans="1:10" x14ac:dyDescent="0.25">
      <c r="A209" t="s">
        <v>5547</v>
      </c>
      <c r="B209" s="56">
        <v>43069</v>
      </c>
      <c r="C209" t="s">
        <v>9918</v>
      </c>
      <c r="D209">
        <v>1</v>
      </c>
      <c r="E209" t="s">
        <v>3010</v>
      </c>
      <c r="F209">
        <v>35195</v>
      </c>
      <c r="G209" s="66" t="s">
        <v>815</v>
      </c>
      <c r="H209" s="66" t="s">
        <v>815</v>
      </c>
      <c r="I209" s="57">
        <v>36.82</v>
      </c>
      <c r="J209" s="81">
        <f t="shared" ref="J209:J272" si="3">+I209/0.16</f>
        <v>230.125</v>
      </c>
    </row>
    <row r="210" spans="1:10" x14ac:dyDescent="0.25">
      <c r="A210" t="s">
        <v>5547</v>
      </c>
      <c r="B210" s="56">
        <v>43069</v>
      </c>
      <c r="C210" t="s">
        <v>9918</v>
      </c>
      <c r="D210">
        <v>1</v>
      </c>
      <c r="E210" t="s">
        <v>3010</v>
      </c>
      <c r="F210">
        <v>35195</v>
      </c>
      <c r="G210" s="66" t="s">
        <v>6018</v>
      </c>
      <c r="H210" s="66" t="s">
        <v>6018</v>
      </c>
      <c r="I210" s="57">
        <v>53.94</v>
      </c>
      <c r="J210" s="81">
        <f t="shared" si="3"/>
        <v>337.125</v>
      </c>
    </row>
    <row r="211" spans="1:10" x14ac:dyDescent="0.25">
      <c r="A211" t="s">
        <v>719</v>
      </c>
      <c r="B211" s="56">
        <v>43069</v>
      </c>
      <c r="C211" t="s">
        <v>9920</v>
      </c>
      <c r="D211">
        <v>1</v>
      </c>
      <c r="E211" t="s">
        <v>3010</v>
      </c>
      <c r="F211">
        <v>35196</v>
      </c>
      <c r="G211" s="66" t="s">
        <v>444</v>
      </c>
      <c r="H211" s="66" t="s">
        <v>444</v>
      </c>
      <c r="I211" s="57">
        <v>37.24</v>
      </c>
      <c r="J211" s="81">
        <f t="shared" si="3"/>
        <v>232.75</v>
      </c>
    </row>
    <row r="212" spans="1:10" x14ac:dyDescent="0.25">
      <c r="A212" t="s">
        <v>719</v>
      </c>
      <c r="B212" s="56">
        <v>43069</v>
      </c>
      <c r="C212" t="s">
        <v>9920</v>
      </c>
      <c r="D212">
        <v>1</v>
      </c>
      <c r="E212" t="s">
        <v>3010</v>
      </c>
      <c r="F212">
        <v>35196</v>
      </c>
      <c r="G212" s="66" t="s">
        <v>794</v>
      </c>
      <c r="H212" s="66" t="s">
        <v>794</v>
      </c>
      <c r="I212" s="57">
        <v>21.24</v>
      </c>
      <c r="J212" s="81">
        <f t="shared" si="3"/>
        <v>132.75</v>
      </c>
    </row>
    <row r="213" spans="1:10" x14ac:dyDescent="0.25">
      <c r="A213" t="s">
        <v>719</v>
      </c>
      <c r="B213" s="56">
        <v>43069</v>
      </c>
      <c r="C213" t="s">
        <v>9920</v>
      </c>
      <c r="D213">
        <v>1</v>
      </c>
      <c r="E213" t="s">
        <v>3010</v>
      </c>
      <c r="F213">
        <v>35196</v>
      </c>
      <c r="G213" s="66" t="s">
        <v>800</v>
      </c>
      <c r="H213" s="66" t="s">
        <v>800</v>
      </c>
      <c r="I213" s="57">
        <v>67.349999999999994</v>
      </c>
      <c r="J213" s="81">
        <f t="shared" si="3"/>
        <v>420.93749999999994</v>
      </c>
    </row>
    <row r="214" spans="1:10" x14ac:dyDescent="0.25">
      <c r="A214" t="s">
        <v>719</v>
      </c>
      <c r="B214" s="56">
        <v>43069</v>
      </c>
      <c r="C214" t="s">
        <v>9920</v>
      </c>
      <c r="D214">
        <v>1</v>
      </c>
      <c r="E214" t="s">
        <v>3010</v>
      </c>
      <c r="F214">
        <v>35196</v>
      </c>
      <c r="G214" s="66" t="s">
        <v>796</v>
      </c>
      <c r="H214" s="66" t="s">
        <v>796</v>
      </c>
      <c r="I214" s="57">
        <v>15.17</v>
      </c>
      <c r="J214" s="81">
        <f t="shared" si="3"/>
        <v>94.8125</v>
      </c>
    </row>
    <row r="215" spans="1:10" x14ac:dyDescent="0.25">
      <c r="A215" t="s">
        <v>6757</v>
      </c>
      <c r="B215" s="56">
        <v>43069</v>
      </c>
      <c r="C215" t="s">
        <v>9921</v>
      </c>
      <c r="D215">
        <v>1</v>
      </c>
      <c r="E215" t="s">
        <v>3010</v>
      </c>
      <c r="F215">
        <v>35197</v>
      </c>
      <c r="G215" s="66" t="s">
        <v>444</v>
      </c>
      <c r="H215" s="66" t="s">
        <v>444</v>
      </c>
      <c r="I215" s="57">
        <v>37.24</v>
      </c>
      <c r="J215" s="81">
        <f t="shared" si="3"/>
        <v>232.75</v>
      </c>
    </row>
    <row r="216" spans="1:10" x14ac:dyDescent="0.25">
      <c r="A216" t="s">
        <v>6757</v>
      </c>
      <c r="B216" s="56">
        <v>43069</v>
      </c>
      <c r="C216" t="s">
        <v>9921</v>
      </c>
      <c r="D216">
        <v>1</v>
      </c>
      <c r="E216" t="s">
        <v>3010</v>
      </c>
      <c r="F216">
        <v>35197</v>
      </c>
      <c r="G216" s="66" t="s">
        <v>794</v>
      </c>
      <c r="H216" s="66" t="s">
        <v>794</v>
      </c>
      <c r="I216" s="57">
        <v>21.24</v>
      </c>
      <c r="J216" s="81">
        <f t="shared" si="3"/>
        <v>132.75</v>
      </c>
    </row>
    <row r="217" spans="1:10" x14ac:dyDescent="0.25">
      <c r="A217" t="s">
        <v>6757</v>
      </c>
      <c r="B217" s="56">
        <v>43069</v>
      </c>
      <c r="C217" t="s">
        <v>9921</v>
      </c>
      <c r="D217">
        <v>1</v>
      </c>
      <c r="E217" t="s">
        <v>3010</v>
      </c>
      <c r="F217">
        <v>35197</v>
      </c>
      <c r="G217" s="66" t="s">
        <v>796</v>
      </c>
      <c r="H217" s="66" t="s">
        <v>796</v>
      </c>
      <c r="I217" s="57">
        <v>15.86</v>
      </c>
      <c r="J217" s="81">
        <f t="shared" si="3"/>
        <v>99.125</v>
      </c>
    </row>
    <row r="218" spans="1:10" x14ac:dyDescent="0.25">
      <c r="A218" t="s">
        <v>6757</v>
      </c>
      <c r="B218" s="56">
        <v>43069</v>
      </c>
      <c r="C218" t="s">
        <v>9921</v>
      </c>
      <c r="D218">
        <v>1</v>
      </c>
      <c r="E218" t="s">
        <v>3010</v>
      </c>
      <c r="F218">
        <v>35197</v>
      </c>
      <c r="G218" s="66" t="s">
        <v>9922</v>
      </c>
      <c r="H218" s="66" t="s">
        <v>9922</v>
      </c>
      <c r="I218" s="57">
        <v>67.349999999999994</v>
      </c>
      <c r="J218" s="81">
        <f t="shared" si="3"/>
        <v>420.93749999999994</v>
      </c>
    </row>
    <row r="219" spans="1:10" x14ac:dyDescent="0.25">
      <c r="A219" t="s">
        <v>6762</v>
      </c>
      <c r="B219" s="56">
        <v>43069</v>
      </c>
      <c r="C219" t="s">
        <v>9923</v>
      </c>
      <c r="D219">
        <v>1</v>
      </c>
      <c r="E219" t="s">
        <v>3010</v>
      </c>
      <c r="F219">
        <v>35199</v>
      </c>
      <c r="G219" s="66" t="s">
        <v>7448</v>
      </c>
      <c r="H219" s="66" t="s">
        <v>7448</v>
      </c>
      <c r="I219" s="57">
        <v>15.17</v>
      </c>
      <c r="J219" s="81">
        <f t="shared" si="3"/>
        <v>94.8125</v>
      </c>
    </row>
    <row r="220" spans="1:10" x14ac:dyDescent="0.25">
      <c r="A220" t="s">
        <v>6762</v>
      </c>
      <c r="B220" s="56">
        <v>43069</v>
      </c>
      <c r="C220" t="s">
        <v>9923</v>
      </c>
      <c r="D220">
        <v>1</v>
      </c>
      <c r="E220" t="s">
        <v>3010</v>
      </c>
      <c r="F220">
        <v>35199</v>
      </c>
      <c r="G220" s="66" t="s">
        <v>794</v>
      </c>
      <c r="H220" s="66" t="s">
        <v>794</v>
      </c>
      <c r="I220" s="57">
        <v>21.24</v>
      </c>
      <c r="J220" s="81">
        <f t="shared" si="3"/>
        <v>132.75</v>
      </c>
    </row>
    <row r="221" spans="1:10" x14ac:dyDescent="0.25">
      <c r="A221" t="s">
        <v>6765</v>
      </c>
      <c r="B221" s="56">
        <v>43069</v>
      </c>
      <c r="C221" t="s">
        <v>9924</v>
      </c>
      <c r="D221">
        <v>1</v>
      </c>
      <c r="E221" t="s">
        <v>3010</v>
      </c>
      <c r="F221">
        <v>35200</v>
      </c>
      <c r="G221" s="66" t="s">
        <v>836</v>
      </c>
      <c r="H221" s="66" t="s">
        <v>836</v>
      </c>
      <c r="I221" s="57">
        <v>26.94</v>
      </c>
      <c r="J221" s="81">
        <f t="shared" si="3"/>
        <v>168.375</v>
      </c>
    </row>
    <row r="222" spans="1:10" x14ac:dyDescent="0.25">
      <c r="A222" t="s">
        <v>6765</v>
      </c>
      <c r="B222" s="56">
        <v>43069</v>
      </c>
      <c r="C222" t="s">
        <v>9924</v>
      </c>
      <c r="D222">
        <v>1</v>
      </c>
      <c r="E222" t="s">
        <v>3010</v>
      </c>
      <c r="F222">
        <v>35200</v>
      </c>
      <c r="G222" s="66" t="s">
        <v>794</v>
      </c>
      <c r="H222" s="66" t="s">
        <v>794</v>
      </c>
      <c r="I222" s="57">
        <v>9.7899999999999991</v>
      </c>
      <c r="J222" s="81">
        <f t="shared" si="3"/>
        <v>61.187499999999993</v>
      </c>
    </row>
    <row r="223" spans="1:10" x14ac:dyDescent="0.25">
      <c r="A223" t="s">
        <v>6768</v>
      </c>
      <c r="B223" s="56">
        <v>43069</v>
      </c>
      <c r="C223" t="s">
        <v>9925</v>
      </c>
      <c r="D223">
        <v>1</v>
      </c>
      <c r="E223" t="s">
        <v>3010</v>
      </c>
      <c r="F223">
        <v>35201</v>
      </c>
      <c r="G223" s="66" t="s">
        <v>2898</v>
      </c>
      <c r="H223" s="66" t="s">
        <v>2898</v>
      </c>
      <c r="I223" s="57">
        <v>46.63</v>
      </c>
      <c r="J223" s="81">
        <f t="shared" si="3"/>
        <v>291.4375</v>
      </c>
    </row>
    <row r="224" spans="1:10" x14ac:dyDescent="0.25">
      <c r="A224" t="s">
        <v>6773</v>
      </c>
      <c r="B224" s="56">
        <v>43069</v>
      </c>
      <c r="C224" t="s">
        <v>9926</v>
      </c>
      <c r="D224">
        <v>1</v>
      </c>
      <c r="E224" t="s">
        <v>3010</v>
      </c>
      <c r="F224">
        <v>35202</v>
      </c>
      <c r="G224" s="7" t="s">
        <v>3399</v>
      </c>
      <c r="H224" s="7" t="s">
        <v>3399</v>
      </c>
      <c r="I224" s="57">
        <v>82.35</v>
      </c>
      <c r="J224" s="81">
        <f t="shared" si="3"/>
        <v>514.6875</v>
      </c>
    </row>
    <row r="225" spans="1:10" x14ac:dyDescent="0.25">
      <c r="A225" t="s">
        <v>6776</v>
      </c>
      <c r="B225" s="56">
        <v>43069</v>
      </c>
      <c r="C225" t="s">
        <v>9927</v>
      </c>
      <c r="D225">
        <v>1</v>
      </c>
      <c r="E225" t="s">
        <v>3010</v>
      </c>
      <c r="F225">
        <v>35203</v>
      </c>
      <c r="G225" s="7" t="s">
        <v>3399</v>
      </c>
      <c r="H225" s="7" t="s">
        <v>3399</v>
      </c>
      <c r="I225" s="57">
        <v>34.21</v>
      </c>
      <c r="J225" s="81">
        <f t="shared" si="3"/>
        <v>213.8125</v>
      </c>
    </row>
    <row r="226" spans="1:10" x14ac:dyDescent="0.25">
      <c r="A226" t="s">
        <v>6779</v>
      </c>
      <c r="B226" s="56">
        <v>43069</v>
      </c>
      <c r="C226" t="s">
        <v>9928</v>
      </c>
      <c r="D226">
        <v>1</v>
      </c>
      <c r="E226" t="s">
        <v>3010</v>
      </c>
      <c r="F226">
        <v>35204</v>
      </c>
      <c r="G226" s="66" t="s">
        <v>9910</v>
      </c>
      <c r="H226" s="66" t="s">
        <v>9910</v>
      </c>
      <c r="I226" s="57">
        <v>21.55</v>
      </c>
      <c r="J226" s="81">
        <f t="shared" si="3"/>
        <v>134.6875</v>
      </c>
    </row>
    <row r="227" spans="1:10" x14ac:dyDescent="0.25">
      <c r="A227" t="s">
        <v>6782</v>
      </c>
      <c r="B227" s="56">
        <v>43069</v>
      </c>
      <c r="C227" t="s">
        <v>9929</v>
      </c>
      <c r="D227">
        <v>1</v>
      </c>
      <c r="E227" t="s">
        <v>3010</v>
      </c>
      <c r="F227">
        <v>35205</v>
      </c>
      <c r="G227" s="66" t="s">
        <v>407</v>
      </c>
      <c r="H227" s="66" t="s">
        <v>407</v>
      </c>
      <c r="I227" s="57">
        <v>234.48</v>
      </c>
      <c r="J227" s="81">
        <f t="shared" si="3"/>
        <v>1465.5</v>
      </c>
    </row>
    <row r="228" spans="1:10" x14ac:dyDescent="0.25">
      <c r="A228" t="s">
        <v>6785</v>
      </c>
      <c r="B228" s="56">
        <v>43069</v>
      </c>
      <c r="C228" t="s">
        <v>9930</v>
      </c>
      <c r="D228">
        <v>1</v>
      </c>
      <c r="E228" t="s">
        <v>3010</v>
      </c>
      <c r="F228">
        <v>35206</v>
      </c>
      <c r="G228" s="66" t="s">
        <v>407</v>
      </c>
      <c r="H228" s="66" t="s">
        <v>407</v>
      </c>
      <c r="I228" s="57">
        <v>268.95999999999998</v>
      </c>
      <c r="J228" s="81">
        <f t="shared" si="3"/>
        <v>1680.9999999999998</v>
      </c>
    </row>
    <row r="229" spans="1:10" x14ac:dyDescent="0.25">
      <c r="A229" t="s">
        <v>6788</v>
      </c>
      <c r="B229" s="56">
        <v>43069</v>
      </c>
      <c r="C229" t="s">
        <v>9931</v>
      </c>
      <c r="D229">
        <v>1</v>
      </c>
      <c r="E229" t="s">
        <v>3010</v>
      </c>
      <c r="F229">
        <v>35207</v>
      </c>
      <c r="G229" s="66" t="s">
        <v>305</v>
      </c>
      <c r="H229" s="66" t="s">
        <v>305</v>
      </c>
      <c r="I229" s="57">
        <v>40</v>
      </c>
      <c r="J229" s="81">
        <f t="shared" si="3"/>
        <v>250</v>
      </c>
    </row>
    <row r="230" spans="1:10" x14ac:dyDescent="0.25">
      <c r="A230" t="s">
        <v>6792</v>
      </c>
      <c r="B230" s="56">
        <v>43069</v>
      </c>
      <c r="C230" t="s">
        <v>9932</v>
      </c>
      <c r="D230">
        <v>1</v>
      </c>
      <c r="E230" t="s">
        <v>3010</v>
      </c>
      <c r="F230">
        <v>35208</v>
      </c>
      <c r="G230" s="66" t="s">
        <v>9632</v>
      </c>
      <c r="H230" s="66" t="s">
        <v>9632</v>
      </c>
      <c r="I230" s="57">
        <v>131.81</v>
      </c>
      <c r="J230" s="81">
        <f t="shared" si="3"/>
        <v>823.8125</v>
      </c>
    </row>
    <row r="231" spans="1:10" x14ac:dyDescent="0.25">
      <c r="A231" t="s">
        <v>6805</v>
      </c>
      <c r="B231" s="56">
        <v>43069</v>
      </c>
      <c r="C231" t="s">
        <v>9933</v>
      </c>
      <c r="D231">
        <v>1</v>
      </c>
      <c r="E231" t="s">
        <v>3010</v>
      </c>
      <c r="F231">
        <v>35209</v>
      </c>
      <c r="G231" s="66" t="s">
        <v>9632</v>
      </c>
      <c r="H231" s="66" t="s">
        <v>9632</v>
      </c>
      <c r="I231" s="57">
        <v>157.37</v>
      </c>
      <c r="J231" s="81">
        <f t="shared" si="3"/>
        <v>983.5625</v>
      </c>
    </row>
    <row r="232" spans="1:10" x14ac:dyDescent="0.25">
      <c r="A232" t="s">
        <v>6810</v>
      </c>
      <c r="B232" s="56">
        <v>43069</v>
      </c>
      <c r="C232" t="s">
        <v>9934</v>
      </c>
      <c r="D232">
        <v>1</v>
      </c>
      <c r="E232" t="s">
        <v>3010</v>
      </c>
      <c r="F232">
        <v>35210</v>
      </c>
      <c r="G232" s="66" t="s">
        <v>1426</v>
      </c>
      <c r="H232" s="66" t="s">
        <v>1426</v>
      </c>
      <c r="I232" s="57">
        <v>56</v>
      </c>
      <c r="J232" s="81">
        <f t="shared" si="3"/>
        <v>350</v>
      </c>
    </row>
    <row r="233" spans="1:10" x14ac:dyDescent="0.25">
      <c r="A233" t="s">
        <v>6813</v>
      </c>
      <c r="B233" s="56">
        <v>43069</v>
      </c>
      <c r="C233" t="s">
        <v>9935</v>
      </c>
      <c r="D233">
        <v>1</v>
      </c>
      <c r="E233" t="s">
        <v>3010</v>
      </c>
      <c r="F233">
        <v>35211</v>
      </c>
      <c r="G233" s="66" t="s">
        <v>1426</v>
      </c>
      <c r="H233" s="66" t="s">
        <v>1426</v>
      </c>
      <c r="I233" s="57">
        <v>56</v>
      </c>
      <c r="J233" s="81">
        <f t="shared" si="3"/>
        <v>350</v>
      </c>
    </row>
    <row r="234" spans="1:10" x14ac:dyDescent="0.25">
      <c r="A234" t="s">
        <v>6817</v>
      </c>
      <c r="B234" s="56">
        <v>43069</v>
      </c>
      <c r="C234" t="s">
        <v>9936</v>
      </c>
      <c r="D234">
        <v>1</v>
      </c>
      <c r="E234" t="s">
        <v>3010</v>
      </c>
      <c r="F234">
        <v>35212</v>
      </c>
      <c r="G234" s="66" t="s">
        <v>1426</v>
      </c>
      <c r="H234" s="66" t="s">
        <v>1426</v>
      </c>
      <c r="I234" s="57">
        <v>56</v>
      </c>
      <c r="J234" s="81">
        <f t="shared" si="3"/>
        <v>350</v>
      </c>
    </row>
    <row r="235" spans="1:10" x14ac:dyDescent="0.25">
      <c r="A235" t="s">
        <v>6820</v>
      </c>
      <c r="B235" s="56">
        <v>43069</v>
      </c>
      <c r="C235" t="s">
        <v>9937</v>
      </c>
      <c r="D235">
        <v>1</v>
      </c>
      <c r="E235" t="s">
        <v>3010</v>
      </c>
      <c r="F235">
        <v>35213</v>
      </c>
      <c r="G235" s="66" t="s">
        <v>305</v>
      </c>
      <c r="H235" s="66" t="s">
        <v>305</v>
      </c>
      <c r="I235" s="57">
        <v>40</v>
      </c>
      <c r="J235" s="81">
        <f t="shared" si="3"/>
        <v>250</v>
      </c>
    </row>
    <row r="236" spans="1:10" x14ac:dyDescent="0.25">
      <c r="A236" t="s">
        <v>6823</v>
      </c>
      <c r="B236" s="56">
        <v>43069</v>
      </c>
      <c r="C236" t="s">
        <v>9938</v>
      </c>
      <c r="D236">
        <v>1</v>
      </c>
      <c r="E236" t="s">
        <v>3010</v>
      </c>
      <c r="F236">
        <v>35214</v>
      </c>
      <c r="G236" s="66" t="s">
        <v>6699</v>
      </c>
      <c r="H236" s="66" t="s">
        <v>6699</v>
      </c>
      <c r="I236" s="57">
        <v>29.79</v>
      </c>
      <c r="J236" s="81">
        <f t="shared" si="3"/>
        <v>186.1875</v>
      </c>
    </row>
    <row r="237" spans="1:10" x14ac:dyDescent="0.25">
      <c r="A237" t="s">
        <v>6826</v>
      </c>
      <c r="B237" s="56">
        <v>43069</v>
      </c>
      <c r="C237" t="s">
        <v>9939</v>
      </c>
      <c r="D237">
        <v>1</v>
      </c>
      <c r="E237" t="s">
        <v>3010</v>
      </c>
      <c r="F237">
        <v>35215</v>
      </c>
      <c r="G237" s="66" t="s">
        <v>7448</v>
      </c>
      <c r="H237" s="66" t="s">
        <v>7448</v>
      </c>
      <c r="I237" s="57">
        <v>15.17</v>
      </c>
      <c r="J237" s="81">
        <f t="shared" si="3"/>
        <v>94.8125</v>
      </c>
    </row>
    <row r="238" spans="1:10" x14ac:dyDescent="0.25">
      <c r="A238" t="s">
        <v>6826</v>
      </c>
      <c r="B238" s="56">
        <v>43069</v>
      </c>
      <c r="C238" t="s">
        <v>9939</v>
      </c>
      <c r="D238">
        <v>1</v>
      </c>
      <c r="E238" t="s">
        <v>3010</v>
      </c>
      <c r="F238">
        <v>35215</v>
      </c>
      <c r="G238" s="66" t="s">
        <v>880</v>
      </c>
      <c r="H238" s="66" t="s">
        <v>880</v>
      </c>
      <c r="I238" s="57">
        <v>10.48</v>
      </c>
      <c r="J238" s="81">
        <f t="shared" si="3"/>
        <v>65.5</v>
      </c>
    </row>
    <row r="239" spans="1:10" x14ac:dyDescent="0.25">
      <c r="A239" t="s">
        <v>6826</v>
      </c>
      <c r="B239" s="56">
        <v>43069</v>
      </c>
      <c r="C239" t="s">
        <v>9939</v>
      </c>
      <c r="D239">
        <v>1</v>
      </c>
      <c r="E239" t="s">
        <v>3010</v>
      </c>
      <c r="F239">
        <v>35215</v>
      </c>
      <c r="G239" s="66" t="s">
        <v>9940</v>
      </c>
      <c r="H239" s="66" t="s">
        <v>9940</v>
      </c>
      <c r="I239" s="57">
        <v>67.69</v>
      </c>
      <c r="J239" s="81">
        <f t="shared" si="3"/>
        <v>423.0625</v>
      </c>
    </row>
    <row r="240" spans="1:10" x14ac:dyDescent="0.25">
      <c r="A240" t="s">
        <v>6829</v>
      </c>
      <c r="B240" s="56">
        <v>43069</v>
      </c>
      <c r="C240" t="s">
        <v>9941</v>
      </c>
      <c r="D240">
        <v>1</v>
      </c>
      <c r="E240" t="s">
        <v>3010</v>
      </c>
      <c r="F240">
        <v>35216</v>
      </c>
      <c r="G240" s="66" t="s">
        <v>7448</v>
      </c>
      <c r="H240" s="66" t="s">
        <v>7448</v>
      </c>
      <c r="I240" s="57">
        <v>15.17</v>
      </c>
      <c r="J240" s="81">
        <f t="shared" si="3"/>
        <v>94.8125</v>
      </c>
    </row>
    <row r="241" spans="1:11" x14ac:dyDescent="0.25">
      <c r="A241" t="s">
        <v>6829</v>
      </c>
      <c r="B241" s="56">
        <v>43069</v>
      </c>
      <c r="C241" t="s">
        <v>9941</v>
      </c>
      <c r="D241">
        <v>1</v>
      </c>
      <c r="E241" t="s">
        <v>3010</v>
      </c>
      <c r="F241">
        <v>35216</v>
      </c>
      <c r="G241" s="66" t="s">
        <v>880</v>
      </c>
      <c r="H241" s="66" t="s">
        <v>880</v>
      </c>
      <c r="I241" s="57">
        <v>10.48</v>
      </c>
      <c r="J241" s="81">
        <f t="shared" si="3"/>
        <v>65.5</v>
      </c>
    </row>
    <row r="242" spans="1:11" x14ac:dyDescent="0.25">
      <c r="A242" t="s">
        <v>6832</v>
      </c>
      <c r="B242" s="56">
        <v>43069</v>
      </c>
      <c r="C242" t="s">
        <v>9942</v>
      </c>
      <c r="D242">
        <v>1</v>
      </c>
      <c r="E242" t="s">
        <v>3010</v>
      </c>
      <c r="F242">
        <v>35217</v>
      </c>
      <c r="G242" s="66" t="s">
        <v>305</v>
      </c>
      <c r="H242" s="66" t="s">
        <v>305</v>
      </c>
      <c r="I242" s="57">
        <v>40</v>
      </c>
      <c r="J242" s="81">
        <f t="shared" si="3"/>
        <v>250</v>
      </c>
    </row>
    <row r="243" spans="1:11" x14ac:dyDescent="0.25">
      <c r="A243" t="s">
        <v>722</v>
      </c>
      <c r="B243" s="56">
        <v>43069</v>
      </c>
      <c r="C243" t="s">
        <v>9943</v>
      </c>
      <c r="D243">
        <v>1</v>
      </c>
      <c r="E243" t="s">
        <v>2948</v>
      </c>
      <c r="F243">
        <v>12325</v>
      </c>
      <c r="G243" s="39" t="s">
        <v>1463</v>
      </c>
      <c r="H243" s="39" t="s">
        <v>1464</v>
      </c>
      <c r="I243" s="32">
        <v>55870.95</v>
      </c>
      <c r="J243" s="81">
        <f t="shared" si="3"/>
        <v>349193.4375</v>
      </c>
    </row>
    <row r="244" spans="1:11" x14ac:dyDescent="0.25">
      <c r="A244" t="s">
        <v>6837</v>
      </c>
      <c r="B244" s="56">
        <v>43069</v>
      </c>
      <c r="C244" t="s">
        <v>9944</v>
      </c>
      <c r="D244">
        <v>1</v>
      </c>
      <c r="E244" t="s">
        <v>2948</v>
      </c>
      <c r="F244">
        <v>12326</v>
      </c>
      <c r="G244" s="39" t="s">
        <v>1463</v>
      </c>
      <c r="H244" s="39" t="s">
        <v>1464</v>
      </c>
      <c r="I244" s="32">
        <v>42763.67</v>
      </c>
      <c r="J244" s="81">
        <f t="shared" si="3"/>
        <v>267272.9375</v>
      </c>
    </row>
    <row r="245" spans="1:11" x14ac:dyDescent="0.25">
      <c r="A245" t="s">
        <v>910</v>
      </c>
      <c r="B245" s="56">
        <v>43069</v>
      </c>
      <c r="C245" t="s">
        <v>9945</v>
      </c>
      <c r="D245">
        <v>1</v>
      </c>
      <c r="E245" t="s">
        <v>2948</v>
      </c>
      <c r="F245">
        <v>12327</v>
      </c>
      <c r="G245" s="39" t="s">
        <v>1463</v>
      </c>
      <c r="H245" s="39" t="s">
        <v>1464</v>
      </c>
      <c r="I245" s="32">
        <v>46287.45</v>
      </c>
      <c r="J245" s="81">
        <f t="shared" si="3"/>
        <v>289296.5625</v>
      </c>
    </row>
    <row r="246" spans="1:11" x14ac:dyDescent="0.25">
      <c r="A246" t="s">
        <v>916</v>
      </c>
      <c r="B246" s="56">
        <v>43069</v>
      </c>
      <c r="C246" t="s">
        <v>9946</v>
      </c>
      <c r="D246">
        <v>1</v>
      </c>
      <c r="E246" t="s">
        <v>2948</v>
      </c>
      <c r="F246">
        <v>12328</v>
      </c>
      <c r="G246" s="39" t="s">
        <v>1463</v>
      </c>
      <c r="H246" s="39" t="s">
        <v>1464</v>
      </c>
      <c r="I246" s="32">
        <v>46287.45</v>
      </c>
      <c r="J246" s="81">
        <f t="shared" si="3"/>
        <v>289296.5625</v>
      </c>
    </row>
    <row r="247" spans="1:11" x14ac:dyDescent="0.25">
      <c r="A247" t="s">
        <v>921</v>
      </c>
      <c r="B247" s="56">
        <v>43069</v>
      </c>
      <c r="C247" t="s">
        <v>9947</v>
      </c>
      <c r="D247">
        <v>1</v>
      </c>
      <c r="E247" t="s">
        <v>2948</v>
      </c>
      <c r="F247">
        <v>12329</v>
      </c>
      <c r="G247" s="39" t="s">
        <v>1463</v>
      </c>
      <c r="H247" s="39" t="s">
        <v>1464</v>
      </c>
      <c r="I247" s="32">
        <v>55870.95</v>
      </c>
      <c r="J247" s="81">
        <f t="shared" si="3"/>
        <v>349193.4375</v>
      </c>
    </row>
    <row r="248" spans="1:11" x14ac:dyDescent="0.25">
      <c r="A248" t="s">
        <v>9948</v>
      </c>
      <c r="B248" s="56">
        <v>43069</v>
      </c>
      <c r="C248" t="s">
        <v>9949</v>
      </c>
      <c r="D248">
        <v>1</v>
      </c>
      <c r="E248" t="s">
        <v>2948</v>
      </c>
      <c r="F248">
        <v>12330</v>
      </c>
      <c r="G248" s="39" t="s">
        <v>1463</v>
      </c>
      <c r="H248" s="39" t="s">
        <v>1464</v>
      </c>
      <c r="I248" s="32">
        <v>55870.95</v>
      </c>
      <c r="J248" s="81">
        <f t="shared" si="3"/>
        <v>349193.4375</v>
      </c>
    </row>
    <row r="249" spans="1:11" x14ac:dyDescent="0.25">
      <c r="A249" t="s">
        <v>9950</v>
      </c>
      <c r="B249" s="56">
        <v>43069</v>
      </c>
      <c r="C249" t="s">
        <v>9951</v>
      </c>
      <c r="D249">
        <v>1</v>
      </c>
      <c r="E249" t="s">
        <v>2948</v>
      </c>
      <c r="F249">
        <v>12331</v>
      </c>
      <c r="G249" s="39" t="s">
        <v>1463</v>
      </c>
      <c r="H249" s="39" t="s">
        <v>1464</v>
      </c>
      <c r="I249" s="32">
        <v>42763.51</v>
      </c>
      <c r="J249" s="81">
        <f t="shared" si="3"/>
        <v>267271.9375</v>
      </c>
    </row>
    <row r="250" spans="1:11" x14ac:dyDescent="0.25">
      <c r="A250" t="s">
        <v>931</v>
      </c>
      <c r="B250" s="56">
        <v>43069</v>
      </c>
      <c r="C250" t="s">
        <v>9952</v>
      </c>
      <c r="D250">
        <v>1</v>
      </c>
      <c r="E250" t="s">
        <v>2948</v>
      </c>
      <c r="F250">
        <v>12332</v>
      </c>
      <c r="G250" s="39" t="s">
        <v>1463</v>
      </c>
      <c r="H250" s="39" t="s">
        <v>1464</v>
      </c>
      <c r="I250" s="32">
        <v>41101.699999999997</v>
      </c>
      <c r="J250" s="81">
        <f t="shared" si="3"/>
        <v>256885.62499999997</v>
      </c>
    </row>
    <row r="251" spans="1:11" x14ac:dyDescent="0.25">
      <c r="A251" t="s">
        <v>934</v>
      </c>
      <c r="B251" s="56">
        <v>43069</v>
      </c>
      <c r="C251" t="s">
        <v>9953</v>
      </c>
      <c r="D251">
        <v>1</v>
      </c>
      <c r="E251" t="s">
        <v>2948</v>
      </c>
      <c r="F251">
        <v>12333</v>
      </c>
      <c r="G251" s="39" t="s">
        <v>1463</v>
      </c>
      <c r="H251" s="39" t="s">
        <v>1464</v>
      </c>
      <c r="I251" s="32">
        <v>26898.28</v>
      </c>
      <c r="J251" s="81">
        <f t="shared" si="3"/>
        <v>168114.25</v>
      </c>
    </row>
    <row r="252" spans="1:11" x14ac:dyDescent="0.25">
      <c r="A252" t="s">
        <v>963</v>
      </c>
      <c r="B252" s="56">
        <v>43066</v>
      </c>
      <c r="C252" t="s">
        <v>9954</v>
      </c>
      <c r="D252">
        <v>1</v>
      </c>
      <c r="E252" t="s">
        <v>3010</v>
      </c>
      <c r="F252">
        <v>35242</v>
      </c>
      <c r="G252" s="39" t="s">
        <v>1463</v>
      </c>
      <c r="H252" s="39" t="s">
        <v>1464</v>
      </c>
      <c r="I252" s="32">
        <v>-1048.8</v>
      </c>
      <c r="J252" s="81">
        <f t="shared" si="3"/>
        <v>-6555</v>
      </c>
      <c r="K252" s="61"/>
    </row>
    <row r="253" spans="1:11" x14ac:dyDescent="0.25">
      <c r="A253" t="s">
        <v>966</v>
      </c>
      <c r="B253" s="56">
        <v>43069</v>
      </c>
      <c r="C253" t="s">
        <v>9955</v>
      </c>
      <c r="D253">
        <v>1</v>
      </c>
      <c r="E253" t="s">
        <v>3010</v>
      </c>
      <c r="F253">
        <v>35244</v>
      </c>
      <c r="G253" s="66" t="s">
        <v>7448</v>
      </c>
      <c r="H253" s="66" t="s">
        <v>7448</v>
      </c>
      <c r="I253" s="57">
        <v>15.17</v>
      </c>
      <c r="J253" s="81">
        <f t="shared" si="3"/>
        <v>94.8125</v>
      </c>
    </row>
    <row r="254" spans="1:11" x14ac:dyDescent="0.25">
      <c r="A254" t="s">
        <v>966</v>
      </c>
      <c r="B254" s="56">
        <v>43069</v>
      </c>
      <c r="C254" t="s">
        <v>9955</v>
      </c>
      <c r="D254">
        <v>1</v>
      </c>
      <c r="E254" t="s">
        <v>3010</v>
      </c>
      <c r="F254">
        <v>35244</v>
      </c>
      <c r="G254" s="66" t="s">
        <v>794</v>
      </c>
      <c r="H254" s="66" t="s">
        <v>794</v>
      </c>
      <c r="I254" s="57">
        <v>21.24</v>
      </c>
      <c r="J254" s="81">
        <f t="shared" si="3"/>
        <v>132.75</v>
      </c>
    </row>
    <row r="255" spans="1:11" x14ac:dyDescent="0.25">
      <c r="A255" t="s">
        <v>966</v>
      </c>
      <c r="B255" s="56">
        <v>43069</v>
      </c>
      <c r="C255" t="s">
        <v>9955</v>
      </c>
      <c r="D255">
        <v>1</v>
      </c>
      <c r="E255" t="s">
        <v>3010</v>
      </c>
      <c r="F255">
        <v>35244</v>
      </c>
      <c r="G255" s="66" t="s">
        <v>800</v>
      </c>
      <c r="H255" s="66" t="s">
        <v>800</v>
      </c>
      <c r="I255" s="57">
        <v>83.13</v>
      </c>
      <c r="J255" s="81">
        <f t="shared" si="3"/>
        <v>519.5625</v>
      </c>
    </row>
    <row r="256" spans="1:11" x14ac:dyDescent="0.25">
      <c r="A256" t="s">
        <v>966</v>
      </c>
      <c r="B256" s="56">
        <v>43069</v>
      </c>
      <c r="C256" t="s">
        <v>9955</v>
      </c>
      <c r="D256">
        <v>1</v>
      </c>
      <c r="E256" t="s">
        <v>3010</v>
      </c>
      <c r="F256">
        <v>35244</v>
      </c>
      <c r="G256" s="66" t="s">
        <v>796</v>
      </c>
      <c r="H256" s="66" t="s">
        <v>796</v>
      </c>
      <c r="I256" s="57">
        <v>15.17</v>
      </c>
      <c r="J256" s="81">
        <f t="shared" si="3"/>
        <v>94.8125</v>
      </c>
    </row>
    <row r="257" spans="1:10" x14ac:dyDescent="0.25">
      <c r="A257" t="s">
        <v>969</v>
      </c>
      <c r="B257" s="56">
        <v>43069</v>
      </c>
      <c r="C257" t="s">
        <v>9956</v>
      </c>
      <c r="D257">
        <v>1</v>
      </c>
      <c r="E257" t="s">
        <v>3010</v>
      </c>
      <c r="F257">
        <v>35246</v>
      </c>
      <c r="G257" s="66" t="s">
        <v>804</v>
      </c>
      <c r="H257" s="66" t="s">
        <v>804</v>
      </c>
      <c r="I257" s="57">
        <v>45.52</v>
      </c>
      <c r="J257" s="81">
        <f t="shared" si="3"/>
        <v>284.5</v>
      </c>
    </row>
    <row r="258" spans="1:10" x14ac:dyDescent="0.25">
      <c r="A258" t="s">
        <v>969</v>
      </c>
      <c r="B258" s="56">
        <v>43069</v>
      </c>
      <c r="C258" t="s">
        <v>9956</v>
      </c>
      <c r="D258">
        <v>1</v>
      </c>
      <c r="E258" t="s">
        <v>3010</v>
      </c>
      <c r="F258">
        <v>35246</v>
      </c>
      <c r="G258" s="66" t="s">
        <v>444</v>
      </c>
      <c r="H258" s="66" t="s">
        <v>444</v>
      </c>
      <c r="I258" s="57">
        <v>56.97</v>
      </c>
      <c r="J258" s="81">
        <f t="shared" si="3"/>
        <v>356.0625</v>
      </c>
    </row>
    <row r="259" spans="1:10" x14ac:dyDescent="0.25">
      <c r="A259" t="s">
        <v>969</v>
      </c>
      <c r="B259" s="56">
        <v>43069</v>
      </c>
      <c r="C259" t="s">
        <v>9956</v>
      </c>
      <c r="D259">
        <v>1</v>
      </c>
      <c r="E259" t="s">
        <v>3010</v>
      </c>
      <c r="F259">
        <v>35246</v>
      </c>
      <c r="G259" s="66" t="s">
        <v>924</v>
      </c>
      <c r="H259" s="66" t="s">
        <v>924</v>
      </c>
      <c r="I259" s="57">
        <v>134.35</v>
      </c>
      <c r="J259" s="81">
        <f t="shared" si="3"/>
        <v>839.6875</v>
      </c>
    </row>
    <row r="260" spans="1:10" x14ac:dyDescent="0.25">
      <c r="A260" t="s">
        <v>969</v>
      </c>
      <c r="B260" s="56">
        <v>43069</v>
      </c>
      <c r="C260" t="s">
        <v>9956</v>
      </c>
      <c r="D260">
        <v>1</v>
      </c>
      <c r="E260" t="s">
        <v>3010</v>
      </c>
      <c r="F260">
        <v>35246</v>
      </c>
      <c r="G260" s="66" t="s">
        <v>794</v>
      </c>
      <c r="H260" s="66" t="s">
        <v>794</v>
      </c>
      <c r="I260" s="57">
        <v>23.59</v>
      </c>
      <c r="J260" s="81">
        <f t="shared" si="3"/>
        <v>147.4375</v>
      </c>
    </row>
    <row r="261" spans="1:10" x14ac:dyDescent="0.25">
      <c r="A261" t="s">
        <v>969</v>
      </c>
      <c r="B261" s="56">
        <v>43069</v>
      </c>
      <c r="C261" t="s">
        <v>9956</v>
      </c>
      <c r="D261">
        <v>1</v>
      </c>
      <c r="E261" t="s">
        <v>3010</v>
      </c>
      <c r="F261">
        <v>35246</v>
      </c>
      <c r="G261" s="66" t="s">
        <v>794</v>
      </c>
      <c r="H261" s="66" t="s">
        <v>794</v>
      </c>
      <c r="I261" s="57">
        <v>67.45</v>
      </c>
      <c r="J261" s="81">
        <f t="shared" si="3"/>
        <v>421.5625</v>
      </c>
    </row>
    <row r="262" spans="1:10" x14ac:dyDescent="0.25">
      <c r="A262" t="s">
        <v>969</v>
      </c>
      <c r="B262" s="56">
        <v>43069</v>
      </c>
      <c r="C262" t="s">
        <v>9956</v>
      </c>
      <c r="D262">
        <v>1</v>
      </c>
      <c r="E262" t="s">
        <v>3010</v>
      </c>
      <c r="F262">
        <v>35246</v>
      </c>
      <c r="G262" s="66" t="s">
        <v>9957</v>
      </c>
      <c r="H262" s="66" t="s">
        <v>9957</v>
      </c>
      <c r="I262" s="57">
        <v>88.89</v>
      </c>
      <c r="J262" s="81">
        <f t="shared" si="3"/>
        <v>555.5625</v>
      </c>
    </row>
    <row r="263" spans="1:10" x14ac:dyDescent="0.25">
      <c r="A263" t="s">
        <v>969</v>
      </c>
      <c r="B263" s="56">
        <v>43069</v>
      </c>
      <c r="C263" t="s">
        <v>9956</v>
      </c>
      <c r="D263">
        <v>1</v>
      </c>
      <c r="E263" t="s">
        <v>3010</v>
      </c>
      <c r="F263">
        <v>35246</v>
      </c>
      <c r="G263" s="66" t="s">
        <v>6761</v>
      </c>
      <c r="H263" s="66" t="s">
        <v>6761</v>
      </c>
      <c r="I263" s="57">
        <v>7.59</v>
      </c>
      <c r="J263" s="81">
        <f t="shared" si="3"/>
        <v>47.4375</v>
      </c>
    </row>
    <row r="264" spans="1:10" x14ac:dyDescent="0.25">
      <c r="A264" t="s">
        <v>969</v>
      </c>
      <c r="B264" s="56">
        <v>43069</v>
      </c>
      <c r="C264" t="s">
        <v>9956</v>
      </c>
      <c r="D264">
        <v>1</v>
      </c>
      <c r="E264" t="s">
        <v>3010</v>
      </c>
      <c r="F264">
        <v>35246</v>
      </c>
      <c r="G264" s="66" t="s">
        <v>9428</v>
      </c>
      <c r="H264" s="66" t="s">
        <v>9428</v>
      </c>
      <c r="I264" s="57">
        <v>84.91</v>
      </c>
      <c r="J264" s="81">
        <f t="shared" si="3"/>
        <v>530.6875</v>
      </c>
    </row>
    <row r="265" spans="1:10" x14ac:dyDescent="0.25">
      <c r="A265" t="s">
        <v>969</v>
      </c>
      <c r="B265" s="56">
        <v>43069</v>
      </c>
      <c r="C265" t="s">
        <v>9956</v>
      </c>
      <c r="D265">
        <v>1</v>
      </c>
      <c r="E265" t="s">
        <v>3010</v>
      </c>
      <c r="F265">
        <v>35246</v>
      </c>
      <c r="G265" s="7" t="s">
        <v>7448</v>
      </c>
      <c r="H265" s="7" t="s">
        <v>10283</v>
      </c>
      <c r="I265" s="57">
        <v>15.17</v>
      </c>
      <c r="J265" s="81">
        <f t="shared" si="3"/>
        <v>94.8125</v>
      </c>
    </row>
    <row r="266" spans="1:10" x14ac:dyDescent="0.25">
      <c r="A266" t="s">
        <v>979</v>
      </c>
      <c r="B266" s="56">
        <v>43069</v>
      </c>
      <c r="C266" t="s">
        <v>9958</v>
      </c>
      <c r="D266">
        <v>1</v>
      </c>
      <c r="E266" t="s">
        <v>3010</v>
      </c>
      <c r="F266">
        <v>35248</v>
      </c>
      <c r="G266" s="66" t="s">
        <v>411</v>
      </c>
      <c r="H266" s="66" t="s">
        <v>9959</v>
      </c>
      <c r="I266" s="57">
        <v>72.97</v>
      </c>
      <c r="J266" s="81">
        <f t="shared" si="3"/>
        <v>456.0625</v>
      </c>
    </row>
    <row r="267" spans="1:10" x14ac:dyDescent="0.25">
      <c r="A267" t="s">
        <v>983</v>
      </c>
      <c r="B267" s="56">
        <v>43069</v>
      </c>
      <c r="C267" t="s">
        <v>9960</v>
      </c>
      <c r="D267">
        <v>1</v>
      </c>
      <c r="E267" t="s">
        <v>3010</v>
      </c>
      <c r="F267">
        <v>35249</v>
      </c>
      <c r="G267" s="66" t="s">
        <v>411</v>
      </c>
      <c r="H267" s="66" t="s">
        <v>411</v>
      </c>
      <c r="I267" s="57">
        <v>136.55000000000001</v>
      </c>
      <c r="J267" s="81">
        <f t="shared" si="3"/>
        <v>853.4375</v>
      </c>
    </row>
    <row r="268" spans="1:10" x14ac:dyDescent="0.25">
      <c r="A268" t="s">
        <v>986</v>
      </c>
      <c r="B268" s="56">
        <v>43069</v>
      </c>
      <c r="C268" t="s">
        <v>9961</v>
      </c>
      <c r="D268">
        <v>1</v>
      </c>
      <c r="E268" t="s">
        <v>3010</v>
      </c>
      <c r="F268">
        <v>35250</v>
      </c>
      <c r="G268" s="66" t="s">
        <v>426</v>
      </c>
      <c r="H268" s="66" t="s">
        <v>426</v>
      </c>
      <c r="I268" s="57">
        <v>205.38</v>
      </c>
      <c r="J268" s="81">
        <f t="shared" si="3"/>
        <v>1283.625</v>
      </c>
    </row>
    <row r="269" spans="1:10" x14ac:dyDescent="0.25">
      <c r="A269" t="s">
        <v>990</v>
      </c>
      <c r="B269" s="56">
        <v>43069</v>
      </c>
      <c r="C269" t="s">
        <v>9962</v>
      </c>
      <c r="D269">
        <v>1</v>
      </c>
      <c r="E269" t="s">
        <v>3010</v>
      </c>
      <c r="F269">
        <v>35251</v>
      </c>
      <c r="G269" s="66" t="s">
        <v>430</v>
      </c>
      <c r="H269" s="66" t="s">
        <v>430</v>
      </c>
      <c r="I269" s="57">
        <v>6.95</v>
      </c>
      <c r="J269" s="81">
        <f t="shared" si="3"/>
        <v>43.4375</v>
      </c>
    </row>
    <row r="270" spans="1:10" x14ac:dyDescent="0.25">
      <c r="A270" t="s">
        <v>993</v>
      </c>
      <c r="B270" s="56">
        <v>43069</v>
      </c>
      <c r="C270" t="s">
        <v>9963</v>
      </c>
      <c r="D270">
        <v>1</v>
      </c>
      <c r="E270" t="s">
        <v>3010</v>
      </c>
      <c r="F270">
        <v>35252</v>
      </c>
      <c r="G270" s="66" t="s">
        <v>426</v>
      </c>
      <c r="H270" s="66" t="s">
        <v>426</v>
      </c>
      <c r="I270" s="57">
        <v>4.55</v>
      </c>
      <c r="J270" s="81">
        <f t="shared" si="3"/>
        <v>28.4375</v>
      </c>
    </row>
    <row r="271" spans="1:10" x14ac:dyDescent="0.25">
      <c r="A271" t="s">
        <v>9510</v>
      </c>
      <c r="B271" s="56">
        <v>43069</v>
      </c>
      <c r="C271" t="s">
        <v>9964</v>
      </c>
      <c r="D271">
        <v>1</v>
      </c>
      <c r="E271" t="s">
        <v>3010</v>
      </c>
      <c r="F271">
        <v>35253</v>
      </c>
      <c r="G271" s="66" t="s">
        <v>411</v>
      </c>
      <c r="H271" s="66" t="s">
        <v>411</v>
      </c>
      <c r="I271" s="57">
        <v>68</v>
      </c>
      <c r="J271" s="81">
        <f t="shared" si="3"/>
        <v>425</v>
      </c>
    </row>
    <row r="272" spans="1:10" x14ac:dyDescent="0.25">
      <c r="A272" t="s">
        <v>996</v>
      </c>
      <c r="B272" s="56">
        <v>43069</v>
      </c>
      <c r="C272" t="s">
        <v>9965</v>
      </c>
      <c r="D272">
        <v>1</v>
      </c>
      <c r="E272" t="s">
        <v>3010</v>
      </c>
      <c r="F272">
        <v>35254</v>
      </c>
      <c r="G272" s="66" t="s">
        <v>411</v>
      </c>
      <c r="H272" s="66" t="s">
        <v>411</v>
      </c>
      <c r="I272" s="57">
        <v>92</v>
      </c>
      <c r="J272" s="81">
        <f t="shared" si="3"/>
        <v>575</v>
      </c>
    </row>
    <row r="273" spans="1:10" x14ac:dyDescent="0.25">
      <c r="A273" t="s">
        <v>9512</v>
      </c>
      <c r="B273" s="56">
        <v>43069</v>
      </c>
      <c r="C273" t="s">
        <v>9966</v>
      </c>
      <c r="D273">
        <v>1</v>
      </c>
      <c r="E273" t="s">
        <v>3010</v>
      </c>
      <c r="F273">
        <v>35255</v>
      </c>
      <c r="G273" s="66" t="s">
        <v>411</v>
      </c>
      <c r="H273" s="66" t="s">
        <v>9959</v>
      </c>
      <c r="I273" s="57">
        <v>72.97</v>
      </c>
      <c r="J273" s="81">
        <f t="shared" ref="J273:J336" si="4">+I273/0.16</f>
        <v>456.0625</v>
      </c>
    </row>
    <row r="274" spans="1:10" x14ac:dyDescent="0.25">
      <c r="A274" t="s">
        <v>9514</v>
      </c>
      <c r="B274" s="56">
        <v>43069</v>
      </c>
      <c r="C274" t="s">
        <v>9967</v>
      </c>
      <c r="D274">
        <v>1</v>
      </c>
      <c r="E274" t="s">
        <v>3010</v>
      </c>
      <c r="F274">
        <v>35256</v>
      </c>
      <c r="G274" s="66" t="s">
        <v>411</v>
      </c>
      <c r="H274" s="66" t="s">
        <v>9959</v>
      </c>
      <c r="I274" s="57">
        <v>144</v>
      </c>
      <c r="J274" s="81">
        <f t="shared" si="4"/>
        <v>900</v>
      </c>
    </row>
    <row r="275" spans="1:10" x14ac:dyDescent="0.25">
      <c r="A275" t="s">
        <v>9516</v>
      </c>
      <c r="B275" s="56">
        <v>43069</v>
      </c>
      <c r="C275" t="s">
        <v>9968</v>
      </c>
      <c r="D275">
        <v>1</v>
      </c>
      <c r="E275" t="s">
        <v>3010</v>
      </c>
      <c r="F275">
        <v>35257</v>
      </c>
      <c r="G275" s="66" t="s">
        <v>6976</v>
      </c>
      <c r="H275" s="66" t="s">
        <v>6976</v>
      </c>
      <c r="I275" s="57">
        <v>10.87</v>
      </c>
      <c r="J275" s="81">
        <f t="shared" si="4"/>
        <v>67.9375</v>
      </c>
    </row>
    <row r="276" spans="1:10" x14ac:dyDescent="0.25">
      <c r="A276" t="s">
        <v>9519</v>
      </c>
      <c r="B276" s="56">
        <v>43069</v>
      </c>
      <c r="C276" t="s">
        <v>9969</v>
      </c>
      <c r="D276">
        <v>1</v>
      </c>
      <c r="E276" t="s">
        <v>3010</v>
      </c>
      <c r="F276">
        <v>35258</v>
      </c>
      <c r="G276" s="66" t="s">
        <v>333</v>
      </c>
      <c r="H276" s="66" t="s">
        <v>333</v>
      </c>
      <c r="I276" s="57">
        <v>20.97</v>
      </c>
      <c r="J276" s="81">
        <f t="shared" si="4"/>
        <v>131.0625</v>
      </c>
    </row>
    <row r="277" spans="1:10" x14ac:dyDescent="0.25">
      <c r="A277" t="s">
        <v>9521</v>
      </c>
      <c r="B277" s="56">
        <v>43069</v>
      </c>
      <c r="C277" t="s">
        <v>9970</v>
      </c>
      <c r="D277">
        <v>1</v>
      </c>
      <c r="E277" t="s">
        <v>3010</v>
      </c>
      <c r="F277">
        <v>35259</v>
      </c>
      <c r="G277" s="66" t="s">
        <v>463</v>
      </c>
      <c r="H277" s="66" t="s">
        <v>463</v>
      </c>
      <c r="I277" s="57">
        <v>32</v>
      </c>
      <c r="J277" s="81">
        <f t="shared" si="4"/>
        <v>200</v>
      </c>
    </row>
    <row r="278" spans="1:10" x14ac:dyDescent="0.25">
      <c r="A278" t="s">
        <v>999</v>
      </c>
      <c r="B278" s="56">
        <v>43069</v>
      </c>
      <c r="C278" t="s">
        <v>9971</v>
      </c>
      <c r="D278">
        <v>1</v>
      </c>
      <c r="E278" t="s">
        <v>3010</v>
      </c>
      <c r="F278">
        <v>35260</v>
      </c>
      <c r="G278" s="66" t="s">
        <v>313</v>
      </c>
      <c r="H278" s="66" t="s">
        <v>313</v>
      </c>
      <c r="I278" s="57">
        <v>178.62</v>
      </c>
      <c r="J278" s="81">
        <f t="shared" si="4"/>
        <v>1116.375</v>
      </c>
    </row>
    <row r="279" spans="1:10" x14ac:dyDescent="0.25">
      <c r="A279" t="s">
        <v>9972</v>
      </c>
      <c r="B279" s="56">
        <v>43069</v>
      </c>
      <c r="C279" t="s">
        <v>9973</v>
      </c>
      <c r="D279">
        <v>1</v>
      </c>
      <c r="E279" t="s">
        <v>3010</v>
      </c>
      <c r="F279">
        <v>35261</v>
      </c>
      <c r="G279" s="66" t="s">
        <v>1426</v>
      </c>
      <c r="H279" s="66" t="s">
        <v>1426</v>
      </c>
      <c r="I279" s="57">
        <v>56</v>
      </c>
      <c r="J279" s="81">
        <f t="shared" si="4"/>
        <v>350</v>
      </c>
    </row>
    <row r="280" spans="1:10" x14ac:dyDescent="0.25">
      <c r="A280" t="s">
        <v>9527</v>
      </c>
      <c r="B280" s="56">
        <v>43069</v>
      </c>
      <c r="C280" t="s">
        <v>9974</v>
      </c>
      <c r="D280">
        <v>1</v>
      </c>
      <c r="E280" t="s">
        <v>3010</v>
      </c>
      <c r="F280">
        <v>35263</v>
      </c>
      <c r="G280" s="66" t="s">
        <v>1426</v>
      </c>
      <c r="H280" s="66" t="s">
        <v>1426</v>
      </c>
      <c r="I280" s="57">
        <v>56</v>
      </c>
      <c r="J280" s="81">
        <f t="shared" si="4"/>
        <v>350</v>
      </c>
    </row>
    <row r="281" spans="1:10" x14ac:dyDescent="0.25">
      <c r="A281" t="s">
        <v>1002</v>
      </c>
      <c r="B281" s="56">
        <v>43069</v>
      </c>
      <c r="C281" t="s">
        <v>9975</v>
      </c>
      <c r="D281">
        <v>1</v>
      </c>
      <c r="E281" t="s">
        <v>3010</v>
      </c>
      <c r="F281">
        <v>35265</v>
      </c>
      <c r="G281" s="66" t="s">
        <v>1426</v>
      </c>
      <c r="H281" s="66" t="s">
        <v>1426</v>
      </c>
      <c r="I281" s="57">
        <v>56</v>
      </c>
      <c r="J281" s="81">
        <f t="shared" si="4"/>
        <v>350</v>
      </c>
    </row>
    <row r="282" spans="1:10" x14ac:dyDescent="0.25">
      <c r="A282" t="s">
        <v>9530</v>
      </c>
      <c r="B282" s="56">
        <v>43069</v>
      </c>
      <c r="C282" t="s">
        <v>9976</v>
      </c>
      <c r="D282">
        <v>1</v>
      </c>
      <c r="E282" t="s">
        <v>3010</v>
      </c>
      <c r="F282">
        <v>35266</v>
      </c>
      <c r="G282" s="66" t="s">
        <v>6699</v>
      </c>
      <c r="H282" s="66" t="s">
        <v>6699</v>
      </c>
      <c r="I282" s="57">
        <v>60.69</v>
      </c>
      <c r="J282" s="81">
        <f t="shared" si="4"/>
        <v>379.3125</v>
      </c>
    </row>
    <row r="283" spans="1:10" x14ac:dyDescent="0.25">
      <c r="A283" t="s">
        <v>9532</v>
      </c>
      <c r="B283" s="56">
        <v>43069</v>
      </c>
      <c r="C283" t="s">
        <v>9977</v>
      </c>
      <c r="D283">
        <v>1</v>
      </c>
      <c r="E283" t="s">
        <v>3010</v>
      </c>
      <c r="F283">
        <v>35267</v>
      </c>
      <c r="G283" s="66" t="s">
        <v>9978</v>
      </c>
      <c r="H283" s="66" t="s">
        <v>9978</v>
      </c>
      <c r="I283" s="57">
        <v>176</v>
      </c>
      <c r="J283" s="81">
        <f t="shared" si="4"/>
        <v>1100</v>
      </c>
    </row>
    <row r="284" spans="1:10" x14ac:dyDescent="0.25">
      <c r="A284" t="s">
        <v>9535</v>
      </c>
      <c r="B284" s="56">
        <v>43069</v>
      </c>
      <c r="C284" t="s">
        <v>9979</v>
      </c>
      <c r="D284">
        <v>1</v>
      </c>
      <c r="E284" t="s">
        <v>3010</v>
      </c>
      <c r="F284">
        <v>35268</v>
      </c>
      <c r="G284" s="66" t="s">
        <v>1426</v>
      </c>
      <c r="H284" s="66" t="s">
        <v>1426</v>
      </c>
      <c r="I284" s="57">
        <v>56</v>
      </c>
      <c r="J284" s="81">
        <f t="shared" si="4"/>
        <v>350</v>
      </c>
    </row>
    <row r="285" spans="1:10" x14ac:dyDescent="0.25">
      <c r="A285" t="s">
        <v>9980</v>
      </c>
      <c r="B285" s="56">
        <v>43069</v>
      </c>
      <c r="C285" t="s">
        <v>9981</v>
      </c>
      <c r="D285">
        <v>1</v>
      </c>
      <c r="E285" t="s">
        <v>3010</v>
      </c>
      <c r="F285">
        <v>35269</v>
      </c>
      <c r="G285" s="66" t="s">
        <v>1426</v>
      </c>
      <c r="H285" s="66" t="s">
        <v>1426</v>
      </c>
      <c r="I285" s="57">
        <v>56</v>
      </c>
      <c r="J285" s="81">
        <f t="shared" si="4"/>
        <v>350</v>
      </c>
    </row>
    <row r="286" spans="1:10" x14ac:dyDescent="0.25">
      <c r="A286" t="s">
        <v>9982</v>
      </c>
      <c r="B286" s="56">
        <v>43069</v>
      </c>
      <c r="C286" t="s">
        <v>9983</v>
      </c>
      <c r="D286">
        <v>1</v>
      </c>
      <c r="E286" t="s">
        <v>3010</v>
      </c>
      <c r="F286">
        <v>35270</v>
      </c>
      <c r="G286" s="66" t="s">
        <v>1426</v>
      </c>
      <c r="H286" s="66" t="s">
        <v>1426</v>
      </c>
      <c r="I286" s="57">
        <v>56</v>
      </c>
      <c r="J286" s="81">
        <f t="shared" si="4"/>
        <v>350</v>
      </c>
    </row>
    <row r="287" spans="1:10" x14ac:dyDescent="0.25">
      <c r="A287" t="s">
        <v>9984</v>
      </c>
      <c r="B287" s="56">
        <v>43069</v>
      </c>
      <c r="C287" t="s">
        <v>9985</v>
      </c>
      <c r="D287">
        <v>1</v>
      </c>
      <c r="E287" t="s">
        <v>3010</v>
      </c>
      <c r="F287">
        <v>35271</v>
      </c>
      <c r="G287" s="66" t="s">
        <v>1426</v>
      </c>
      <c r="H287" s="66" t="s">
        <v>1426</v>
      </c>
      <c r="I287" s="57">
        <v>56</v>
      </c>
      <c r="J287" s="81">
        <f t="shared" si="4"/>
        <v>350</v>
      </c>
    </row>
    <row r="288" spans="1:10" x14ac:dyDescent="0.25">
      <c r="A288" t="s">
        <v>9986</v>
      </c>
      <c r="B288" s="56">
        <v>43069</v>
      </c>
      <c r="C288" t="s">
        <v>9987</v>
      </c>
      <c r="D288">
        <v>1</v>
      </c>
      <c r="E288" t="s">
        <v>3010</v>
      </c>
      <c r="F288">
        <v>35272</v>
      </c>
      <c r="G288" s="66" t="s">
        <v>1426</v>
      </c>
      <c r="H288" s="66" t="s">
        <v>1426</v>
      </c>
      <c r="I288" s="57">
        <v>56</v>
      </c>
      <c r="J288" s="81">
        <f t="shared" si="4"/>
        <v>350</v>
      </c>
    </row>
    <row r="289" spans="1:10" x14ac:dyDescent="0.25">
      <c r="A289" t="s">
        <v>9988</v>
      </c>
      <c r="B289" s="56">
        <v>43069</v>
      </c>
      <c r="C289" t="s">
        <v>9989</v>
      </c>
      <c r="D289">
        <v>1</v>
      </c>
      <c r="E289" t="s">
        <v>3010</v>
      </c>
      <c r="F289">
        <v>35273</v>
      </c>
      <c r="G289" s="66" t="s">
        <v>6699</v>
      </c>
      <c r="H289" s="66" t="s">
        <v>6699</v>
      </c>
      <c r="I289" s="57">
        <v>60.69</v>
      </c>
      <c r="J289" s="81">
        <f t="shared" si="4"/>
        <v>379.3125</v>
      </c>
    </row>
    <row r="290" spans="1:10" x14ac:dyDescent="0.25">
      <c r="A290" t="s">
        <v>9990</v>
      </c>
      <c r="B290" s="56">
        <v>43069</v>
      </c>
      <c r="C290" t="s">
        <v>9991</v>
      </c>
      <c r="D290">
        <v>1</v>
      </c>
      <c r="E290" t="s">
        <v>3010</v>
      </c>
      <c r="F290">
        <v>35274</v>
      </c>
      <c r="G290" s="66" t="s">
        <v>305</v>
      </c>
      <c r="H290" s="66" t="s">
        <v>305</v>
      </c>
      <c r="I290" s="57">
        <v>40</v>
      </c>
      <c r="J290" s="81">
        <f t="shared" si="4"/>
        <v>250</v>
      </c>
    </row>
    <row r="291" spans="1:10" x14ac:dyDescent="0.25">
      <c r="A291" t="s">
        <v>9992</v>
      </c>
      <c r="B291" s="56">
        <v>43069</v>
      </c>
      <c r="C291" t="s">
        <v>9993</v>
      </c>
      <c r="D291">
        <v>1</v>
      </c>
      <c r="E291" t="s">
        <v>3010</v>
      </c>
      <c r="F291">
        <v>35275</v>
      </c>
      <c r="G291" s="66" t="s">
        <v>9994</v>
      </c>
      <c r="H291" s="66" t="s">
        <v>9994</v>
      </c>
      <c r="I291" s="57">
        <v>60.69</v>
      </c>
      <c r="J291" s="81">
        <f t="shared" si="4"/>
        <v>379.3125</v>
      </c>
    </row>
    <row r="292" spans="1:10" x14ac:dyDescent="0.25">
      <c r="A292" t="s">
        <v>9537</v>
      </c>
      <c r="B292" s="56">
        <v>43069</v>
      </c>
      <c r="C292" t="s">
        <v>9995</v>
      </c>
      <c r="D292">
        <v>1</v>
      </c>
      <c r="E292" t="s">
        <v>3010</v>
      </c>
      <c r="F292">
        <v>35277</v>
      </c>
      <c r="G292" s="66" t="s">
        <v>9996</v>
      </c>
      <c r="H292" s="66" t="s">
        <v>9996</v>
      </c>
      <c r="I292" s="57">
        <v>34.9</v>
      </c>
      <c r="J292" s="81">
        <f t="shared" si="4"/>
        <v>218.125</v>
      </c>
    </row>
    <row r="293" spans="1:10" x14ac:dyDescent="0.25">
      <c r="A293" t="s">
        <v>9538</v>
      </c>
      <c r="B293" s="56">
        <v>43069</v>
      </c>
      <c r="C293" t="s">
        <v>9997</v>
      </c>
      <c r="D293">
        <v>1</v>
      </c>
      <c r="E293" t="s">
        <v>3010</v>
      </c>
      <c r="F293">
        <v>35278</v>
      </c>
      <c r="G293" s="66" t="s">
        <v>2423</v>
      </c>
      <c r="H293" s="66" t="s">
        <v>2423</v>
      </c>
      <c r="I293" s="57">
        <v>13.47</v>
      </c>
      <c r="J293" s="81">
        <f t="shared" si="4"/>
        <v>84.1875</v>
      </c>
    </row>
    <row r="294" spans="1:10" x14ac:dyDescent="0.25">
      <c r="A294" t="s">
        <v>9998</v>
      </c>
      <c r="B294" s="56">
        <v>43069</v>
      </c>
      <c r="C294" t="s">
        <v>9999</v>
      </c>
      <c r="D294">
        <v>1</v>
      </c>
      <c r="E294" t="s">
        <v>3010</v>
      </c>
      <c r="F294">
        <v>35279</v>
      </c>
      <c r="G294" s="66" t="s">
        <v>763</v>
      </c>
      <c r="H294" s="66" t="s">
        <v>763</v>
      </c>
      <c r="I294" s="57">
        <v>35.86</v>
      </c>
      <c r="J294" s="81">
        <f t="shared" si="4"/>
        <v>224.125</v>
      </c>
    </row>
    <row r="295" spans="1:10" x14ac:dyDescent="0.25">
      <c r="A295" t="s">
        <v>9539</v>
      </c>
      <c r="B295" s="56">
        <v>43069</v>
      </c>
      <c r="C295" t="s">
        <v>10000</v>
      </c>
      <c r="D295">
        <v>1</v>
      </c>
      <c r="E295" t="s">
        <v>3010</v>
      </c>
      <c r="F295">
        <v>35280</v>
      </c>
      <c r="G295" s="66" t="s">
        <v>9681</v>
      </c>
      <c r="H295" s="66" t="s">
        <v>9681</v>
      </c>
      <c r="I295" s="57">
        <v>62.07</v>
      </c>
      <c r="J295" s="81">
        <f t="shared" si="4"/>
        <v>387.9375</v>
      </c>
    </row>
    <row r="296" spans="1:10" x14ac:dyDescent="0.25">
      <c r="A296" t="s">
        <v>10001</v>
      </c>
      <c r="B296" s="56">
        <v>43069</v>
      </c>
      <c r="C296" t="s">
        <v>10002</v>
      </c>
      <c r="D296">
        <v>1</v>
      </c>
      <c r="E296" t="s">
        <v>3010</v>
      </c>
      <c r="F296">
        <v>35283</v>
      </c>
      <c r="G296" s="66" t="s">
        <v>415</v>
      </c>
      <c r="H296" s="66" t="s">
        <v>415</v>
      </c>
      <c r="I296" s="57">
        <v>1.66</v>
      </c>
      <c r="J296" s="81">
        <f t="shared" si="4"/>
        <v>10.375</v>
      </c>
    </row>
    <row r="297" spans="1:10" x14ac:dyDescent="0.25">
      <c r="A297" t="s">
        <v>10003</v>
      </c>
      <c r="B297" s="56">
        <v>43069</v>
      </c>
      <c r="C297" t="s">
        <v>10004</v>
      </c>
      <c r="D297">
        <v>1</v>
      </c>
      <c r="E297" t="s">
        <v>3010</v>
      </c>
      <c r="F297">
        <v>35284</v>
      </c>
      <c r="G297" s="66" t="s">
        <v>430</v>
      </c>
      <c r="H297" s="66" t="s">
        <v>430</v>
      </c>
      <c r="I297" s="57">
        <v>6.95</v>
      </c>
      <c r="J297" s="81">
        <f t="shared" si="4"/>
        <v>43.4375</v>
      </c>
    </row>
    <row r="298" spans="1:10" x14ac:dyDescent="0.25">
      <c r="A298" t="s">
        <v>9541</v>
      </c>
      <c r="B298" s="56">
        <v>43069</v>
      </c>
      <c r="C298" t="s">
        <v>10005</v>
      </c>
      <c r="D298">
        <v>1</v>
      </c>
      <c r="E298" t="s">
        <v>3010</v>
      </c>
      <c r="F298">
        <v>35285</v>
      </c>
      <c r="G298" s="66" t="s">
        <v>7714</v>
      </c>
      <c r="H298" s="66" t="s">
        <v>7714</v>
      </c>
      <c r="I298" s="57">
        <v>216.16</v>
      </c>
      <c r="J298" s="81">
        <f t="shared" si="4"/>
        <v>1351</v>
      </c>
    </row>
    <row r="299" spans="1:10" x14ac:dyDescent="0.25">
      <c r="A299" t="s">
        <v>9543</v>
      </c>
      <c r="B299" s="56">
        <v>43069</v>
      </c>
      <c r="C299" t="s">
        <v>10006</v>
      </c>
      <c r="D299">
        <v>1</v>
      </c>
      <c r="E299" t="s">
        <v>3010</v>
      </c>
      <c r="F299">
        <v>35286</v>
      </c>
      <c r="G299" s="66" t="s">
        <v>10007</v>
      </c>
      <c r="H299" s="66" t="s">
        <v>10007</v>
      </c>
      <c r="I299" s="57">
        <v>29.52</v>
      </c>
      <c r="J299" s="81">
        <f t="shared" si="4"/>
        <v>184.5</v>
      </c>
    </row>
    <row r="300" spans="1:10" x14ac:dyDescent="0.25">
      <c r="A300" t="s">
        <v>9546</v>
      </c>
      <c r="B300" s="56">
        <v>43069</v>
      </c>
      <c r="C300" t="s">
        <v>10008</v>
      </c>
      <c r="D300">
        <v>1</v>
      </c>
      <c r="E300" t="s">
        <v>3010</v>
      </c>
      <c r="F300">
        <v>35287</v>
      </c>
      <c r="G300" s="66" t="s">
        <v>9680</v>
      </c>
      <c r="H300" s="66" t="s">
        <v>9680</v>
      </c>
      <c r="I300" s="57">
        <v>27.59</v>
      </c>
      <c r="J300" s="81">
        <f t="shared" si="4"/>
        <v>172.4375</v>
      </c>
    </row>
    <row r="301" spans="1:10" x14ac:dyDescent="0.25">
      <c r="A301" t="s">
        <v>9548</v>
      </c>
      <c r="B301" s="56">
        <v>43069</v>
      </c>
      <c r="C301" t="s">
        <v>10009</v>
      </c>
      <c r="D301">
        <v>1</v>
      </c>
      <c r="E301" t="s">
        <v>3010</v>
      </c>
      <c r="F301">
        <v>35288</v>
      </c>
      <c r="G301" s="66" t="s">
        <v>430</v>
      </c>
      <c r="H301" s="66" t="s">
        <v>430</v>
      </c>
      <c r="I301" s="57">
        <v>42.08</v>
      </c>
      <c r="J301" s="81">
        <f t="shared" si="4"/>
        <v>263</v>
      </c>
    </row>
    <row r="302" spans="1:10" x14ac:dyDescent="0.25">
      <c r="A302" t="s">
        <v>10010</v>
      </c>
      <c r="B302" s="56">
        <v>43069</v>
      </c>
      <c r="C302" t="s">
        <v>10011</v>
      </c>
      <c r="D302">
        <v>1</v>
      </c>
      <c r="E302" t="s">
        <v>3010</v>
      </c>
      <c r="F302">
        <v>35289</v>
      </c>
      <c r="G302" s="66" t="s">
        <v>403</v>
      </c>
      <c r="H302" s="66" t="s">
        <v>10012</v>
      </c>
      <c r="I302" s="57">
        <v>14.27</v>
      </c>
      <c r="J302" s="81">
        <f t="shared" si="4"/>
        <v>89.1875</v>
      </c>
    </row>
    <row r="303" spans="1:10" x14ac:dyDescent="0.25">
      <c r="A303" t="s">
        <v>9552</v>
      </c>
      <c r="B303" s="56">
        <v>43069</v>
      </c>
      <c r="C303" t="s">
        <v>10013</v>
      </c>
      <c r="D303">
        <v>1</v>
      </c>
      <c r="E303" t="s">
        <v>3010</v>
      </c>
      <c r="F303">
        <v>35291</v>
      </c>
      <c r="G303" s="66" t="s">
        <v>7714</v>
      </c>
      <c r="H303" s="66" t="s">
        <v>7714</v>
      </c>
      <c r="I303" s="57">
        <v>73.38</v>
      </c>
      <c r="J303" s="81">
        <f t="shared" si="4"/>
        <v>458.62499999999994</v>
      </c>
    </row>
    <row r="304" spans="1:10" x14ac:dyDescent="0.25">
      <c r="A304" t="s">
        <v>9554</v>
      </c>
      <c r="B304" s="56">
        <v>43069</v>
      </c>
      <c r="C304" t="s">
        <v>10014</v>
      </c>
      <c r="D304">
        <v>1</v>
      </c>
      <c r="E304" t="s">
        <v>3010</v>
      </c>
      <c r="F304">
        <v>35292</v>
      </c>
      <c r="G304" s="66" t="s">
        <v>333</v>
      </c>
      <c r="H304" s="66" t="s">
        <v>333</v>
      </c>
      <c r="I304" s="57">
        <v>20.55</v>
      </c>
      <c r="J304" s="81">
        <f t="shared" si="4"/>
        <v>128.4375</v>
      </c>
    </row>
    <row r="305" spans="1:11" x14ac:dyDescent="0.25">
      <c r="A305" t="s">
        <v>9556</v>
      </c>
      <c r="B305" s="56">
        <v>43069</v>
      </c>
      <c r="C305" t="s">
        <v>10015</v>
      </c>
      <c r="D305">
        <v>1</v>
      </c>
      <c r="E305" t="s">
        <v>3010</v>
      </c>
      <c r="F305">
        <v>35293</v>
      </c>
      <c r="G305" s="66" t="s">
        <v>444</v>
      </c>
      <c r="H305" s="66" t="s">
        <v>444</v>
      </c>
      <c r="I305" s="57">
        <v>8.5500000000000007</v>
      </c>
      <c r="J305" s="81">
        <f t="shared" si="4"/>
        <v>53.4375</v>
      </c>
    </row>
    <row r="306" spans="1:11" x14ac:dyDescent="0.25">
      <c r="A306" t="s">
        <v>9558</v>
      </c>
      <c r="B306" s="56">
        <v>43069</v>
      </c>
      <c r="C306" t="s">
        <v>10016</v>
      </c>
      <c r="D306">
        <v>1</v>
      </c>
      <c r="E306" t="s">
        <v>3010</v>
      </c>
      <c r="F306">
        <v>35294</v>
      </c>
      <c r="G306" s="66" t="s">
        <v>3361</v>
      </c>
      <c r="H306" s="66" t="s">
        <v>3361</v>
      </c>
      <c r="I306" s="57">
        <v>13.47</v>
      </c>
      <c r="J306" s="81">
        <f t="shared" si="4"/>
        <v>84.1875</v>
      </c>
    </row>
    <row r="307" spans="1:11" x14ac:dyDescent="0.25">
      <c r="A307" t="s">
        <v>10017</v>
      </c>
      <c r="B307" s="56">
        <v>43069</v>
      </c>
      <c r="C307" t="s">
        <v>10018</v>
      </c>
      <c r="D307">
        <v>1</v>
      </c>
      <c r="E307" t="s">
        <v>3010</v>
      </c>
      <c r="F307">
        <v>35295</v>
      </c>
      <c r="G307" s="66" t="s">
        <v>10019</v>
      </c>
      <c r="H307" s="66" t="s">
        <v>10019</v>
      </c>
      <c r="I307" s="57">
        <v>13.48</v>
      </c>
      <c r="J307" s="81">
        <f t="shared" si="4"/>
        <v>84.25</v>
      </c>
    </row>
    <row r="308" spans="1:11" x14ac:dyDescent="0.25">
      <c r="A308" t="s">
        <v>10020</v>
      </c>
      <c r="B308" s="56">
        <v>43069</v>
      </c>
      <c r="C308" t="s">
        <v>10021</v>
      </c>
      <c r="D308">
        <v>1</v>
      </c>
      <c r="E308" t="s">
        <v>3010</v>
      </c>
      <c r="F308">
        <v>35296</v>
      </c>
      <c r="G308" s="66" t="s">
        <v>5546</v>
      </c>
      <c r="H308" s="66" t="s">
        <v>5546</v>
      </c>
      <c r="I308" s="57">
        <v>24.51</v>
      </c>
      <c r="J308" s="81">
        <f t="shared" si="4"/>
        <v>153.1875</v>
      </c>
      <c r="K308">
        <v>2.79</v>
      </c>
    </row>
    <row r="309" spans="1:11" x14ac:dyDescent="0.25">
      <c r="A309" t="s">
        <v>9561</v>
      </c>
      <c r="B309" s="56">
        <v>43069</v>
      </c>
      <c r="C309" t="s">
        <v>10022</v>
      </c>
      <c r="D309">
        <v>1</v>
      </c>
      <c r="E309" t="s">
        <v>3010</v>
      </c>
      <c r="F309">
        <v>35297</v>
      </c>
      <c r="G309" s="66" t="s">
        <v>415</v>
      </c>
      <c r="H309" s="66" t="s">
        <v>415</v>
      </c>
      <c r="I309" s="57">
        <v>16.600000000000001</v>
      </c>
      <c r="J309" s="81">
        <f t="shared" si="4"/>
        <v>103.75</v>
      </c>
    </row>
    <row r="310" spans="1:11" x14ac:dyDescent="0.25">
      <c r="A310" t="s">
        <v>9563</v>
      </c>
      <c r="B310" s="56">
        <v>43069</v>
      </c>
      <c r="C310" t="s">
        <v>10023</v>
      </c>
      <c r="D310">
        <v>1</v>
      </c>
      <c r="E310" t="s">
        <v>3010</v>
      </c>
      <c r="F310">
        <v>35298</v>
      </c>
      <c r="G310" s="66" t="s">
        <v>5528</v>
      </c>
      <c r="H310" s="66" t="s">
        <v>5528</v>
      </c>
      <c r="I310" s="57">
        <v>13.47</v>
      </c>
      <c r="J310" s="81">
        <f t="shared" si="4"/>
        <v>84.1875</v>
      </c>
    </row>
    <row r="311" spans="1:11" x14ac:dyDescent="0.25">
      <c r="A311" t="s">
        <v>10024</v>
      </c>
      <c r="B311" s="56">
        <v>43069</v>
      </c>
      <c r="C311" t="s">
        <v>10025</v>
      </c>
      <c r="D311">
        <v>1</v>
      </c>
      <c r="E311" t="s">
        <v>3010</v>
      </c>
      <c r="F311">
        <v>35299</v>
      </c>
      <c r="G311" s="66" t="s">
        <v>329</v>
      </c>
      <c r="H311" s="66" t="s">
        <v>329</v>
      </c>
      <c r="I311" s="57">
        <v>19.170000000000002</v>
      </c>
      <c r="J311" s="81">
        <f t="shared" si="4"/>
        <v>119.81250000000001</v>
      </c>
    </row>
    <row r="312" spans="1:11" x14ac:dyDescent="0.25">
      <c r="A312" t="s">
        <v>10026</v>
      </c>
      <c r="B312" s="56">
        <v>43069</v>
      </c>
      <c r="C312" t="s">
        <v>10027</v>
      </c>
      <c r="D312">
        <v>1</v>
      </c>
      <c r="E312" t="s">
        <v>3010</v>
      </c>
      <c r="F312">
        <v>35300</v>
      </c>
      <c r="G312" s="66" t="s">
        <v>411</v>
      </c>
      <c r="H312" s="66" t="s">
        <v>411</v>
      </c>
      <c r="I312" s="57">
        <v>72.97</v>
      </c>
      <c r="J312" s="81">
        <f t="shared" si="4"/>
        <v>456.0625</v>
      </c>
    </row>
    <row r="313" spans="1:11" x14ac:dyDescent="0.25">
      <c r="A313" t="s">
        <v>9565</v>
      </c>
      <c r="B313" s="56">
        <v>43069</v>
      </c>
      <c r="C313" t="s">
        <v>10028</v>
      </c>
      <c r="D313">
        <v>1</v>
      </c>
      <c r="E313" t="s">
        <v>3010</v>
      </c>
      <c r="F313">
        <v>35301</v>
      </c>
      <c r="G313" s="66" t="s">
        <v>743</v>
      </c>
      <c r="H313" s="66" t="s">
        <v>743</v>
      </c>
      <c r="I313" s="57">
        <v>54</v>
      </c>
      <c r="J313" s="81">
        <f t="shared" si="4"/>
        <v>337.5</v>
      </c>
    </row>
    <row r="314" spans="1:11" x14ac:dyDescent="0.25">
      <c r="A314" t="s">
        <v>9567</v>
      </c>
      <c r="B314" s="56">
        <v>43069</v>
      </c>
      <c r="C314" t="s">
        <v>10029</v>
      </c>
      <c r="D314">
        <v>1</v>
      </c>
      <c r="E314" t="s">
        <v>3010</v>
      </c>
      <c r="F314">
        <v>35302</v>
      </c>
      <c r="G314" s="66" t="s">
        <v>403</v>
      </c>
      <c r="H314" s="66" t="s">
        <v>403</v>
      </c>
      <c r="I314" s="57">
        <v>4.88</v>
      </c>
      <c r="J314" s="81">
        <f t="shared" si="4"/>
        <v>30.5</v>
      </c>
    </row>
    <row r="315" spans="1:11" x14ac:dyDescent="0.25">
      <c r="A315" t="s">
        <v>10030</v>
      </c>
      <c r="B315" s="56">
        <v>43069</v>
      </c>
      <c r="C315" t="s">
        <v>10031</v>
      </c>
      <c r="D315">
        <v>1</v>
      </c>
      <c r="E315" t="s">
        <v>3010</v>
      </c>
      <c r="F315">
        <v>35304</v>
      </c>
      <c r="G315" s="66" t="s">
        <v>407</v>
      </c>
      <c r="H315" s="66" t="s">
        <v>407</v>
      </c>
      <c r="I315" s="57">
        <v>27.59</v>
      </c>
      <c r="J315" s="81">
        <f t="shared" si="4"/>
        <v>172.4375</v>
      </c>
    </row>
    <row r="316" spans="1:11" x14ac:dyDescent="0.25">
      <c r="A316" t="s">
        <v>9571</v>
      </c>
      <c r="B316" s="56">
        <v>43069</v>
      </c>
      <c r="C316" t="s">
        <v>10032</v>
      </c>
      <c r="D316">
        <v>1</v>
      </c>
      <c r="E316" t="s">
        <v>3010</v>
      </c>
      <c r="F316">
        <v>35305</v>
      </c>
      <c r="G316" s="66" t="s">
        <v>430</v>
      </c>
      <c r="H316" s="66" t="s">
        <v>430</v>
      </c>
      <c r="I316" s="57">
        <v>11.2</v>
      </c>
      <c r="J316" s="81">
        <f t="shared" si="4"/>
        <v>70</v>
      </c>
    </row>
    <row r="317" spans="1:11" x14ac:dyDescent="0.25">
      <c r="A317" t="s">
        <v>9573</v>
      </c>
      <c r="B317" s="56">
        <v>43069</v>
      </c>
      <c r="C317" t="s">
        <v>10033</v>
      </c>
      <c r="D317">
        <v>1</v>
      </c>
      <c r="E317" t="s">
        <v>3010</v>
      </c>
      <c r="F317">
        <v>35306</v>
      </c>
      <c r="G317" s="66" t="s">
        <v>333</v>
      </c>
      <c r="H317" s="66" t="s">
        <v>333</v>
      </c>
      <c r="I317" s="57">
        <v>177.93</v>
      </c>
      <c r="J317" s="81">
        <f t="shared" si="4"/>
        <v>1112.0625</v>
      </c>
    </row>
    <row r="318" spans="1:11" x14ac:dyDescent="0.25">
      <c r="A318" t="s">
        <v>9577</v>
      </c>
      <c r="B318" s="56">
        <v>43069</v>
      </c>
      <c r="C318" t="s">
        <v>10034</v>
      </c>
      <c r="D318">
        <v>1</v>
      </c>
      <c r="E318" t="s">
        <v>3010</v>
      </c>
      <c r="F318">
        <v>35308</v>
      </c>
      <c r="G318" s="66" t="s">
        <v>5328</v>
      </c>
      <c r="H318" s="66" t="s">
        <v>5328</v>
      </c>
      <c r="I318" s="57">
        <v>54.75</v>
      </c>
      <c r="J318" s="81">
        <f t="shared" si="4"/>
        <v>342.1875</v>
      </c>
    </row>
    <row r="319" spans="1:11" x14ac:dyDescent="0.25">
      <c r="A319" t="s">
        <v>10035</v>
      </c>
      <c r="B319" s="56">
        <v>43069</v>
      </c>
      <c r="C319" t="s">
        <v>10036</v>
      </c>
      <c r="D319">
        <v>1</v>
      </c>
      <c r="E319" t="s">
        <v>3010</v>
      </c>
      <c r="F319">
        <v>35310</v>
      </c>
      <c r="G319" s="66" t="s">
        <v>403</v>
      </c>
      <c r="H319" s="66" t="s">
        <v>403</v>
      </c>
      <c r="I319" s="57">
        <v>74.790000000000006</v>
      </c>
      <c r="J319" s="81">
        <f t="shared" si="4"/>
        <v>467.43750000000006</v>
      </c>
    </row>
    <row r="320" spans="1:11" x14ac:dyDescent="0.25">
      <c r="A320" t="s">
        <v>10037</v>
      </c>
      <c r="B320" s="56">
        <v>43069</v>
      </c>
      <c r="C320" t="s">
        <v>10038</v>
      </c>
      <c r="D320">
        <v>1</v>
      </c>
      <c r="E320" t="s">
        <v>3010</v>
      </c>
      <c r="F320">
        <v>35311</v>
      </c>
      <c r="G320" s="66" t="s">
        <v>356</v>
      </c>
      <c r="H320" s="66" t="s">
        <v>356</v>
      </c>
      <c r="I320" s="57">
        <v>18.760000000000002</v>
      </c>
      <c r="J320" s="81">
        <f t="shared" si="4"/>
        <v>117.25000000000001</v>
      </c>
    </row>
    <row r="321" spans="1:10" x14ac:dyDescent="0.25">
      <c r="A321" t="s">
        <v>9581</v>
      </c>
      <c r="B321" s="56">
        <v>43069</v>
      </c>
      <c r="C321" t="s">
        <v>10039</v>
      </c>
      <c r="D321">
        <v>1</v>
      </c>
      <c r="E321" t="s">
        <v>3010</v>
      </c>
      <c r="F321">
        <v>35313</v>
      </c>
      <c r="G321" s="66" t="s">
        <v>841</v>
      </c>
      <c r="H321" s="66" t="s">
        <v>841</v>
      </c>
      <c r="I321" s="57">
        <v>5.24</v>
      </c>
      <c r="J321" s="81">
        <f t="shared" si="4"/>
        <v>32.75</v>
      </c>
    </row>
    <row r="322" spans="1:10" x14ac:dyDescent="0.25">
      <c r="A322" t="s">
        <v>9581</v>
      </c>
      <c r="B322" s="56">
        <v>43069</v>
      </c>
      <c r="C322" t="s">
        <v>10039</v>
      </c>
      <c r="D322">
        <v>1</v>
      </c>
      <c r="E322" t="s">
        <v>3010</v>
      </c>
      <c r="F322">
        <v>35313</v>
      </c>
      <c r="G322" s="66" t="s">
        <v>2462</v>
      </c>
      <c r="H322" s="66" t="s">
        <v>2462</v>
      </c>
      <c r="I322" s="57">
        <v>2.76</v>
      </c>
      <c r="J322" s="81">
        <f t="shared" si="4"/>
        <v>17.25</v>
      </c>
    </row>
    <row r="323" spans="1:10" x14ac:dyDescent="0.25">
      <c r="A323" t="s">
        <v>9581</v>
      </c>
      <c r="B323" s="56">
        <v>43069</v>
      </c>
      <c r="C323" t="s">
        <v>10039</v>
      </c>
      <c r="D323">
        <v>1</v>
      </c>
      <c r="E323" t="s">
        <v>3010</v>
      </c>
      <c r="F323">
        <v>35313</v>
      </c>
      <c r="G323" s="66" t="s">
        <v>2462</v>
      </c>
      <c r="H323" s="66" t="s">
        <v>2462</v>
      </c>
      <c r="I323" s="57">
        <v>4.83</v>
      </c>
      <c r="J323" s="81">
        <f t="shared" si="4"/>
        <v>30.1875</v>
      </c>
    </row>
    <row r="324" spans="1:10" x14ac:dyDescent="0.25">
      <c r="A324" t="s">
        <v>9581</v>
      </c>
      <c r="B324" s="56">
        <v>43069</v>
      </c>
      <c r="C324" t="s">
        <v>10039</v>
      </c>
      <c r="D324">
        <v>1</v>
      </c>
      <c r="E324" t="s">
        <v>3010</v>
      </c>
      <c r="F324">
        <v>35313</v>
      </c>
      <c r="G324" s="66" t="s">
        <v>2462</v>
      </c>
      <c r="H324" s="66" t="s">
        <v>2462</v>
      </c>
      <c r="I324" s="57">
        <v>5.93</v>
      </c>
      <c r="J324" s="81">
        <f t="shared" si="4"/>
        <v>37.0625</v>
      </c>
    </row>
    <row r="325" spans="1:10" x14ac:dyDescent="0.25">
      <c r="A325" t="s">
        <v>9581</v>
      </c>
      <c r="B325" s="56">
        <v>43069</v>
      </c>
      <c r="C325" t="s">
        <v>10039</v>
      </c>
      <c r="D325">
        <v>1</v>
      </c>
      <c r="E325" t="s">
        <v>3010</v>
      </c>
      <c r="F325">
        <v>35313</v>
      </c>
      <c r="G325" s="66" t="s">
        <v>7751</v>
      </c>
      <c r="H325" s="66" t="s">
        <v>7751</v>
      </c>
      <c r="I325" s="57">
        <v>18.62</v>
      </c>
      <c r="J325" s="81">
        <f t="shared" si="4"/>
        <v>116.375</v>
      </c>
    </row>
    <row r="326" spans="1:10" x14ac:dyDescent="0.25">
      <c r="A326" t="s">
        <v>9581</v>
      </c>
      <c r="B326" s="56">
        <v>43069</v>
      </c>
      <c r="C326" t="s">
        <v>10039</v>
      </c>
      <c r="D326">
        <v>1</v>
      </c>
      <c r="E326" t="s">
        <v>3010</v>
      </c>
      <c r="F326">
        <v>35313</v>
      </c>
      <c r="G326" s="39" t="s">
        <v>907</v>
      </c>
      <c r="H326" s="39" t="s">
        <v>10264</v>
      </c>
      <c r="I326" s="57">
        <v>140.69</v>
      </c>
      <c r="J326" s="81">
        <f t="shared" si="4"/>
        <v>879.3125</v>
      </c>
    </row>
    <row r="327" spans="1:10" x14ac:dyDescent="0.25">
      <c r="A327" t="s">
        <v>9581</v>
      </c>
      <c r="B327" s="56">
        <v>43069</v>
      </c>
      <c r="C327" t="s">
        <v>10039</v>
      </c>
      <c r="D327">
        <v>1</v>
      </c>
      <c r="E327" t="s">
        <v>3010</v>
      </c>
      <c r="F327">
        <v>35313</v>
      </c>
      <c r="G327" s="66" t="s">
        <v>815</v>
      </c>
      <c r="H327" s="66" t="s">
        <v>815</v>
      </c>
      <c r="I327" s="57">
        <v>36.82</v>
      </c>
      <c r="J327" s="81">
        <f t="shared" si="4"/>
        <v>230.125</v>
      </c>
    </row>
    <row r="328" spans="1:10" x14ac:dyDescent="0.25">
      <c r="A328" t="s">
        <v>9581</v>
      </c>
      <c r="B328" s="56">
        <v>43069</v>
      </c>
      <c r="C328" t="s">
        <v>10039</v>
      </c>
      <c r="D328">
        <v>1</v>
      </c>
      <c r="E328" t="s">
        <v>3010</v>
      </c>
      <c r="F328">
        <v>35313</v>
      </c>
      <c r="G328" s="66" t="s">
        <v>6018</v>
      </c>
      <c r="H328" s="66" t="s">
        <v>6018</v>
      </c>
      <c r="I328" s="57">
        <v>40.43</v>
      </c>
      <c r="J328" s="81">
        <f t="shared" si="4"/>
        <v>252.6875</v>
      </c>
    </row>
    <row r="329" spans="1:10" x14ac:dyDescent="0.25">
      <c r="A329" t="s">
        <v>10040</v>
      </c>
      <c r="B329" s="56">
        <v>43069</v>
      </c>
      <c r="C329" t="s">
        <v>10041</v>
      </c>
      <c r="D329">
        <v>1</v>
      </c>
      <c r="E329" t="s">
        <v>3010</v>
      </c>
      <c r="F329">
        <v>35315</v>
      </c>
      <c r="G329" s="66" t="s">
        <v>850</v>
      </c>
      <c r="H329" s="66" t="s">
        <v>850</v>
      </c>
      <c r="I329" s="57">
        <v>48.97</v>
      </c>
      <c r="J329" s="81">
        <f t="shared" si="4"/>
        <v>306.0625</v>
      </c>
    </row>
    <row r="330" spans="1:10" x14ac:dyDescent="0.25">
      <c r="A330" t="s">
        <v>10040</v>
      </c>
      <c r="B330" s="56">
        <v>43069</v>
      </c>
      <c r="C330" t="s">
        <v>10041</v>
      </c>
      <c r="D330">
        <v>1</v>
      </c>
      <c r="E330" t="s">
        <v>3010</v>
      </c>
      <c r="F330">
        <v>35315</v>
      </c>
      <c r="G330" s="59" t="s">
        <v>444</v>
      </c>
      <c r="H330" s="59" t="s">
        <v>2889</v>
      </c>
      <c r="I330" s="57">
        <v>10.07</v>
      </c>
      <c r="J330" s="81">
        <f t="shared" si="4"/>
        <v>62.9375</v>
      </c>
    </row>
    <row r="331" spans="1:10" x14ac:dyDescent="0.25">
      <c r="A331" t="s">
        <v>10040</v>
      </c>
      <c r="B331" s="56">
        <v>43069</v>
      </c>
      <c r="C331" t="s">
        <v>10041</v>
      </c>
      <c r="D331">
        <v>1</v>
      </c>
      <c r="E331" t="s">
        <v>3010</v>
      </c>
      <c r="F331">
        <v>35315</v>
      </c>
      <c r="G331" s="66" t="s">
        <v>794</v>
      </c>
      <c r="H331" s="66" t="s">
        <v>794</v>
      </c>
      <c r="I331" s="57">
        <v>9.7899999999999991</v>
      </c>
      <c r="J331" s="81">
        <f t="shared" si="4"/>
        <v>61.187499999999993</v>
      </c>
    </row>
    <row r="332" spans="1:10" x14ac:dyDescent="0.25">
      <c r="A332" t="s">
        <v>10040</v>
      </c>
      <c r="B332" s="56">
        <v>43069</v>
      </c>
      <c r="C332" t="s">
        <v>10041</v>
      </c>
      <c r="D332">
        <v>1</v>
      </c>
      <c r="E332" t="s">
        <v>3010</v>
      </c>
      <c r="F332">
        <v>35315</v>
      </c>
      <c r="G332" s="66" t="s">
        <v>10042</v>
      </c>
      <c r="H332" s="66" t="s">
        <v>10042</v>
      </c>
      <c r="I332" s="57">
        <v>13.66</v>
      </c>
      <c r="J332" s="81">
        <f t="shared" si="4"/>
        <v>85.375</v>
      </c>
    </row>
    <row r="333" spans="1:10" x14ac:dyDescent="0.25">
      <c r="A333" t="s">
        <v>10043</v>
      </c>
      <c r="B333" s="56">
        <v>43069</v>
      </c>
      <c r="C333" t="s">
        <v>10044</v>
      </c>
      <c r="D333">
        <v>1</v>
      </c>
      <c r="E333" t="s">
        <v>3010</v>
      </c>
      <c r="F333">
        <v>35316</v>
      </c>
      <c r="G333" s="66" t="s">
        <v>794</v>
      </c>
      <c r="H333" s="66" t="s">
        <v>794</v>
      </c>
      <c r="I333" s="57">
        <v>9.7899999999999991</v>
      </c>
      <c r="J333" s="81">
        <f t="shared" si="4"/>
        <v>61.187499999999993</v>
      </c>
    </row>
    <row r="334" spans="1:10" x14ac:dyDescent="0.25">
      <c r="A334" t="s">
        <v>9584</v>
      </c>
      <c r="B334" s="56">
        <v>43069</v>
      </c>
      <c r="C334" t="s">
        <v>10045</v>
      </c>
      <c r="D334">
        <v>1</v>
      </c>
      <c r="E334" t="s">
        <v>3010</v>
      </c>
      <c r="F334">
        <v>35317</v>
      </c>
      <c r="G334" s="66" t="s">
        <v>876</v>
      </c>
      <c r="H334" s="66" t="s">
        <v>876</v>
      </c>
      <c r="I334" s="57">
        <v>15.17</v>
      </c>
      <c r="J334" s="81">
        <f t="shared" si="4"/>
        <v>94.8125</v>
      </c>
    </row>
    <row r="335" spans="1:10" x14ac:dyDescent="0.25">
      <c r="A335" t="s">
        <v>9584</v>
      </c>
      <c r="B335" s="56">
        <v>43069</v>
      </c>
      <c r="C335" t="s">
        <v>10045</v>
      </c>
      <c r="D335">
        <v>1</v>
      </c>
      <c r="E335" t="s">
        <v>3010</v>
      </c>
      <c r="F335">
        <v>35317</v>
      </c>
      <c r="G335" s="66" t="s">
        <v>3183</v>
      </c>
      <c r="H335" s="66" t="s">
        <v>3183</v>
      </c>
      <c r="I335" s="57">
        <v>3.45</v>
      </c>
      <c r="J335" s="81">
        <f t="shared" si="4"/>
        <v>21.5625</v>
      </c>
    </row>
    <row r="336" spans="1:10" x14ac:dyDescent="0.25">
      <c r="A336" t="s">
        <v>9584</v>
      </c>
      <c r="B336" s="56">
        <v>43069</v>
      </c>
      <c r="C336" t="s">
        <v>10045</v>
      </c>
      <c r="D336">
        <v>1</v>
      </c>
      <c r="E336" t="s">
        <v>3010</v>
      </c>
      <c r="F336">
        <v>35317</v>
      </c>
      <c r="G336" s="66" t="s">
        <v>906</v>
      </c>
      <c r="H336" s="66" t="s">
        <v>906</v>
      </c>
      <c r="I336" s="57">
        <v>3.31</v>
      </c>
      <c r="J336" s="81">
        <f t="shared" si="4"/>
        <v>20.6875</v>
      </c>
    </row>
    <row r="337" spans="1:10" x14ac:dyDescent="0.25">
      <c r="A337" t="s">
        <v>9584</v>
      </c>
      <c r="B337" s="56">
        <v>43069</v>
      </c>
      <c r="C337" t="s">
        <v>10045</v>
      </c>
      <c r="D337">
        <v>1</v>
      </c>
      <c r="E337" t="s">
        <v>3010</v>
      </c>
      <c r="F337">
        <v>35317</v>
      </c>
      <c r="G337" s="66" t="s">
        <v>794</v>
      </c>
      <c r="H337" s="66" t="s">
        <v>794</v>
      </c>
      <c r="I337" s="57">
        <v>22.89</v>
      </c>
      <c r="J337" s="81">
        <f t="shared" ref="J337:J400" si="5">+I337/0.16</f>
        <v>143.0625</v>
      </c>
    </row>
    <row r="338" spans="1:10" x14ac:dyDescent="0.25">
      <c r="A338" t="s">
        <v>9584</v>
      </c>
      <c r="B338" s="56">
        <v>43069</v>
      </c>
      <c r="C338" t="s">
        <v>10045</v>
      </c>
      <c r="D338">
        <v>1</v>
      </c>
      <c r="E338" t="s">
        <v>3010</v>
      </c>
      <c r="F338">
        <v>35317</v>
      </c>
      <c r="G338" s="66" t="s">
        <v>919</v>
      </c>
      <c r="H338" s="66" t="s">
        <v>919</v>
      </c>
      <c r="I338" s="57">
        <v>8.5500000000000007</v>
      </c>
      <c r="J338" s="81">
        <f t="shared" si="5"/>
        <v>53.4375</v>
      </c>
    </row>
    <row r="339" spans="1:10" x14ac:dyDescent="0.25">
      <c r="A339" t="s">
        <v>9584</v>
      </c>
      <c r="B339" s="56">
        <v>43069</v>
      </c>
      <c r="C339" t="s">
        <v>10045</v>
      </c>
      <c r="D339">
        <v>1</v>
      </c>
      <c r="E339" t="s">
        <v>3010</v>
      </c>
      <c r="F339">
        <v>35317</v>
      </c>
      <c r="G339" s="66" t="s">
        <v>907</v>
      </c>
      <c r="H339" s="66" t="s">
        <v>907</v>
      </c>
      <c r="I339" s="57">
        <v>125.38</v>
      </c>
      <c r="J339" s="81">
        <f t="shared" si="5"/>
        <v>783.625</v>
      </c>
    </row>
    <row r="340" spans="1:10" x14ac:dyDescent="0.25">
      <c r="A340" t="s">
        <v>9584</v>
      </c>
      <c r="B340" s="56">
        <v>43069</v>
      </c>
      <c r="C340" t="s">
        <v>10045</v>
      </c>
      <c r="D340">
        <v>1</v>
      </c>
      <c r="E340" t="s">
        <v>3010</v>
      </c>
      <c r="F340">
        <v>35317</v>
      </c>
      <c r="G340" s="66" t="s">
        <v>858</v>
      </c>
      <c r="H340" s="66" t="s">
        <v>858</v>
      </c>
      <c r="I340" s="57">
        <v>179.86</v>
      </c>
      <c r="J340" s="81">
        <f t="shared" si="5"/>
        <v>1124.125</v>
      </c>
    </row>
    <row r="341" spans="1:10" x14ac:dyDescent="0.25">
      <c r="A341" t="s">
        <v>9584</v>
      </c>
      <c r="B341" s="56">
        <v>43069</v>
      </c>
      <c r="C341" t="s">
        <v>10045</v>
      </c>
      <c r="D341">
        <v>1</v>
      </c>
      <c r="E341" t="s">
        <v>3010</v>
      </c>
      <c r="F341">
        <v>35317</v>
      </c>
      <c r="G341" s="66" t="s">
        <v>920</v>
      </c>
      <c r="H341" s="66" t="s">
        <v>920</v>
      </c>
      <c r="I341" s="57">
        <v>67.33</v>
      </c>
      <c r="J341" s="81">
        <f t="shared" si="5"/>
        <v>420.8125</v>
      </c>
    </row>
    <row r="342" spans="1:10" x14ac:dyDescent="0.25">
      <c r="A342" t="s">
        <v>9590</v>
      </c>
      <c r="B342" s="56">
        <v>43069</v>
      </c>
      <c r="C342" t="s">
        <v>9956</v>
      </c>
      <c r="D342">
        <v>1</v>
      </c>
      <c r="E342" t="s">
        <v>3010</v>
      </c>
      <c r="F342">
        <v>35319</v>
      </c>
      <c r="G342" s="66" t="s">
        <v>2469</v>
      </c>
      <c r="H342" s="66" t="s">
        <v>2469</v>
      </c>
      <c r="I342" s="57">
        <v>18.62</v>
      </c>
      <c r="J342" s="81">
        <f t="shared" si="5"/>
        <v>116.375</v>
      </c>
    </row>
    <row r="343" spans="1:10" x14ac:dyDescent="0.25">
      <c r="A343" t="s">
        <v>9590</v>
      </c>
      <c r="B343" s="56">
        <v>43069</v>
      </c>
      <c r="C343" t="s">
        <v>9956</v>
      </c>
      <c r="D343">
        <v>1</v>
      </c>
      <c r="E343" t="s">
        <v>3010</v>
      </c>
      <c r="F343">
        <v>35319</v>
      </c>
      <c r="G343" s="66" t="s">
        <v>10046</v>
      </c>
      <c r="H343" s="66" t="s">
        <v>10046</v>
      </c>
      <c r="I343" s="57">
        <v>107.63</v>
      </c>
      <c r="J343" s="81">
        <f t="shared" si="5"/>
        <v>672.6875</v>
      </c>
    </row>
    <row r="344" spans="1:10" x14ac:dyDescent="0.25">
      <c r="A344" t="s">
        <v>9590</v>
      </c>
      <c r="B344" s="56">
        <v>43069</v>
      </c>
      <c r="C344" t="s">
        <v>9956</v>
      </c>
      <c r="D344">
        <v>1</v>
      </c>
      <c r="E344" t="s">
        <v>3010</v>
      </c>
      <c r="F344">
        <v>35319</v>
      </c>
      <c r="G344" s="66" t="s">
        <v>794</v>
      </c>
      <c r="H344" s="66" t="s">
        <v>794</v>
      </c>
      <c r="I344" s="57">
        <v>10.62</v>
      </c>
      <c r="J344" s="81">
        <f t="shared" si="5"/>
        <v>66.375</v>
      </c>
    </row>
    <row r="345" spans="1:10" x14ac:dyDescent="0.25">
      <c r="A345" t="s">
        <v>9590</v>
      </c>
      <c r="B345" s="56">
        <v>43069</v>
      </c>
      <c r="C345" t="s">
        <v>9956</v>
      </c>
      <c r="D345">
        <v>1</v>
      </c>
      <c r="E345" t="s">
        <v>3010</v>
      </c>
      <c r="F345">
        <v>35319</v>
      </c>
      <c r="G345" s="66" t="s">
        <v>794</v>
      </c>
      <c r="H345" s="66" t="s">
        <v>794</v>
      </c>
      <c r="I345" s="57">
        <v>12.14</v>
      </c>
      <c r="J345" s="81">
        <f t="shared" si="5"/>
        <v>75.875</v>
      </c>
    </row>
    <row r="346" spans="1:10" x14ac:dyDescent="0.25">
      <c r="A346" t="s">
        <v>9590</v>
      </c>
      <c r="B346" s="56">
        <v>43069</v>
      </c>
      <c r="C346" t="s">
        <v>9956</v>
      </c>
      <c r="D346">
        <v>1</v>
      </c>
      <c r="E346" t="s">
        <v>3010</v>
      </c>
      <c r="F346">
        <v>35319</v>
      </c>
      <c r="G346" s="66" t="s">
        <v>919</v>
      </c>
      <c r="H346" s="66" t="s">
        <v>919</v>
      </c>
      <c r="I346" s="57">
        <v>8.5500000000000007</v>
      </c>
      <c r="J346" s="81">
        <f t="shared" si="5"/>
        <v>53.4375</v>
      </c>
    </row>
    <row r="347" spans="1:10" x14ac:dyDescent="0.25">
      <c r="A347" t="s">
        <v>9590</v>
      </c>
      <c r="B347" s="56">
        <v>43069</v>
      </c>
      <c r="C347" t="s">
        <v>9956</v>
      </c>
      <c r="D347">
        <v>1</v>
      </c>
      <c r="E347" t="s">
        <v>3010</v>
      </c>
      <c r="F347">
        <v>35319</v>
      </c>
      <c r="G347" s="66" t="s">
        <v>907</v>
      </c>
      <c r="H347" s="66" t="s">
        <v>907</v>
      </c>
      <c r="I347" s="57">
        <v>140.69</v>
      </c>
      <c r="J347" s="81">
        <f t="shared" si="5"/>
        <v>879.3125</v>
      </c>
    </row>
    <row r="348" spans="1:10" x14ac:dyDescent="0.25">
      <c r="A348" t="s">
        <v>9590</v>
      </c>
      <c r="B348" s="56">
        <v>43069</v>
      </c>
      <c r="C348" t="s">
        <v>9956</v>
      </c>
      <c r="D348">
        <v>1</v>
      </c>
      <c r="E348" t="s">
        <v>3010</v>
      </c>
      <c r="F348">
        <v>35319</v>
      </c>
      <c r="G348" s="66" t="s">
        <v>1504</v>
      </c>
      <c r="H348" s="66" t="s">
        <v>1504</v>
      </c>
      <c r="I348" s="57">
        <v>13.66</v>
      </c>
      <c r="J348" s="81">
        <f t="shared" si="5"/>
        <v>85.375</v>
      </c>
    </row>
    <row r="349" spans="1:10" x14ac:dyDescent="0.25">
      <c r="A349" t="s">
        <v>9590</v>
      </c>
      <c r="B349" s="56">
        <v>43069</v>
      </c>
      <c r="C349" t="s">
        <v>9956</v>
      </c>
      <c r="D349">
        <v>1</v>
      </c>
      <c r="E349" t="s">
        <v>3010</v>
      </c>
      <c r="F349">
        <v>35319</v>
      </c>
      <c r="G349" s="66" t="s">
        <v>1504</v>
      </c>
      <c r="H349" s="66" t="s">
        <v>1504</v>
      </c>
      <c r="I349" s="57">
        <v>78.11</v>
      </c>
      <c r="J349" s="81">
        <f t="shared" si="5"/>
        <v>488.1875</v>
      </c>
    </row>
    <row r="350" spans="1:10" x14ac:dyDescent="0.25">
      <c r="A350" t="s">
        <v>9592</v>
      </c>
      <c r="B350" s="56">
        <v>43069</v>
      </c>
      <c r="C350" t="s">
        <v>10047</v>
      </c>
      <c r="D350">
        <v>1</v>
      </c>
      <c r="E350" t="s">
        <v>3010</v>
      </c>
      <c r="F350">
        <v>35320</v>
      </c>
      <c r="G350" s="66" t="s">
        <v>10048</v>
      </c>
      <c r="H350" s="66" t="s">
        <v>10048</v>
      </c>
      <c r="I350" s="57">
        <v>47.46</v>
      </c>
      <c r="J350" s="81">
        <f t="shared" si="5"/>
        <v>296.625</v>
      </c>
    </row>
    <row r="351" spans="1:10" x14ac:dyDescent="0.25">
      <c r="A351" t="s">
        <v>9592</v>
      </c>
      <c r="B351" s="56">
        <v>43069</v>
      </c>
      <c r="C351" t="s">
        <v>10047</v>
      </c>
      <c r="D351">
        <v>1</v>
      </c>
      <c r="E351" t="s">
        <v>3010</v>
      </c>
      <c r="F351">
        <v>35320</v>
      </c>
      <c r="G351" s="66" t="s">
        <v>804</v>
      </c>
      <c r="H351" s="66" t="s">
        <v>804</v>
      </c>
      <c r="I351" s="57">
        <v>45.52</v>
      </c>
      <c r="J351" s="81">
        <f t="shared" si="5"/>
        <v>284.5</v>
      </c>
    </row>
    <row r="352" spans="1:10" x14ac:dyDescent="0.25">
      <c r="A352" t="s">
        <v>9592</v>
      </c>
      <c r="B352" s="56">
        <v>43069</v>
      </c>
      <c r="C352" t="s">
        <v>10047</v>
      </c>
      <c r="D352">
        <v>1</v>
      </c>
      <c r="E352" t="s">
        <v>3010</v>
      </c>
      <c r="F352">
        <v>35320</v>
      </c>
      <c r="G352" s="66" t="s">
        <v>444</v>
      </c>
      <c r="H352" s="66" t="s">
        <v>444</v>
      </c>
      <c r="I352" s="57">
        <v>56.97</v>
      </c>
      <c r="J352" s="81">
        <f t="shared" si="5"/>
        <v>356.0625</v>
      </c>
    </row>
    <row r="353" spans="1:10" x14ac:dyDescent="0.25">
      <c r="A353" t="s">
        <v>9592</v>
      </c>
      <c r="B353" s="56">
        <v>43069</v>
      </c>
      <c r="C353" t="s">
        <v>10047</v>
      </c>
      <c r="D353">
        <v>1</v>
      </c>
      <c r="E353" t="s">
        <v>3010</v>
      </c>
      <c r="F353">
        <v>35320</v>
      </c>
      <c r="G353" s="66" t="s">
        <v>924</v>
      </c>
      <c r="H353" s="66" t="s">
        <v>924</v>
      </c>
      <c r="I353" s="57">
        <v>124.83</v>
      </c>
      <c r="J353" s="81">
        <f t="shared" si="5"/>
        <v>780.1875</v>
      </c>
    </row>
    <row r="354" spans="1:10" x14ac:dyDescent="0.25">
      <c r="A354" t="s">
        <v>9592</v>
      </c>
      <c r="B354" s="56">
        <v>43069</v>
      </c>
      <c r="C354" t="s">
        <v>10047</v>
      </c>
      <c r="D354">
        <v>1</v>
      </c>
      <c r="E354" t="s">
        <v>3010</v>
      </c>
      <c r="F354">
        <v>35320</v>
      </c>
      <c r="G354" s="66" t="s">
        <v>7448</v>
      </c>
      <c r="H354" s="66" t="s">
        <v>7448</v>
      </c>
      <c r="I354" s="57">
        <v>15.17</v>
      </c>
      <c r="J354" s="81">
        <f t="shared" si="5"/>
        <v>94.8125</v>
      </c>
    </row>
    <row r="355" spans="1:10" x14ac:dyDescent="0.25">
      <c r="A355" t="s">
        <v>9592</v>
      </c>
      <c r="B355" s="56">
        <v>43069</v>
      </c>
      <c r="C355" t="s">
        <v>10047</v>
      </c>
      <c r="D355">
        <v>1</v>
      </c>
      <c r="E355" t="s">
        <v>3010</v>
      </c>
      <c r="F355">
        <v>35320</v>
      </c>
      <c r="G355" s="66" t="s">
        <v>10049</v>
      </c>
      <c r="H355" s="66" t="s">
        <v>10049</v>
      </c>
      <c r="I355" s="57">
        <v>127.88</v>
      </c>
      <c r="J355" s="81">
        <f t="shared" si="5"/>
        <v>799.25</v>
      </c>
    </row>
    <row r="356" spans="1:10" x14ac:dyDescent="0.25">
      <c r="A356" t="s">
        <v>9592</v>
      </c>
      <c r="B356" s="56">
        <v>43069</v>
      </c>
      <c r="C356" t="s">
        <v>10047</v>
      </c>
      <c r="D356">
        <v>1</v>
      </c>
      <c r="E356" t="s">
        <v>3010</v>
      </c>
      <c r="F356">
        <v>35320</v>
      </c>
      <c r="G356" s="66" t="s">
        <v>841</v>
      </c>
      <c r="H356" s="66" t="s">
        <v>841</v>
      </c>
      <c r="I356" s="57">
        <v>2.62</v>
      </c>
      <c r="J356" s="81">
        <f t="shared" si="5"/>
        <v>16.375</v>
      </c>
    </row>
    <row r="357" spans="1:10" x14ac:dyDescent="0.25">
      <c r="A357" t="s">
        <v>9592</v>
      </c>
      <c r="B357" s="56">
        <v>43069</v>
      </c>
      <c r="C357" t="s">
        <v>10047</v>
      </c>
      <c r="D357">
        <v>1</v>
      </c>
      <c r="E357" t="s">
        <v>3010</v>
      </c>
      <c r="F357">
        <v>35320</v>
      </c>
      <c r="G357" s="66" t="s">
        <v>10050</v>
      </c>
      <c r="H357" s="66" t="s">
        <v>10050</v>
      </c>
      <c r="I357" s="57">
        <v>86.29</v>
      </c>
      <c r="J357" s="81">
        <f t="shared" si="5"/>
        <v>539.3125</v>
      </c>
    </row>
    <row r="358" spans="1:10" x14ac:dyDescent="0.25">
      <c r="A358" t="s">
        <v>9592</v>
      </c>
      <c r="B358" s="56">
        <v>43069</v>
      </c>
      <c r="C358" t="s">
        <v>10047</v>
      </c>
      <c r="D358">
        <v>1</v>
      </c>
      <c r="E358" t="s">
        <v>3010</v>
      </c>
      <c r="F358">
        <v>35320</v>
      </c>
      <c r="G358" s="66" t="s">
        <v>5881</v>
      </c>
      <c r="H358" s="66" t="s">
        <v>5881</v>
      </c>
      <c r="I358" s="57">
        <v>148.08000000000001</v>
      </c>
      <c r="J358" s="81">
        <f t="shared" si="5"/>
        <v>925.50000000000011</v>
      </c>
    </row>
    <row r="359" spans="1:10" x14ac:dyDescent="0.25">
      <c r="A359" t="s">
        <v>9592</v>
      </c>
      <c r="B359" s="56">
        <v>43069</v>
      </c>
      <c r="C359" t="s">
        <v>10047</v>
      </c>
      <c r="D359">
        <v>1</v>
      </c>
      <c r="E359" t="s">
        <v>3010</v>
      </c>
      <c r="F359">
        <v>35320</v>
      </c>
      <c r="G359" s="66" t="s">
        <v>794</v>
      </c>
      <c r="H359" s="66" t="s">
        <v>794</v>
      </c>
      <c r="I359" s="57">
        <v>4.6900000000000004</v>
      </c>
      <c r="J359" s="81">
        <f t="shared" si="5"/>
        <v>29.312500000000004</v>
      </c>
    </row>
    <row r="360" spans="1:10" x14ac:dyDescent="0.25">
      <c r="A360" t="s">
        <v>9592</v>
      </c>
      <c r="B360" s="56">
        <v>43069</v>
      </c>
      <c r="C360" t="s">
        <v>10047</v>
      </c>
      <c r="D360">
        <v>1</v>
      </c>
      <c r="E360" t="s">
        <v>3010</v>
      </c>
      <c r="F360">
        <v>35320</v>
      </c>
      <c r="G360" s="66" t="s">
        <v>794</v>
      </c>
      <c r="H360" s="66" t="s">
        <v>794</v>
      </c>
      <c r="I360" s="57">
        <v>10.62</v>
      </c>
      <c r="J360" s="81">
        <f t="shared" si="5"/>
        <v>66.375</v>
      </c>
    </row>
    <row r="361" spans="1:10" x14ac:dyDescent="0.25">
      <c r="A361" t="s">
        <v>9592</v>
      </c>
      <c r="B361" s="56">
        <v>43069</v>
      </c>
      <c r="C361" t="s">
        <v>10047</v>
      </c>
      <c r="D361">
        <v>1</v>
      </c>
      <c r="E361" t="s">
        <v>3010</v>
      </c>
      <c r="F361">
        <v>35320</v>
      </c>
      <c r="G361" s="66" t="s">
        <v>794</v>
      </c>
      <c r="H361" s="66" t="s">
        <v>794</v>
      </c>
      <c r="I361" s="57">
        <v>16.96</v>
      </c>
      <c r="J361" s="81">
        <f t="shared" si="5"/>
        <v>106</v>
      </c>
    </row>
    <row r="362" spans="1:10" x14ac:dyDescent="0.25">
      <c r="A362" t="s">
        <v>9592</v>
      </c>
      <c r="B362" s="56">
        <v>43069</v>
      </c>
      <c r="C362" t="s">
        <v>10047</v>
      </c>
      <c r="D362">
        <v>1</v>
      </c>
      <c r="E362" t="s">
        <v>3010</v>
      </c>
      <c r="F362">
        <v>35320</v>
      </c>
      <c r="G362" s="66" t="s">
        <v>794</v>
      </c>
      <c r="H362" s="66" t="s">
        <v>794</v>
      </c>
      <c r="I362" s="57">
        <v>44.28</v>
      </c>
      <c r="J362" s="81">
        <f t="shared" si="5"/>
        <v>276.75</v>
      </c>
    </row>
    <row r="363" spans="1:10" x14ac:dyDescent="0.25">
      <c r="A363" t="s">
        <v>9592</v>
      </c>
      <c r="B363" s="56">
        <v>43069</v>
      </c>
      <c r="C363" t="s">
        <v>10047</v>
      </c>
      <c r="D363">
        <v>1</v>
      </c>
      <c r="E363" t="s">
        <v>3010</v>
      </c>
      <c r="F363">
        <v>35320</v>
      </c>
      <c r="G363" s="66" t="s">
        <v>794</v>
      </c>
      <c r="H363" s="66" t="s">
        <v>794</v>
      </c>
      <c r="I363" s="57">
        <v>51.18</v>
      </c>
      <c r="J363" s="81">
        <f t="shared" si="5"/>
        <v>319.875</v>
      </c>
    </row>
    <row r="364" spans="1:10" x14ac:dyDescent="0.25">
      <c r="A364" t="s">
        <v>9592</v>
      </c>
      <c r="B364" s="56">
        <v>43069</v>
      </c>
      <c r="C364" t="s">
        <v>10047</v>
      </c>
      <c r="D364">
        <v>1</v>
      </c>
      <c r="E364" t="s">
        <v>3010</v>
      </c>
      <c r="F364">
        <v>35320</v>
      </c>
      <c r="G364" s="66" t="s">
        <v>10051</v>
      </c>
      <c r="H364" s="66" t="s">
        <v>10051</v>
      </c>
      <c r="I364" s="57">
        <v>119.19</v>
      </c>
      <c r="J364" s="81">
        <f t="shared" si="5"/>
        <v>744.9375</v>
      </c>
    </row>
    <row r="365" spans="1:10" x14ac:dyDescent="0.25">
      <c r="A365" t="s">
        <v>9592</v>
      </c>
      <c r="B365" s="56">
        <v>43069</v>
      </c>
      <c r="C365" t="s">
        <v>10047</v>
      </c>
      <c r="D365">
        <v>1</v>
      </c>
      <c r="E365" t="s">
        <v>3010</v>
      </c>
      <c r="F365">
        <v>35320</v>
      </c>
      <c r="G365" s="66" t="s">
        <v>10052</v>
      </c>
      <c r="H365" s="66" t="s">
        <v>10052</v>
      </c>
      <c r="I365" s="57">
        <v>7.59</v>
      </c>
      <c r="J365" s="81">
        <f t="shared" si="5"/>
        <v>47.4375</v>
      </c>
    </row>
    <row r="366" spans="1:10" x14ac:dyDescent="0.25">
      <c r="A366" t="s">
        <v>9592</v>
      </c>
      <c r="B366" s="56">
        <v>43069</v>
      </c>
      <c r="C366" t="s">
        <v>10047</v>
      </c>
      <c r="D366">
        <v>1</v>
      </c>
      <c r="E366" t="s">
        <v>3010</v>
      </c>
      <c r="F366">
        <v>35320</v>
      </c>
      <c r="G366" s="66" t="s">
        <v>796</v>
      </c>
      <c r="H366" s="66" t="s">
        <v>796</v>
      </c>
      <c r="I366" s="57">
        <v>15.17</v>
      </c>
      <c r="J366" s="81">
        <f t="shared" si="5"/>
        <v>94.8125</v>
      </c>
    </row>
    <row r="367" spans="1:10" x14ac:dyDescent="0.25">
      <c r="A367" t="s">
        <v>9592</v>
      </c>
      <c r="B367" s="56">
        <v>43069</v>
      </c>
      <c r="C367" t="s">
        <v>10047</v>
      </c>
      <c r="D367">
        <v>1</v>
      </c>
      <c r="E367" t="s">
        <v>3010</v>
      </c>
      <c r="F367">
        <v>35320</v>
      </c>
      <c r="G367" s="66" t="s">
        <v>10053</v>
      </c>
      <c r="H367" s="66" t="s">
        <v>10053</v>
      </c>
      <c r="I367" s="57">
        <v>20</v>
      </c>
      <c r="J367" s="81">
        <f t="shared" si="5"/>
        <v>125</v>
      </c>
    </row>
    <row r="368" spans="1:10" x14ac:dyDescent="0.25">
      <c r="A368" t="s">
        <v>9594</v>
      </c>
      <c r="B368" s="56">
        <v>43069</v>
      </c>
      <c r="C368" t="s">
        <v>10054</v>
      </c>
      <c r="D368">
        <v>1</v>
      </c>
      <c r="E368" t="s">
        <v>3010</v>
      </c>
      <c r="F368">
        <v>35321</v>
      </c>
      <c r="G368" s="66" t="s">
        <v>804</v>
      </c>
      <c r="H368" s="66" t="s">
        <v>804</v>
      </c>
      <c r="I368" s="57">
        <v>45.52</v>
      </c>
      <c r="J368" s="81">
        <f t="shared" si="5"/>
        <v>284.5</v>
      </c>
    </row>
    <row r="369" spans="1:10" x14ac:dyDescent="0.25">
      <c r="A369" t="s">
        <v>9594</v>
      </c>
      <c r="B369" s="56">
        <v>43069</v>
      </c>
      <c r="C369" t="s">
        <v>10054</v>
      </c>
      <c r="D369">
        <v>1</v>
      </c>
      <c r="E369" t="s">
        <v>3010</v>
      </c>
      <c r="F369">
        <v>35321</v>
      </c>
      <c r="G369" s="66" t="s">
        <v>850</v>
      </c>
      <c r="H369" s="66" t="s">
        <v>850</v>
      </c>
      <c r="I369" s="57">
        <v>81.94</v>
      </c>
      <c r="J369" s="81">
        <f t="shared" si="5"/>
        <v>512.125</v>
      </c>
    </row>
    <row r="370" spans="1:10" x14ac:dyDescent="0.25">
      <c r="A370" t="s">
        <v>9594</v>
      </c>
      <c r="B370" s="56">
        <v>43069</v>
      </c>
      <c r="C370" t="s">
        <v>10054</v>
      </c>
      <c r="D370">
        <v>1</v>
      </c>
      <c r="E370" t="s">
        <v>3010</v>
      </c>
      <c r="F370">
        <v>35321</v>
      </c>
      <c r="G370" s="66" t="s">
        <v>444</v>
      </c>
      <c r="H370" s="66" t="s">
        <v>444</v>
      </c>
      <c r="I370" s="57">
        <v>10.07</v>
      </c>
      <c r="J370" s="81">
        <f t="shared" si="5"/>
        <v>62.9375</v>
      </c>
    </row>
    <row r="371" spans="1:10" x14ac:dyDescent="0.25">
      <c r="A371" t="s">
        <v>9594</v>
      </c>
      <c r="B371" s="56">
        <v>43069</v>
      </c>
      <c r="C371" t="s">
        <v>10054</v>
      </c>
      <c r="D371">
        <v>1</v>
      </c>
      <c r="E371" t="s">
        <v>3010</v>
      </c>
      <c r="F371">
        <v>35321</v>
      </c>
      <c r="G371" s="66" t="s">
        <v>7448</v>
      </c>
      <c r="H371" s="66" t="s">
        <v>7448</v>
      </c>
      <c r="I371" s="57">
        <v>15.17</v>
      </c>
      <c r="J371" s="81">
        <f t="shared" si="5"/>
        <v>94.8125</v>
      </c>
    </row>
    <row r="372" spans="1:10" x14ac:dyDescent="0.25">
      <c r="A372" t="s">
        <v>9594</v>
      </c>
      <c r="B372" s="56">
        <v>43069</v>
      </c>
      <c r="C372" t="s">
        <v>10054</v>
      </c>
      <c r="D372">
        <v>1</v>
      </c>
      <c r="E372" t="s">
        <v>3010</v>
      </c>
      <c r="F372">
        <v>35321</v>
      </c>
      <c r="G372" s="66" t="s">
        <v>794</v>
      </c>
      <c r="H372" s="66" t="s">
        <v>794</v>
      </c>
      <c r="I372" s="57">
        <v>15.31</v>
      </c>
      <c r="J372" s="81">
        <f t="shared" si="5"/>
        <v>95.6875</v>
      </c>
    </row>
    <row r="373" spans="1:10" x14ac:dyDescent="0.25">
      <c r="A373" t="s">
        <v>9594</v>
      </c>
      <c r="B373" s="56">
        <v>43069</v>
      </c>
      <c r="C373" t="s">
        <v>10054</v>
      </c>
      <c r="D373">
        <v>1</v>
      </c>
      <c r="E373" t="s">
        <v>3010</v>
      </c>
      <c r="F373">
        <v>35321</v>
      </c>
      <c r="G373" s="66" t="s">
        <v>5457</v>
      </c>
      <c r="H373" s="66" t="s">
        <v>5457</v>
      </c>
      <c r="I373" s="57">
        <v>80.790000000000006</v>
      </c>
      <c r="J373" s="81">
        <f t="shared" si="5"/>
        <v>504.93750000000006</v>
      </c>
    </row>
    <row r="374" spans="1:10" x14ac:dyDescent="0.25">
      <c r="A374" t="s">
        <v>9594</v>
      </c>
      <c r="B374" s="56">
        <v>43069</v>
      </c>
      <c r="C374" t="s">
        <v>10054</v>
      </c>
      <c r="D374">
        <v>1</v>
      </c>
      <c r="E374" t="s">
        <v>3010</v>
      </c>
      <c r="F374">
        <v>35321</v>
      </c>
      <c r="G374" s="66" t="s">
        <v>796</v>
      </c>
      <c r="H374" s="66" t="s">
        <v>796</v>
      </c>
      <c r="I374" s="57">
        <v>15.17</v>
      </c>
      <c r="J374" s="81">
        <f t="shared" si="5"/>
        <v>94.8125</v>
      </c>
    </row>
    <row r="375" spans="1:10" x14ac:dyDescent="0.25">
      <c r="A375" t="s">
        <v>10055</v>
      </c>
      <c r="B375" s="56">
        <v>43069</v>
      </c>
      <c r="C375" t="s">
        <v>10056</v>
      </c>
      <c r="D375">
        <v>1</v>
      </c>
      <c r="E375" t="s">
        <v>3010</v>
      </c>
      <c r="F375">
        <v>35322</v>
      </c>
      <c r="G375" s="66" t="s">
        <v>794</v>
      </c>
      <c r="H375" s="66" t="s">
        <v>794</v>
      </c>
      <c r="I375" s="57">
        <v>5.0999999999999996</v>
      </c>
      <c r="J375" s="81">
        <f t="shared" si="5"/>
        <v>31.874999999999996</v>
      </c>
    </row>
    <row r="376" spans="1:10" x14ac:dyDescent="0.25">
      <c r="A376" t="s">
        <v>10055</v>
      </c>
      <c r="B376" s="56">
        <v>43069</v>
      </c>
      <c r="C376" t="s">
        <v>10056</v>
      </c>
      <c r="D376">
        <v>1</v>
      </c>
      <c r="E376" t="s">
        <v>3010</v>
      </c>
      <c r="F376">
        <v>35322</v>
      </c>
      <c r="G376" s="66" t="s">
        <v>794</v>
      </c>
      <c r="H376" s="66" t="s">
        <v>794</v>
      </c>
      <c r="I376" s="57">
        <v>8</v>
      </c>
      <c r="J376" s="81">
        <f t="shared" si="5"/>
        <v>50</v>
      </c>
    </row>
    <row r="377" spans="1:10" x14ac:dyDescent="0.25">
      <c r="A377" t="s">
        <v>10055</v>
      </c>
      <c r="B377" s="56">
        <v>43069</v>
      </c>
      <c r="C377" t="s">
        <v>10056</v>
      </c>
      <c r="D377">
        <v>1</v>
      </c>
      <c r="E377" t="s">
        <v>3010</v>
      </c>
      <c r="F377">
        <v>35322</v>
      </c>
      <c r="G377" s="66" t="s">
        <v>907</v>
      </c>
      <c r="H377" s="66" t="s">
        <v>907</v>
      </c>
      <c r="I377" s="57">
        <v>125.38</v>
      </c>
      <c r="J377" s="81">
        <f t="shared" si="5"/>
        <v>783.625</v>
      </c>
    </row>
    <row r="378" spans="1:10" x14ac:dyDescent="0.25">
      <c r="A378" t="s">
        <v>10055</v>
      </c>
      <c r="B378" s="56">
        <v>43069</v>
      </c>
      <c r="C378" t="s">
        <v>10056</v>
      </c>
      <c r="D378">
        <v>1</v>
      </c>
      <c r="E378" t="s">
        <v>3010</v>
      </c>
      <c r="F378">
        <v>35322</v>
      </c>
      <c r="G378" s="66" t="s">
        <v>10247</v>
      </c>
      <c r="H378" s="66" t="s">
        <v>10247</v>
      </c>
      <c r="I378" s="57">
        <v>15.86</v>
      </c>
      <c r="J378" s="81">
        <f t="shared" si="5"/>
        <v>99.125</v>
      </c>
    </row>
    <row r="379" spans="1:10" x14ac:dyDescent="0.25">
      <c r="A379" t="s">
        <v>10055</v>
      </c>
      <c r="B379" s="56">
        <v>43069</v>
      </c>
      <c r="C379" t="s">
        <v>10056</v>
      </c>
      <c r="D379">
        <v>1</v>
      </c>
      <c r="E379" t="s">
        <v>3010</v>
      </c>
      <c r="F379">
        <v>35322</v>
      </c>
      <c r="G379" s="66" t="s">
        <v>858</v>
      </c>
      <c r="H379" s="66" t="s">
        <v>858</v>
      </c>
      <c r="I379" s="57">
        <v>156.96</v>
      </c>
      <c r="J379" s="81">
        <f t="shared" si="5"/>
        <v>981</v>
      </c>
    </row>
    <row r="380" spans="1:10" x14ac:dyDescent="0.25">
      <c r="A380" t="s">
        <v>10055</v>
      </c>
      <c r="B380" s="56">
        <v>43069</v>
      </c>
      <c r="C380" t="s">
        <v>10056</v>
      </c>
      <c r="D380">
        <v>1</v>
      </c>
      <c r="E380" t="s">
        <v>3010</v>
      </c>
      <c r="F380">
        <v>35322</v>
      </c>
      <c r="G380" s="66" t="s">
        <v>920</v>
      </c>
      <c r="H380" s="66" t="s">
        <v>920</v>
      </c>
      <c r="I380" s="57">
        <v>67.319999999999993</v>
      </c>
      <c r="J380" s="81">
        <f t="shared" si="5"/>
        <v>420.74999999999994</v>
      </c>
    </row>
    <row r="381" spans="1:10" x14ac:dyDescent="0.25">
      <c r="A381" t="s">
        <v>9596</v>
      </c>
      <c r="B381" s="56">
        <v>43069</v>
      </c>
      <c r="C381" t="s">
        <v>10057</v>
      </c>
      <c r="D381">
        <v>1</v>
      </c>
      <c r="E381" t="s">
        <v>3010</v>
      </c>
      <c r="F381">
        <v>35323</v>
      </c>
      <c r="G381" s="66" t="s">
        <v>841</v>
      </c>
      <c r="H381" s="66" t="s">
        <v>841</v>
      </c>
      <c r="I381" s="57">
        <v>5.24</v>
      </c>
      <c r="J381" s="81">
        <f t="shared" si="5"/>
        <v>32.75</v>
      </c>
    </row>
    <row r="382" spans="1:10" x14ac:dyDescent="0.25">
      <c r="A382" t="s">
        <v>9596</v>
      </c>
      <c r="B382" s="56">
        <v>43069</v>
      </c>
      <c r="C382" t="s">
        <v>10057</v>
      </c>
      <c r="D382">
        <v>1</v>
      </c>
      <c r="E382" t="s">
        <v>3010</v>
      </c>
      <c r="F382">
        <v>35323</v>
      </c>
      <c r="G382" s="66" t="s">
        <v>794</v>
      </c>
      <c r="H382" s="66" t="s">
        <v>794</v>
      </c>
      <c r="I382" s="57">
        <v>10.210000000000001</v>
      </c>
      <c r="J382" s="81">
        <f t="shared" si="5"/>
        <v>63.812500000000007</v>
      </c>
    </row>
    <row r="383" spans="1:10" x14ac:dyDescent="0.25">
      <c r="A383" t="s">
        <v>9596</v>
      </c>
      <c r="B383" s="56">
        <v>43069</v>
      </c>
      <c r="C383" t="s">
        <v>10057</v>
      </c>
      <c r="D383">
        <v>1</v>
      </c>
      <c r="E383" t="s">
        <v>3010</v>
      </c>
      <c r="F383">
        <v>35323</v>
      </c>
      <c r="G383" s="66" t="s">
        <v>907</v>
      </c>
      <c r="H383" s="66" t="s">
        <v>907</v>
      </c>
      <c r="I383" s="57">
        <v>140.69</v>
      </c>
      <c r="J383" s="81">
        <f t="shared" si="5"/>
        <v>879.3125</v>
      </c>
    </row>
    <row r="384" spans="1:10" x14ac:dyDescent="0.25">
      <c r="A384" t="s">
        <v>9596</v>
      </c>
      <c r="B384" s="56">
        <v>43069</v>
      </c>
      <c r="C384" t="s">
        <v>10057</v>
      </c>
      <c r="D384">
        <v>1</v>
      </c>
      <c r="E384" t="s">
        <v>3010</v>
      </c>
      <c r="F384">
        <v>35323</v>
      </c>
      <c r="G384" s="66" t="s">
        <v>907</v>
      </c>
      <c r="H384" s="66" t="s">
        <v>907</v>
      </c>
      <c r="I384" s="57">
        <v>180.04</v>
      </c>
      <c r="J384" s="81">
        <f t="shared" si="5"/>
        <v>1125.25</v>
      </c>
    </row>
    <row r="385" spans="1:10" x14ac:dyDescent="0.25">
      <c r="A385" t="s">
        <v>9596</v>
      </c>
      <c r="B385" s="56">
        <v>43069</v>
      </c>
      <c r="C385" t="s">
        <v>10057</v>
      </c>
      <c r="D385">
        <v>1</v>
      </c>
      <c r="E385" t="s">
        <v>3010</v>
      </c>
      <c r="F385">
        <v>35323</v>
      </c>
      <c r="G385" s="66" t="s">
        <v>815</v>
      </c>
      <c r="H385" s="66" t="s">
        <v>815</v>
      </c>
      <c r="I385" s="57">
        <v>36.82</v>
      </c>
      <c r="J385" s="81">
        <f t="shared" si="5"/>
        <v>230.125</v>
      </c>
    </row>
    <row r="386" spans="1:10" x14ac:dyDescent="0.25">
      <c r="A386" t="s">
        <v>9596</v>
      </c>
      <c r="B386" s="56">
        <v>43069</v>
      </c>
      <c r="C386" t="s">
        <v>10057</v>
      </c>
      <c r="D386">
        <v>1</v>
      </c>
      <c r="E386" t="s">
        <v>3010</v>
      </c>
      <c r="F386">
        <v>35323</v>
      </c>
      <c r="G386" s="66" t="s">
        <v>8978</v>
      </c>
      <c r="H386" s="66" t="s">
        <v>8978</v>
      </c>
      <c r="I386" s="57">
        <v>19.170000000000002</v>
      </c>
      <c r="J386" s="81">
        <f t="shared" si="5"/>
        <v>119.81250000000001</v>
      </c>
    </row>
    <row r="387" spans="1:10" x14ac:dyDescent="0.25">
      <c r="A387" t="s">
        <v>9596</v>
      </c>
      <c r="B387" s="56">
        <v>43069</v>
      </c>
      <c r="C387" t="s">
        <v>10057</v>
      </c>
      <c r="D387">
        <v>1</v>
      </c>
      <c r="E387" t="s">
        <v>3010</v>
      </c>
      <c r="F387">
        <v>35323</v>
      </c>
      <c r="G387" s="66" t="s">
        <v>858</v>
      </c>
      <c r="H387" s="66" t="s">
        <v>858</v>
      </c>
      <c r="I387" s="57">
        <v>80.83</v>
      </c>
      <c r="J387" s="81">
        <f t="shared" si="5"/>
        <v>505.1875</v>
      </c>
    </row>
    <row r="388" spans="1:10" x14ac:dyDescent="0.25">
      <c r="A388" t="s">
        <v>10058</v>
      </c>
      <c r="B388" s="56">
        <v>43069</v>
      </c>
      <c r="C388" t="s">
        <v>10059</v>
      </c>
      <c r="D388">
        <v>1</v>
      </c>
      <c r="E388" t="s">
        <v>3010</v>
      </c>
      <c r="F388">
        <v>35324</v>
      </c>
      <c r="G388" s="66" t="s">
        <v>850</v>
      </c>
      <c r="H388" s="66" t="s">
        <v>850</v>
      </c>
      <c r="I388" s="57">
        <v>213.11</v>
      </c>
      <c r="J388" s="81">
        <f t="shared" si="5"/>
        <v>1331.9375</v>
      </c>
    </row>
    <row r="389" spans="1:10" x14ac:dyDescent="0.25">
      <c r="A389" t="s">
        <v>10058</v>
      </c>
      <c r="B389" s="56">
        <v>43069</v>
      </c>
      <c r="C389" t="s">
        <v>10059</v>
      </c>
      <c r="D389">
        <v>1</v>
      </c>
      <c r="E389" t="s">
        <v>3010</v>
      </c>
      <c r="F389">
        <v>35324</v>
      </c>
      <c r="G389" s="66" t="s">
        <v>906</v>
      </c>
      <c r="H389" s="66" t="s">
        <v>906</v>
      </c>
      <c r="I389" s="57">
        <v>3.31</v>
      </c>
      <c r="J389" s="81">
        <f t="shared" si="5"/>
        <v>20.6875</v>
      </c>
    </row>
    <row r="390" spans="1:10" x14ac:dyDescent="0.25">
      <c r="A390" t="s">
        <v>10058</v>
      </c>
      <c r="B390" s="56">
        <v>43069</v>
      </c>
      <c r="C390" t="s">
        <v>10059</v>
      </c>
      <c r="D390">
        <v>1</v>
      </c>
      <c r="E390" t="s">
        <v>3010</v>
      </c>
      <c r="F390">
        <v>35324</v>
      </c>
      <c r="G390" s="66" t="s">
        <v>794</v>
      </c>
      <c r="H390" s="66" t="s">
        <v>794</v>
      </c>
      <c r="I390" s="57">
        <v>66.62</v>
      </c>
      <c r="J390" s="81">
        <f t="shared" si="5"/>
        <v>416.375</v>
      </c>
    </row>
    <row r="391" spans="1:10" x14ac:dyDescent="0.25">
      <c r="A391" t="s">
        <v>10058</v>
      </c>
      <c r="B391" s="56">
        <v>43069</v>
      </c>
      <c r="C391" t="s">
        <v>10059</v>
      </c>
      <c r="D391">
        <v>1</v>
      </c>
      <c r="E391" t="s">
        <v>3010</v>
      </c>
      <c r="F391">
        <v>35324</v>
      </c>
      <c r="G391" s="66" t="s">
        <v>3184</v>
      </c>
      <c r="H391" s="66" t="s">
        <v>3184</v>
      </c>
      <c r="I391" s="57">
        <v>161.75</v>
      </c>
      <c r="J391" s="81">
        <f t="shared" si="5"/>
        <v>1010.9375</v>
      </c>
    </row>
    <row r="392" spans="1:10" x14ac:dyDescent="0.25">
      <c r="A392" t="s">
        <v>10058</v>
      </c>
      <c r="B392" s="56">
        <v>43069</v>
      </c>
      <c r="C392" t="s">
        <v>10059</v>
      </c>
      <c r="D392">
        <v>1</v>
      </c>
      <c r="E392" t="s">
        <v>3010</v>
      </c>
      <c r="F392">
        <v>35324</v>
      </c>
      <c r="G392" s="66" t="s">
        <v>10248</v>
      </c>
      <c r="H392" s="66" t="s">
        <v>10248</v>
      </c>
      <c r="I392" s="57">
        <v>17.79</v>
      </c>
      <c r="J392" s="81">
        <f t="shared" si="5"/>
        <v>111.18749999999999</v>
      </c>
    </row>
    <row r="393" spans="1:10" x14ac:dyDescent="0.25">
      <c r="A393" t="s">
        <v>10058</v>
      </c>
      <c r="B393" s="56">
        <v>43069</v>
      </c>
      <c r="C393" t="s">
        <v>10059</v>
      </c>
      <c r="D393">
        <v>1</v>
      </c>
      <c r="E393" t="s">
        <v>3010</v>
      </c>
      <c r="F393">
        <v>35324</v>
      </c>
      <c r="G393" s="66" t="s">
        <v>978</v>
      </c>
      <c r="H393" s="66" t="s">
        <v>978</v>
      </c>
      <c r="I393" s="57">
        <v>134.72999999999999</v>
      </c>
      <c r="J393" s="81">
        <f t="shared" si="5"/>
        <v>842.06249999999989</v>
      </c>
    </row>
    <row r="394" spans="1:10" x14ac:dyDescent="0.25">
      <c r="A394" t="s">
        <v>10058</v>
      </c>
      <c r="B394" s="56">
        <v>43069</v>
      </c>
      <c r="C394" t="s">
        <v>10059</v>
      </c>
      <c r="D394">
        <v>1</v>
      </c>
      <c r="E394" t="s">
        <v>3010</v>
      </c>
      <c r="F394">
        <v>35324</v>
      </c>
      <c r="G394" s="66" t="s">
        <v>919</v>
      </c>
      <c r="H394" s="66" t="s">
        <v>919</v>
      </c>
      <c r="I394" s="57">
        <v>8.5500000000000007</v>
      </c>
      <c r="J394" s="81">
        <f t="shared" si="5"/>
        <v>53.4375</v>
      </c>
    </row>
    <row r="395" spans="1:10" x14ac:dyDescent="0.25">
      <c r="A395" t="s">
        <v>10058</v>
      </c>
      <c r="B395" s="56">
        <v>43069</v>
      </c>
      <c r="C395" t="s">
        <v>10059</v>
      </c>
      <c r="D395">
        <v>1</v>
      </c>
      <c r="E395" t="s">
        <v>3010</v>
      </c>
      <c r="F395">
        <v>35324</v>
      </c>
      <c r="G395" s="66" t="s">
        <v>10249</v>
      </c>
      <c r="H395" s="66" t="s">
        <v>10249</v>
      </c>
      <c r="I395" s="57">
        <v>40.340000000000003</v>
      </c>
      <c r="J395" s="81">
        <f t="shared" si="5"/>
        <v>252.12500000000003</v>
      </c>
    </row>
    <row r="396" spans="1:10" x14ac:dyDescent="0.25">
      <c r="A396" t="s">
        <v>10058</v>
      </c>
      <c r="B396" s="56">
        <v>43069</v>
      </c>
      <c r="C396" t="s">
        <v>10059</v>
      </c>
      <c r="D396">
        <v>1</v>
      </c>
      <c r="E396" t="s">
        <v>3010</v>
      </c>
      <c r="F396">
        <v>35324</v>
      </c>
      <c r="G396" s="66" t="s">
        <v>10250</v>
      </c>
      <c r="H396" s="66" t="s">
        <v>10250</v>
      </c>
      <c r="I396" s="57">
        <v>175.11</v>
      </c>
      <c r="J396" s="81">
        <f t="shared" si="5"/>
        <v>1094.4375</v>
      </c>
    </row>
    <row r="397" spans="1:10" x14ac:dyDescent="0.25">
      <c r="A397" t="s">
        <v>10058</v>
      </c>
      <c r="B397" s="56">
        <v>43069</v>
      </c>
      <c r="C397" t="s">
        <v>10059</v>
      </c>
      <c r="D397">
        <v>1</v>
      </c>
      <c r="E397" t="s">
        <v>3010</v>
      </c>
      <c r="F397">
        <v>35324</v>
      </c>
      <c r="G397" s="66" t="s">
        <v>10247</v>
      </c>
      <c r="H397" s="66" t="s">
        <v>10247</v>
      </c>
      <c r="I397" s="57">
        <v>14.48</v>
      </c>
      <c r="J397" s="81">
        <f t="shared" si="5"/>
        <v>90.5</v>
      </c>
    </row>
    <row r="398" spans="1:10" x14ac:dyDescent="0.25">
      <c r="A398" t="s">
        <v>9598</v>
      </c>
      <c r="B398" s="56">
        <v>43069</v>
      </c>
      <c r="C398" t="s">
        <v>10060</v>
      </c>
      <c r="D398">
        <v>1</v>
      </c>
      <c r="E398" t="s">
        <v>3010</v>
      </c>
      <c r="F398">
        <v>35325</v>
      </c>
      <c r="G398" s="66" t="s">
        <v>876</v>
      </c>
      <c r="H398" s="66" t="s">
        <v>876</v>
      </c>
      <c r="I398" s="57">
        <v>18.62</v>
      </c>
      <c r="J398" s="81">
        <f t="shared" si="5"/>
        <v>116.375</v>
      </c>
    </row>
    <row r="399" spans="1:10" x14ac:dyDescent="0.25">
      <c r="A399" t="s">
        <v>9598</v>
      </c>
      <c r="B399" s="56">
        <v>43069</v>
      </c>
      <c r="C399" t="s">
        <v>10060</v>
      </c>
      <c r="D399">
        <v>1</v>
      </c>
      <c r="E399" t="s">
        <v>3010</v>
      </c>
      <c r="F399">
        <v>35325</v>
      </c>
      <c r="G399" s="66" t="s">
        <v>444</v>
      </c>
      <c r="H399" s="66" t="s">
        <v>444</v>
      </c>
      <c r="I399" s="57">
        <v>8.5500000000000007</v>
      </c>
      <c r="J399" s="81">
        <f t="shared" si="5"/>
        <v>53.4375</v>
      </c>
    </row>
    <row r="400" spans="1:10" x14ac:dyDescent="0.25">
      <c r="A400" t="s">
        <v>9598</v>
      </c>
      <c r="B400" s="56">
        <v>43069</v>
      </c>
      <c r="C400" t="s">
        <v>10060</v>
      </c>
      <c r="D400">
        <v>1</v>
      </c>
      <c r="E400" t="s">
        <v>3010</v>
      </c>
      <c r="F400">
        <v>35325</v>
      </c>
      <c r="G400" s="66" t="s">
        <v>794</v>
      </c>
      <c r="H400" s="66" t="s">
        <v>794</v>
      </c>
      <c r="I400" s="57">
        <v>45.51</v>
      </c>
      <c r="J400" s="81">
        <f t="shared" si="5"/>
        <v>284.4375</v>
      </c>
    </row>
    <row r="401" spans="1:10" x14ac:dyDescent="0.25">
      <c r="A401" t="s">
        <v>9598</v>
      </c>
      <c r="B401" s="56">
        <v>43069</v>
      </c>
      <c r="C401" t="s">
        <v>10060</v>
      </c>
      <c r="D401">
        <v>1</v>
      </c>
      <c r="E401" t="s">
        <v>3010</v>
      </c>
      <c r="F401">
        <v>35325</v>
      </c>
      <c r="G401" s="66" t="s">
        <v>978</v>
      </c>
      <c r="H401" s="66" t="s">
        <v>978</v>
      </c>
      <c r="I401" s="57">
        <v>157.68</v>
      </c>
      <c r="J401" s="81">
        <f t="shared" ref="J401:J464" si="6">+I401/0.16</f>
        <v>985.5</v>
      </c>
    </row>
    <row r="402" spans="1:10" x14ac:dyDescent="0.25">
      <c r="A402" t="s">
        <v>9598</v>
      </c>
      <c r="B402" s="56">
        <v>43069</v>
      </c>
      <c r="C402" t="s">
        <v>10060</v>
      </c>
      <c r="D402">
        <v>1</v>
      </c>
      <c r="E402" t="s">
        <v>3010</v>
      </c>
      <c r="F402">
        <v>35325</v>
      </c>
      <c r="G402" s="66" t="s">
        <v>919</v>
      </c>
      <c r="H402" s="66" t="s">
        <v>919</v>
      </c>
      <c r="I402" s="57">
        <v>8.5500000000000007</v>
      </c>
      <c r="J402" s="81">
        <f t="shared" si="6"/>
        <v>53.4375</v>
      </c>
    </row>
    <row r="403" spans="1:10" x14ac:dyDescent="0.25">
      <c r="A403" t="s">
        <v>9598</v>
      </c>
      <c r="B403" s="56">
        <v>43069</v>
      </c>
      <c r="C403" t="s">
        <v>10060</v>
      </c>
      <c r="D403">
        <v>1</v>
      </c>
      <c r="E403" t="s">
        <v>3010</v>
      </c>
      <c r="F403">
        <v>35325</v>
      </c>
      <c r="G403" s="66" t="s">
        <v>907</v>
      </c>
      <c r="H403" s="66" t="s">
        <v>907</v>
      </c>
      <c r="I403" s="57">
        <v>141.38</v>
      </c>
      <c r="J403" s="81">
        <f t="shared" si="6"/>
        <v>883.625</v>
      </c>
    </row>
    <row r="404" spans="1:10" x14ac:dyDescent="0.25">
      <c r="A404" t="s">
        <v>9598</v>
      </c>
      <c r="B404" s="56">
        <v>43069</v>
      </c>
      <c r="C404" t="s">
        <v>10060</v>
      </c>
      <c r="D404">
        <v>1</v>
      </c>
      <c r="E404" t="s">
        <v>3010</v>
      </c>
      <c r="F404">
        <v>35325</v>
      </c>
      <c r="G404" s="66" t="s">
        <v>10251</v>
      </c>
      <c r="H404" s="66" t="s">
        <v>10251</v>
      </c>
      <c r="I404" s="57">
        <v>126.22</v>
      </c>
      <c r="J404" s="81">
        <f t="shared" si="6"/>
        <v>788.875</v>
      </c>
    </row>
    <row r="405" spans="1:10" x14ac:dyDescent="0.25">
      <c r="A405" t="s">
        <v>10061</v>
      </c>
      <c r="B405" s="56">
        <v>43069</v>
      </c>
      <c r="C405" t="s">
        <v>10062</v>
      </c>
      <c r="D405">
        <v>1</v>
      </c>
      <c r="E405" t="s">
        <v>3010</v>
      </c>
      <c r="F405">
        <v>35326</v>
      </c>
      <c r="G405" s="66" t="s">
        <v>841</v>
      </c>
      <c r="H405" s="66" t="s">
        <v>841</v>
      </c>
      <c r="I405" s="57">
        <v>5.24</v>
      </c>
      <c r="J405" s="81">
        <f t="shared" si="6"/>
        <v>32.75</v>
      </c>
    </row>
    <row r="406" spans="1:10" x14ac:dyDescent="0.25">
      <c r="A406" t="s">
        <v>10061</v>
      </c>
      <c r="B406" s="56">
        <v>43069</v>
      </c>
      <c r="C406" t="s">
        <v>10062</v>
      </c>
      <c r="D406">
        <v>1</v>
      </c>
      <c r="E406" t="s">
        <v>3010</v>
      </c>
      <c r="F406">
        <v>35326</v>
      </c>
      <c r="G406" s="66" t="s">
        <v>10252</v>
      </c>
      <c r="H406" s="66" t="s">
        <v>10252</v>
      </c>
      <c r="I406" s="57">
        <v>18.48</v>
      </c>
      <c r="J406" s="81">
        <f t="shared" si="6"/>
        <v>115.5</v>
      </c>
    </row>
    <row r="407" spans="1:10" x14ac:dyDescent="0.25">
      <c r="A407" t="s">
        <v>10061</v>
      </c>
      <c r="B407" s="56">
        <v>43069</v>
      </c>
      <c r="C407" t="s">
        <v>10062</v>
      </c>
      <c r="D407">
        <v>1</v>
      </c>
      <c r="E407" t="s">
        <v>3010</v>
      </c>
      <c r="F407">
        <v>35326</v>
      </c>
      <c r="G407" s="66" t="s">
        <v>907</v>
      </c>
      <c r="H407" s="66" t="s">
        <v>907</v>
      </c>
      <c r="I407" s="57">
        <v>140.69</v>
      </c>
      <c r="J407" s="81">
        <f t="shared" si="6"/>
        <v>879.3125</v>
      </c>
    </row>
    <row r="408" spans="1:10" x14ac:dyDescent="0.25">
      <c r="A408" t="s">
        <v>10061</v>
      </c>
      <c r="B408" s="56">
        <v>43069</v>
      </c>
      <c r="C408" t="s">
        <v>10062</v>
      </c>
      <c r="D408">
        <v>1</v>
      </c>
      <c r="E408" t="s">
        <v>3010</v>
      </c>
      <c r="F408">
        <v>35326</v>
      </c>
      <c r="G408" s="66" t="s">
        <v>815</v>
      </c>
      <c r="H408" s="66" t="s">
        <v>815</v>
      </c>
      <c r="I408" s="57">
        <v>18.34</v>
      </c>
      <c r="J408" s="81">
        <f t="shared" si="6"/>
        <v>114.625</v>
      </c>
    </row>
    <row r="409" spans="1:10" x14ac:dyDescent="0.25">
      <c r="A409" t="s">
        <v>10061</v>
      </c>
      <c r="B409" s="56">
        <v>43069</v>
      </c>
      <c r="C409" t="s">
        <v>10062</v>
      </c>
      <c r="D409">
        <v>1</v>
      </c>
      <c r="E409" t="s">
        <v>3010</v>
      </c>
      <c r="F409">
        <v>35326</v>
      </c>
      <c r="G409" s="66" t="s">
        <v>815</v>
      </c>
      <c r="H409" s="66" t="s">
        <v>815</v>
      </c>
      <c r="I409" s="57">
        <v>18.48</v>
      </c>
      <c r="J409" s="81">
        <f t="shared" si="6"/>
        <v>115.5</v>
      </c>
    </row>
    <row r="410" spans="1:10" x14ac:dyDescent="0.25">
      <c r="A410" t="s">
        <v>10061</v>
      </c>
      <c r="B410" s="56">
        <v>43069</v>
      </c>
      <c r="C410" t="s">
        <v>10062</v>
      </c>
      <c r="D410">
        <v>1</v>
      </c>
      <c r="E410" t="s">
        <v>3010</v>
      </c>
      <c r="F410">
        <v>35326</v>
      </c>
      <c r="G410" s="66" t="s">
        <v>6017</v>
      </c>
      <c r="H410" s="66" t="s">
        <v>6017</v>
      </c>
      <c r="I410" s="57">
        <v>175.18</v>
      </c>
      <c r="J410" s="81">
        <f t="shared" si="6"/>
        <v>1094.875</v>
      </c>
    </row>
    <row r="411" spans="1:10" x14ac:dyDescent="0.25">
      <c r="A411" t="s">
        <v>10061</v>
      </c>
      <c r="B411" s="56">
        <v>43069</v>
      </c>
      <c r="C411" t="s">
        <v>10062</v>
      </c>
      <c r="D411">
        <v>1</v>
      </c>
      <c r="E411" t="s">
        <v>3010</v>
      </c>
      <c r="F411">
        <v>35326</v>
      </c>
      <c r="G411" s="66" t="s">
        <v>6018</v>
      </c>
      <c r="H411" s="66" t="s">
        <v>6018</v>
      </c>
      <c r="I411" s="57">
        <v>67.430000000000007</v>
      </c>
      <c r="J411" s="81">
        <f t="shared" si="6"/>
        <v>421.43750000000006</v>
      </c>
    </row>
    <row r="412" spans="1:10" x14ac:dyDescent="0.25">
      <c r="A412" t="s">
        <v>9600</v>
      </c>
      <c r="B412" s="56">
        <v>43069</v>
      </c>
      <c r="C412" t="s">
        <v>8109</v>
      </c>
      <c r="D412">
        <v>1</v>
      </c>
      <c r="E412" t="s">
        <v>3010</v>
      </c>
      <c r="F412">
        <v>35351</v>
      </c>
      <c r="G412" s="7" t="s">
        <v>7959</v>
      </c>
      <c r="H412" s="7" t="s">
        <v>10259</v>
      </c>
      <c r="I412" s="32">
        <v>1688.58</v>
      </c>
      <c r="J412" s="81">
        <f t="shared" si="6"/>
        <v>10553.625</v>
      </c>
    </row>
    <row r="413" spans="1:10" x14ac:dyDescent="0.25">
      <c r="A413" t="s">
        <v>10063</v>
      </c>
      <c r="B413" s="56">
        <v>43069</v>
      </c>
      <c r="C413" t="s">
        <v>8112</v>
      </c>
      <c r="D413">
        <v>1</v>
      </c>
      <c r="E413" t="s">
        <v>3010</v>
      </c>
      <c r="F413">
        <v>35352</v>
      </c>
      <c r="G413" s="7" t="s">
        <v>7959</v>
      </c>
      <c r="H413" s="7" t="s">
        <v>10259</v>
      </c>
      <c r="I413" s="32">
        <v>1540.98</v>
      </c>
      <c r="J413" s="81">
        <f t="shared" si="6"/>
        <v>9631.125</v>
      </c>
    </row>
    <row r="414" spans="1:10" x14ac:dyDescent="0.25">
      <c r="A414" t="s">
        <v>2491</v>
      </c>
      <c r="B414" s="56">
        <v>43040</v>
      </c>
      <c r="C414" t="s">
        <v>10064</v>
      </c>
      <c r="D414">
        <v>1</v>
      </c>
      <c r="E414" t="s">
        <v>3475</v>
      </c>
      <c r="F414">
        <v>5148</v>
      </c>
      <c r="G414" s="66" t="s">
        <v>6165</v>
      </c>
      <c r="H414" s="66" t="s">
        <v>6044</v>
      </c>
      <c r="I414" s="32">
        <v>7424</v>
      </c>
      <c r="J414" s="81">
        <f t="shared" si="6"/>
        <v>46400</v>
      </c>
    </row>
    <row r="415" spans="1:10" x14ac:dyDescent="0.25">
      <c r="A415" t="s">
        <v>2494</v>
      </c>
      <c r="B415" s="56">
        <v>43040</v>
      </c>
      <c r="C415" t="s">
        <v>10065</v>
      </c>
      <c r="D415">
        <v>1</v>
      </c>
      <c r="E415" t="s">
        <v>3475</v>
      </c>
      <c r="F415">
        <v>5149</v>
      </c>
      <c r="G415" s="7" t="s">
        <v>1417</v>
      </c>
      <c r="H415" s="7" t="s">
        <v>2911</v>
      </c>
      <c r="I415" s="32">
        <v>135489.66</v>
      </c>
      <c r="J415" s="81">
        <f t="shared" si="6"/>
        <v>846810.375</v>
      </c>
    </row>
    <row r="416" spans="1:10" x14ac:dyDescent="0.25">
      <c r="A416" t="s">
        <v>1003</v>
      </c>
      <c r="B416" s="56">
        <v>43040</v>
      </c>
      <c r="C416" t="s">
        <v>10066</v>
      </c>
      <c r="D416">
        <v>1</v>
      </c>
      <c r="E416" t="s">
        <v>3475</v>
      </c>
      <c r="F416">
        <v>5155</v>
      </c>
      <c r="G416" s="66" t="s">
        <v>10224</v>
      </c>
      <c r="H416" s="66" t="s">
        <v>10225</v>
      </c>
      <c r="I416" s="32">
        <v>22068.97</v>
      </c>
      <c r="J416" s="81">
        <f t="shared" si="6"/>
        <v>137931.0625</v>
      </c>
    </row>
    <row r="417" spans="1:11" x14ac:dyDescent="0.25">
      <c r="A417" t="s">
        <v>1007</v>
      </c>
      <c r="B417" s="56">
        <v>43045</v>
      </c>
      <c r="C417" t="s">
        <v>10067</v>
      </c>
      <c r="D417">
        <v>1</v>
      </c>
      <c r="E417" t="s">
        <v>3472</v>
      </c>
      <c r="F417">
        <v>18669</v>
      </c>
      <c r="G417" s="66" t="s">
        <v>7966</v>
      </c>
      <c r="H417" s="66" t="s">
        <v>1192</v>
      </c>
      <c r="I417" s="32">
        <v>21428.58</v>
      </c>
      <c r="J417" s="81">
        <f t="shared" si="6"/>
        <v>133928.625</v>
      </c>
      <c r="K417">
        <v>14285.76</v>
      </c>
    </row>
    <row r="418" spans="1:11" x14ac:dyDescent="0.25">
      <c r="A418" t="s">
        <v>1011</v>
      </c>
      <c r="B418" s="56">
        <v>43045</v>
      </c>
      <c r="C418" t="s">
        <v>10068</v>
      </c>
      <c r="D418">
        <v>1</v>
      </c>
      <c r="E418" t="s">
        <v>3472</v>
      </c>
      <c r="F418">
        <v>18670</v>
      </c>
      <c r="G418" s="7" t="s">
        <v>1418</v>
      </c>
      <c r="H418" s="66" t="s">
        <v>1196</v>
      </c>
      <c r="I418" s="32">
        <v>21428.58</v>
      </c>
      <c r="J418" s="81">
        <f t="shared" si="6"/>
        <v>133928.625</v>
      </c>
      <c r="K418" s="66">
        <v>14285.76</v>
      </c>
    </row>
    <row r="419" spans="1:11" x14ac:dyDescent="0.25">
      <c r="A419" t="s">
        <v>1022</v>
      </c>
      <c r="B419" s="56">
        <v>43042</v>
      </c>
      <c r="C419" t="s">
        <v>10069</v>
      </c>
      <c r="D419">
        <v>1</v>
      </c>
      <c r="E419" t="s">
        <v>3475</v>
      </c>
      <c r="F419">
        <v>5162</v>
      </c>
      <c r="G419" s="39" t="s">
        <v>1445</v>
      </c>
      <c r="H419" s="66" t="s">
        <v>1172</v>
      </c>
      <c r="I419" s="57">
        <v>605.66</v>
      </c>
      <c r="J419" s="81">
        <f t="shared" si="6"/>
        <v>3785.3749999999995</v>
      </c>
    </row>
    <row r="420" spans="1:11" x14ac:dyDescent="0.25">
      <c r="A420" t="s">
        <v>1026</v>
      </c>
      <c r="B420" s="56">
        <v>43042</v>
      </c>
      <c r="C420" t="s">
        <v>10070</v>
      </c>
      <c r="D420">
        <v>1</v>
      </c>
      <c r="E420" t="s">
        <v>3475</v>
      </c>
      <c r="F420">
        <v>5163</v>
      </c>
      <c r="G420" s="66" t="s">
        <v>3729</v>
      </c>
      <c r="H420" s="66" t="s">
        <v>3638</v>
      </c>
      <c r="I420" s="32">
        <v>4960.32</v>
      </c>
      <c r="J420" s="81">
        <f t="shared" si="6"/>
        <v>31001.999999999996</v>
      </c>
    </row>
    <row r="421" spans="1:11" x14ac:dyDescent="0.25">
      <c r="A421" t="s">
        <v>1030</v>
      </c>
      <c r="B421" s="56">
        <v>43042</v>
      </c>
      <c r="C421" t="s">
        <v>10071</v>
      </c>
      <c r="D421">
        <v>2</v>
      </c>
      <c r="E421" t="s">
        <v>3475</v>
      </c>
      <c r="F421">
        <v>5164</v>
      </c>
      <c r="G421" s="66" t="s">
        <v>1432</v>
      </c>
      <c r="H421" s="66" t="s">
        <v>1060</v>
      </c>
      <c r="I421" s="57">
        <v>240</v>
      </c>
      <c r="J421" s="81">
        <f t="shared" si="6"/>
        <v>1500</v>
      </c>
    </row>
    <row r="422" spans="1:11" x14ac:dyDescent="0.25">
      <c r="A422" t="s">
        <v>1033</v>
      </c>
      <c r="B422" s="56">
        <v>43042</v>
      </c>
      <c r="C422" t="s">
        <v>10072</v>
      </c>
      <c r="D422">
        <v>2</v>
      </c>
      <c r="E422" t="s">
        <v>3475</v>
      </c>
      <c r="F422">
        <v>5165</v>
      </c>
      <c r="G422" s="66" t="s">
        <v>1425</v>
      </c>
      <c r="H422" s="66" t="s">
        <v>1025</v>
      </c>
      <c r="I422" s="57">
        <v>200</v>
      </c>
      <c r="J422" s="81">
        <f t="shared" si="6"/>
        <v>1250</v>
      </c>
    </row>
    <row r="423" spans="1:11" x14ac:dyDescent="0.25">
      <c r="A423" t="s">
        <v>1037</v>
      </c>
      <c r="B423" s="56">
        <v>43042</v>
      </c>
      <c r="C423" t="s">
        <v>10073</v>
      </c>
      <c r="D423">
        <v>2</v>
      </c>
      <c r="E423" t="s">
        <v>3475</v>
      </c>
      <c r="F423">
        <v>5166</v>
      </c>
      <c r="G423" s="66" t="s">
        <v>1458</v>
      </c>
      <c r="H423" s="66" t="s">
        <v>1359</v>
      </c>
      <c r="I423" s="57">
        <v>616</v>
      </c>
      <c r="J423" s="81">
        <f t="shared" si="6"/>
        <v>3850</v>
      </c>
    </row>
    <row r="424" spans="1:11" x14ac:dyDescent="0.25">
      <c r="A424" t="s">
        <v>1041</v>
      </c>
      <c r="B424" s="56">
        <v>43042</v>
      </c>
      <c r="C424" t="s">
        <v>10074</v>
      </c>
      <c r="D424">
        <v>2</v>
      </c>
      <c r="E424" t="s">
        <v>3475</v>
      </c>
      <c r="F424">
        <v>5167</v>
      </c>
      <c r="G424" s="66" t="s">
        <v>1458</v>
      </c>
      <c r="H424" s="66" t="s">
        <v>1359</v>
      </c>
      <c r="I424" s="57">
        <v>168</v>
      </c>
      <c r="J424" s="81">
        <f t="shared" si="6"/>
        <v>1050</v>
      </c>
    </row>
    <row r="425" spans="1:11" x14ac:dyDescent="0.25">
      <c r="A425" t="s">
        <v>1045</v>
      </c>
      <c r="B425" s="56">
        <v>43042</v>
      </c>
      <c r="C425" t="s">
        <v>10075</v>
      </c>
      <c r="D425">
        <v>2</v>
      </c>
      <c r="E425" t="s">
        <v>3475</v>
      </c>
      <c r="F425">
        <v>5168</v>
      </c>
      <c r="G425" s="66" t="s">
        <v>10226</v>
      </c>
      <c r="H425" s="66" t="s">
        <v>1064</v>
      </c>
      <c r="I425" s="32">
        <v>1981.94</v>
      </c>
      <c r="J425" s="81">
        <f t="shared" si="6"/>
        <v>12387.125</v>
      </c>
    </row>
    <row r="426" spans="1:11" x14ac:dyDescent="0.25">
      <c r="A426" t="s">
        <v>1049</v>
      </c>
      <c r="B426" s="56">
        <v>43042</v>
      </c>
      <c r="C426" t="s">
        <v>10076</v>
      </c>
      <c r="D426">
        <v>2</v>
      </c>
      <c r="E426" t="s">
        <v>3475</v>
      </c>
      <c r="F426">
        <v>5169</v>
      </c>
      <c r="G426" s="66" t="s">
        <v>9678</v>
      </c>
      <c r="H426" s="66" t="s">
        <v>9373</v>
      </c>
      <c r="I426" s="32">
        <v>7520</v>
      </c>
      <c r="J426" s="81">
        <f t="shared" si="6"/>
        <v>47000</v>
      </c>
    </row>
    <row r="427" spans="1:11" x14ac:dyDescent="0.25">
      <c r="A427" t="s">
        <v>1053</v>
      </c>
      <c r="B427" s="56">
        <v>43042</v>
      </c>
      <c r="C427" t="s">
        <v>10077</v>
      </c>
      <c r="D427">
        <v>1</v>
      </c>
      <c r="E427" t="s">
        <v>3475</v>
      </c>
      <c r="F427">
        <v>5170</v>
      </c>
      <c r="G427" s="66" t="s">
        <v>9678</v>
      </c>
      <c r="H427" s="66" t="s">
        <v>9373</v>
      </c>
      <c r="I427" s="57">
        <v>400</v>
      </c>
      <c r="J427" s="81">
        <f t="shared" si="6"/>
        <v>2500</v>
      </c>
    </row>
    <row r="428" spans="1:11" x14ac:dyDescent="0.25">
      <c r="A428" t="s">
        <v>1068</v>
      </c>
      <c r="B428" s="56">
        <v>43045</v>
      </c>
      <c r="C428" t="s">
        <v>10078</v>
      </c>
      <c r="D428">
        <v>1</v>
      </c>
      <c r="E428" t="s">
        <v>3475</v>
      </c>
      <c r="F428">
        <v>5172</v>
      </c>
      <c r="G428" s="66" t="s">
        <v>2833</v>
      </c>
      <c r="H428" s="66" t="s">
        <v>2497</v>
      </c>
      <c r="I428" s="32">
        <v>2240</v>
      </c>
      <c r="J428" s="81">
        <f t="shared" si="6"/>
        <v>14000</v>
      </c>
    </row>
    <row r="429" spans="1:11" x14ac:dyDescent="0.25">
      <c r="A429" t="s">
        <v>2548</v>
      </c>
      <c r="B429" s="56">
        <v>43045</v>
      </c>
      <c r="C429" t="s">
        <v>10079</v>
      </c>
      <c r="D429">
        <v>1</v>
      </c>
      <c r="E429" t="s">
        <v>3475</v>
      </c>
      <c r="F429">
        <v>5173</v>
      </c>
      <c r="G429" s="66" t="s">
        <v>3713</v>
      </c>
      <c r="H429" s="66" t="s">
        <v>3488</v>
      </c>
      <c r="I429" s="57">
        <v>178.02</v>
      </c>
      <c r="J429" s="81">
        <f t="shared" si="6"/>
        <v>1112.625</v>
      </c>
    </row>
    <row r="430" spans="1:11" x14ac:dyDescent="0.25">
      <c r="A430" t="s">
        <v>4526</v>
      </c>
      <c r="B430" s="56">
        <v>43045</v>
      </c>
      <c r="C430" t="s">
        <v>10080</v>
      </c>
      <c r="D430">
        <v>1</v>
      </c>
      <c r="E430" t="s">
        <v>3475</v>
      </c>
      <c r="F430">
        <v>5174</v>
      </c>
      <c r="G430" s="66" t="s">
        <v>1442</v>
      </c>
      <c r="H430" s="66" t="s">
        <v>1160</v>
      </c>
      <c r="I430" s="32">
        <v>2904</v>
      </c>
      <c r="J430" s="81">
        <f t="shared" si="6"/>
        <v>18150</v>
      </c>
    </row>
    <row r="431" spans="1:11" x14ac:dyDescent="0.25">
      <c r="A431" t="s">
        <v>4529</v>
      </c>
      <c r="B431" s="56">
        <v>43045</v>
      </c>
      <c r="C431" t="s">
        <v>10081</v>
      </c>
      <c r="D431">
        <v>1</v>
      </c>
      <c r="E431" t="s">
        <v>3475</v>
      </c>
      <c r="F431">
        <v>5175</v>
      </c>
      <c r="G431" s="66" t="s">
        <v>1441</v>
      </c>
      <c r="H431" s="66" t="s">
        <v>1156</v>
      </c>
      <c r="I431" s="57">
        <v>21.61</v>
      </c>
      <c r="J431" s="81">
        <f t="shared" si="6"/>
        <v>135.0625</v>
      </c>
    </row>
    <row r="432" spans="1:11" x14ac:dyDescent="0.25">
      <c r="A432" t="s">
        <v>1072</v>
      </c>
      <c r="B432" s="56">
        <v>43045</v>
      </c>
      <c r="C432" t="s">
        <v>10082</v>
      </c>
      <c r="D432">
        <v>1</v>
      </c>
      <c r="E432" t="s">
        <v>3475</v>
      </c>
      <c r="F432">
        <v>5176</v>
      </c>
      <c r="G432" s="66" t="s">
        <v>3713</v>
      </c>
      <c r="H432" s="66" t="s">
        <v>3488</v>
      </c>
      <c r="I432" s="57">
        <v>267.2</v>
      </c>
      <c r="J432" s="81">
        <f t="shared" si="6"/>
        <v>1670</v>
      </c>
    </row>
    <row r="433" spans="1:10" x14ac:dyDescent="0.25">
      <c r="A433" t="s">
        <v>1076</v>
      </c>
      <c r="B433" s="56">
        <v>43045</v>
      </c>
      <c r="C433" t="s">
        <v>10083</v>
      </c>
      <c r="D433">
        <v>1</v>
      </c>
      <c r="E433" t="s">
        <v>3475</v>
      </c>
      <c r="F433">
        <v>5177</v>
      </c>
      <c r="G433" s="66" t="s">
        <v>411</v>
      </c>
      <c r="H433" s="66" t="s">
        <v>1044</v>
      </c>
      <c r="I433" s="57">
        <v>364.83</v>
      </c>
      <c r="J433" s="81">
        <f t="shared" si="6"/>
        <v>2280.1875</v>
      </c>
    </row>
    <row r="434" spans="1:10" x14ac:dyDescent="0.25">
      <c r="A434" t="s">
        <v>4855</v>
      </c>
      <c r="B434" s="56">
        <v>43045</v>
      </c>
      <c r="C434" t="s">
        <v>10084</v>
      </c>
      <c r="D434">
        <v>1</v>
      </c>
      <c r="E434" t="s">
        <v>3475</v>
      </c>
      <c r="F434">
        <v>5178</v>
      </c>
      <c r="G434" s="66" t="s">
        <v>1441</v>
      </c>
      <c r="H434" s="66" t="s">
        <v>1156</v>
      </c>
      <c r="I434" s="57">
        <v>725.97</v>
      </c>
      <c r="J434" s="81">
        <f t="shared" si="6"/>
        <v>4537.3125</v>
      </c>
    </row>
    <row r="435" spans="1:10" x14ac:dyDescent="0.25">
      <c r="A435" t="s">
        <v>4857</v>
      </c>
      <c r="B435" s="56">
        <v>43045</v>
      </c>
      <c r="C435" t="s">
        <v>10085</v>
      </c>
      <c r="D435">
        <v>2</v>
      </c>
      <c r="E435" t="s">
        <v>3475</v>
      </c>
      <c r="F435">
        <v>5179</v>
      </c>
      <c r="G435" s="66" t="s">
        <v>3727</v>
      </c>
      <c r="H435" s="66" t="s">
        <v>3591</v>
      </c>
      <c r="I435" s="32">
        <v>1600</v>
      </c>
      <c r="J435" s="81">
        <f t="shared" si="6"/>
        <v>10000</v>
      </c>
    </row>
    <row r="436" spans="1:10" x14ac:dyDescent="0.25">
      <c r="A436" t="s">
        <v>4859</v>
      </c>
      <c r="B436" s="56">
        <v>43045</v>
      </c>
      <c r="C436" t="s">
        <v>10086</v>
      </c>
      <c r="D436">
        <v>2</v>
      </c>
      <c r="E436" t="s">
        <v>3475</v>
      </c>
      <c r="F436">
        <v>5180</v>
      </c>
      <c r="G436" s="66" t="s">
        <v>1451</v>
      </c>
      <c r="H436" s="66" t="s">
        <v>1258</v>
      </c>
      <c r="I436" s="57">
        <v>133.78</v>
      </c>
      <c r="J436" s="81">
        <f t="shared" si="6"/>
        <v>836.125</v>
      </c>
    </row>
    <row r="437" spans="1:10" x14ac:dyDescent="0.25">
      <c r="A437" t="s">
        <v>2554</v>
      </c>
      <c r="B437" s="56">
        <v>43042</v>
      </c>
      <c r="C437" t="s">
        <v>10087</v>
      </c>
      <c r="D437">
        <v>1</v>
      </c>
      <c r="E437" t="s">
        <v>3475</v>
      </c>
      <c r="F437">
        <v>5190</v>
      </c>
      <c r="G437" s="66" t="s">
        <v>1421</v>
      </c>
      <c r="H437" s="66" t="s">
        <v>1006</v>
      </c>
      <c r="I437" s="32">
        <v>71596.3</v>
      </c>
      <c r="J437" s="81">
        <f t="shared" si="6"/>
        <v>447476.875</v>
      </c>
    </row>
    <row r="438" spans="1:10" x14ac:dyDescent="0.25">
      <c r="A438" t="s">
        <v>4541</v>
      </c>
      <c r="B438" s="56">
        <v>43040</v>
      </c>
      <c r="C438" t="s">
        <v>10089</v>
      </c>
      <c r="D438">
        <v>1</v>
      </c>
      <c r="E438" t="s">
        <v>3475</v>
      </c>
      <c r="F438">
        <v>5195</v>
      </c>
      <c r="G438" s="66" t="s">
        <v>10227</v>
      </c>
      <c r="H438" s="66" t="s">
        <v>10090</v>
      </c>
      <c r="I438" s="32">
        <v>1543.7</v>
      </c>
      <c r="J438" s="81">
        <f t="shared" si="6"/>
        <v>9648.125</v>
      </c>
    </row>
    <row r="439" spans="1:10" x14ac:dyDescent="0.25">
      <c r="A439" t="s">
        <v>3507</v>
      </c>
      <c r="B439" s="56">
        <v>43046</v>
      </c>
      <c r="C439" t="s">
        <v>10091</v>
      </c>
      <c r="D439">
        <v>1</v>
      </c>
      <c r="E439" t="s">
        <v>3475</v>
      </c>
      <c r="F439">
        <v>5196</v>
      </c>
      <c r="G439" s="66" t="s">
        <v>1421</v>
      </c>
      <c r="H439" s="66" t="s">
        <v>1006</v>
      </c>
      <c r="I439" s="32">
        <v>2411.38</v>
      </c>
      <c r="J439" s="81">
        <f t="shared" si="6"/>
        <v>15071.125</v>
      </c>
    </row>
    <row r="440" spans="1:10" x14ac:dyDescent="0.25">
      <c r="A440" t="s">
        <v>3509</v>
      </c>
      <c r="B440" s="56">
        <v>43042</v>
      </c>
      <c r="C440" t="s">
        <v>10092</v>
      </c>
      <c r="D440">
        <v>1</v>
      </c>
      <c r="E440" t="s">
        <v>3475</v>
      </c>
      <c r="F440">
        <v>5197</v>
      </c>
      <c r="G440" s="66" t="s">
        <v>1421</v>
      </c>
      <c r="H440" s="66" t="s">
        <v>1006</v>
      </c>
      <c r="I440" s="57">
        <v>652.79999999999995</v>
      </c>
      <c r="J440" s="81">
        <f t="shared" si="6"/>
        <v>4079.9999999999995</v>
      </c>
    </row>
    <row r="441" spans="1:10" x14ac:dyDescent="0.25">
      <c r="A441" t="s">
        <v>3511</v>
      </c>
      <c r="B441" s="56">
        <v>43045</v>
      </c>
      <c r="C441" t="s">
        <v>10093</v>
      </c>
      <c r="D441">
        <v>1</v>
      </c>
      <c r="E441" t="s">
        <v>3475</v>
      </c>
      <c r="F441">
        <v>5198</v>
      </c>
      <c r="G441" s="66" t="s">
        <v>1421</v>
      </c>
      <c r="H441" s="66" t="s">
        <v>1006</v>
      </c>
      <c r="I441" s="57">
        <v>704</v>
      </c>
      <c r="J441" s="81">
        <f t="shared" si="6"/>
        <v>4400</v>
      </c>
    </row>
    <row r="442" spans="1:10" x14ac:dyDescent="0.25">
      <c r="A442" t="s">
        <v>3521</v>
      </c>
      <c r="B442" s="56">
        <v>43045</v>
      </c>
      <c r="C442" t="s">
        <v>10094</v>
      </c>
      <c r="D442">
        <v>2</v>
      </c>
      <c r="E442" t="s">
        <v>3475</v>
      </c>
      <c r="F442">
        <v>5199</v>
      </c>
      <c r="G442" s="66" t="s">
        <v>1423</v>
      </c>
      <c r="H442" s="66" t="s">
        <v>1014</v>
      </c>
      <c r="I442" s="32">
        <v>1296</v>
      </c>
      <c r="J442" s="81">
        <f t="shared" si="6"/>
        <v>8100</v>
      </c>
    </row>
    <row r="443" spans="1:10" x14ac:dyDescent="0.25">
      <c r="A443" t="s">
        <v>2559</v>
      </c>
      <c r="B443" s="56">
        <v>43047</v>
      </c>
      <c r="C443" t="s">
        <v>10095</v>
      </c>
      <c r="D443">
        <v>1</v>
      </c>
      <c r="E443" t="s">
        <v>3475</v>
      </c>
      <c r="F443">
        <v>5203</v>
      </c>
      <c r="G443" s="66" t="s">
        <v>10228</v>
      </c>
      <c r="H443" s="66" t="s">
        <v>10096</v>
      </c>
      <c r="I443" s="57">
        <v>151.68</v>
      </c>
      <c r="J443" s="81">
        <f t="shared" si="6"/>
        <v>948</v>
      </c>
    </row>
    <row r="444" spans="1:10" s="66" customFormat="1" x14ac:dyDescent="0.25">
      <c r="A444" s="66" t="s">
        <v>7793</v>
      </c>
      <c r="B444" s="56">
        <v>43045</v>
      </c>
      <c r="C444" s="66" t="s">
        <v>10088</v>
      </c>
      <c r="D444" s="66">
        <v>1</v>
      </c>
      <c r="E444" s="66" t="s">
        <v>3472</v>
      </c>
      <c r="F444" s="66">
        <v>18671</v>
      </c>
      <c r="G444" s="66" t="s">
        <v>7967</v>
      </c>
      <c r="H444" s="66" t="s">
        <v>10243</v>
      </c>
      <c r="I444" s="57">
        <v>208.64</v>
      </c>
      <c r="J444" s="81">
        <f t="shared" si="6"/>
        <v>1304</v>
      </c>
    </row>
    <row r="445" spans="1:10" x14ac:dyDescent="0.25">
      <c r="A445" t="s">
        <v>7056</v>
      </c>
      <c r="B445" s="56">
        <v>43048</v>
      </c>
      <c r="C445" t="s">
        <v>10097</v>
      </c>
      <c r="D445">
        <v>1</v>
      </c>
      <c r="E445" t="s">
        <v>9226</v>
      </c>
      <c r="F445">
        <v>688</v>
      </c>
      <c r="G445" s="39" t="s">
        <v>1508</v>
      </c>
      <c r="H445" s="7" t="s">
        <v>1509</v>
      </c>
      <c r="I445" s="57">
        <v>17.28</v>
      </c>
      <c r="J445" s="81">
        <f t="shared" si="6"/>
        <v>108</v>
      </c>
    </row>
    <row r="446" spans="1:10" x14ac:dyDescent="0.25">
      <c r="A446" t="s">
        <v>2562</v>
      </c>
      <c r="B446" s="56">
        <v>43047</v>
      </c>
      <c r="C446" t="s">
        <v>10098</v>
      </c>
      <c r="D446">
        <v>1</v>
      </c>
      <c r="E446" t="s">
        <v>3475</v>
      </c>
      <c r="F446">
        <v>5205</v>
      </c>
      <c r="G446" s="66" t="s">
        <v>9667</v>
      </c>
      <c r="H446" s="66" t="s">
        <v>9080</v>
      </c>
      <c r="I446" s="32">
        <v>28043.1</v>
      </c>
      <c r="J446" s="81">
        <f t="shared" si="6"/>
        <v>175269.375</v>
      </c>
    </row>
    <row r="447" spans="1:10" x14ac:dyDescent="0.25">
      <c r="A447" t="s">
        <v>4897</v>
      </c>
      <c r="B447" s="56">
        <v>43047</v>
      </c>
      <c r="C447" t="s">
        <v>10099</v>
      </c>
      <c r="D447">
        <v>1</v>
      </c>
      <c r="E447" t="s">
        <v>3475</v>
      </c>
      <c r="F447">
        <v>5206</v>
      </c>
      <c r="G447" s="66" t="s">
        <v>1427</v>
      </c>
      <c r="H447" s="66" t="s">
        <v>1036</v>
      </c>
      <c r="I447" s="57">
        <v>358.72</v>
      </c>
      <c r="J447" s="81">
        <f t="shared" si="6"/>
        <v>2242</v>
      </c>
    </row>
    <row r="448" spans="1:10" x14ac:dyDescent="0.25">
      <c r="A448" t="s">
        <v>2565</v>
      </c>
      <c r="B448" s="56">
        <v>43047</v>
      </c>
      <c r="C448" t="s">
        <v>10100</v>
      </c>
      <c r="D448">
        <v>1</v>
      </c>
      <c r="E448" t="s">
        <v>3475</v>
      </c>
      <c r="F448">
        <v>5207</v>
      </c>
      <c r="G448" s="66" t="s">
        <v>1435</v>
      </c>
      <c r="H448" s="66" t="s">
        <v>7871</v>
      </c>
      <c r="I448" s="32">
        <v>4335.4799999999996</v>
      </c>
      <c r="J448" s="81">
        <f t="shared" si="6"/>
        <v>27096.749999999996</v>
      </c>
    </row>
    <row r="449" spans="1:11" x14ac:dyDescent="0.25">
      <c r="A449" t="s">
        <v>2568</v>
      </c>
      <c r="B449" s="56">
        <v>43047</v>
      </c>
      <c r="C449" t="s">
        <v>10101</v>
      </c>
      <c r="D449">
        <v>1</v>
      </c>
      <c r="E449" t="s">
        <v>3475</v>
      </c>
      <c r="F449">
        <v>5208</v>
      </c>
      <c r="G449" s="66" t="s">
        <v>2861</v>
      </c>
      <c r="H449" s="66" t="s">
        <v>2798</v>
      </c>
      <c r="I449" s="57">
        <v>305.11</v>
      </c>
      <c r="J449" s="81">
        <f t="shared" si="6"/>
        <v>1906.9375</v>
      </c>
    </row>
    <row r="450" spans="1:11" x14ac:dyDescent="0.25">
      <c r="A450" t="s">
        <v>2571</v>
      </c>
      <c r="B450" s="56">
        <v>43047</v>
      </c>
      <c r="C450" t="s">
        <v>10102</v>
      </c>
      <c r="D450">
        <v>1</v>
      </c>
      <c r="E450" t="s">
        <v>3475</v>
      </c>
      <c r="F450">
        <v>5209</v>
      </c>
      <c r="G450" s="66" t="s">
        <v>5985</v>
      </c>
      <c r="H450" s="66" t="s">
        <v>10103</v>
      </c>
      <c r="I450" s="57">
        <v>293.11</v>
      </c>
      <c r="J450" s="81">
        <f t="shared" si="6"/>
        <v>1831.9375</v>
      </c>
    </row>
    <row r="451" spans="1:11" x14ac:dyDescent="0.25">
      <c r="A451" t="s">
        <v>2574</v>
      </c>
      <c r="B451" s="56">
        <v>43047</v>
      </c>
      <c r="C451" t="s">
        <v>10104</v>
      </c>
      <c r="D451">
        <v>1</v>
      </c>
      <c r="E451" t="s">
        <v>3475</v>
      </c>
      <c r="F451">
        <v>5210</v>
      </c>
      <c r="G451" s="66" t="s">
        <v>411</v>
      </c>
      <c r="H451" s="66" t="s">
        <v>1044</v>
      </c>
      <c r="I451" s="57">
        <v>627.82000000000005</v>
      </c>
      <c r="J451" s="81">
        <f t="shared" si="6"/>
        <v>3923.8750000000005</v>
      </c>
    </row>
    <row r="452" spans="1:11" x14ac:dyDescent="0.25">
      <c r="A452" t="s">
        <v>1095</v>
      </c>
      <c r="B452" s="56">
        <v>43047</v>
      </c>
      <c r="C452" t="s">
        <v>10105</v>
      </c>
      <c r="D452">
        <v>1</v>
      </c>
      <c r="E452" t="s">
        <v>3475</v>
      </c>
      <c r="F452">
        <v>5211</v>
      </c>
      <c r="G452" s="66" t="s">
        <v>10229</v>
      </c>
      <c r="H452" s="66" t="s">
        <v>10106</v>
      </c>
      <c r="I452" s="57">
        <v>848.09</v>
      </c>
      <c r="J452" s="81">
        <f t="shared" si="6"/>
        <v>5300.5625</v>
      </c>
      <c r="K452">
        <v>565.57000000000005</v>
      </c>
    </row>
    <row r="453" spans="1:11" x14ac:dyDescent="0.25">
      <c r="A453" t="s">
        <v>1098</v>
      </c>
      <c r="B453" s="56">
        <v>43047</v>
      </c>
      <c r="C453" t="s">
        <v>10107</v>
      </c>
      <c r="D453">
        <v>1</v>
      </c>
      <c r="E453" t="s">
        <v>3475</v>
      </c>
      <c r="F453">
        <v>5212</v>
      </c>
      <c r="G453" s="7" t="s">
        <v>7321</v>
      </c>
      <c r="H453" s="66" t="s">
        <v>7225</v>
      </c>
      <c r="I453" s="57">
        <v>552.28</v>
      </c>
      <c r="J453" s="81">
        <f t="shared" si="6"/>
        <v>3451.7499999999995</v>
      </c>
    </row>
    <row r="454" spans="1:11" x14ac:dyDescent="0.25">
      <c r="A454" t="s">
        <v>1102</v>
      </c>
      <c r="B454" s="56">
        <v>43047</v>
      </c>
      <c r="C454" t="s">
        <v>10108</v>
      </c>
      <c r="D454">
        <v>1</v>
      </c>
      <c r="E454" t="s">
        <v>3475</v>
      </c>
      <c r="F454">
        <v>5213</v>
      </c>
      <c r="G454" s="66" t="s">
        <v>1430</v>
      </c>
      <c r="H454" s="66" t="s">
        <v>1052</v>
      </c>
      <c r="I454" s="57">
        <v>502.4</v>
      </c>
      <c r="J454" s="81">
        <f t="shared" si="6"/>
        <v>3140</v>
      </c>
    </row>
    <row r="455" spans="1:11" x14ac:dyDescent="0.25">
      <c r="A455" t="s">
        <v>1105</v>
      </c>
      <c r="B455" s="56">
        <v>43047</v>
      </c>
      <c r="C455" t="s">
        <v>10109</v>
      </c>
      <c r="D455">
        <v>1</v>
      </c>
      <c r="E455" t="s">
        <v>3475</v>
      </c>
      <c r="F455">
        <v>5214</v>
      </c>
      <c r="G455" s="7" t="s">
        <v>10301</v>
      </c>
      <c r="H455" s="66" t="s">
        <v>10110</v>
      </c>
      <c r="I455" s="57">
        <v>301.47000000000003</v>
      </c>
      <c r="J455" s="81">
        <f t="shared" si="6"/>
        <v>1884.1875000000002</v>
      </c>
    </row>
    <row r="456" spans="1:11" x14ac:dyDescent="0.25">
      <c r="A456" t="s">
        <v>3541</v>
      </c>
      <c r="B456" s="56">
        <v>43047</v>
      </c>
      <c r="C456" t="s">
        <v>10111</v>
      </c>
      <c r="D456">
        <v>1</v>
      </c>
      <c r="E456" t="s">
        <v>3475</v>
      </c>
      <c r="F456">
        <v>5215</v>
      </c>
      <c r="G456" s="66" t="s">
        <v>1431</v>
      </c>
      <c r="H456" s="66" t="s">
        <v>1056</v>
      </c>
      <c r="I456" s="32">
        <v>2240</v>
      </c>
      <c r="J456" s="81">
        <f t="shared" si="6"/>
        <v>14000</v>
      </c>
    </row>
    <row r="457" spans="1:11" x14ac:dyDescent="0.25">
      <c r="A457" t="s">
        <v>4570</v>
      </c>
      <c r="B457" s="56">
        <v>43047</v>
      </c>
      <c r="C457" t="s">
        <v>10112</v>
      </c>
      <c r="D457">
        <v>1</v>
      </c>
      <c r="E457" t="s">
        <v>3475</v>
      </c>
      <c r="F457">
        <v>5216</v>
      </c>
      <c r="G457" s="66" t="s">
        <v>2835</v>
      </c>
      <c r="H457" s="66" t="s">
        <v>2510</v>
      </c>
      <c r="I457" s="57">
        <v>795.2</v>
      </c>
      <c r="J457" s="81">
        <f t="shared" si="6"/>
        <v>4970</v>
      </c>
    </row>
    <row r="458" spans="1:11" x14ac:dyDescent="0.25">
      <c r="A458" t="s">
        <v>1108</v>
      </c>
      <c r="B458" s="56">
        <v>43047</v>
      </c>
      <c r="C458" t="s">
        <v>10113</v>
      </c>
      <c r="D458">
        <v>1</v>
      </c>
      <c r="E458" t="s">
        <v>3475</v>
      </c>
      <c r="F458">
        <v>5217</v>
      </c>
      <c r="G458" s="66" t="s">
        <v>10230</v>
      </c>
      <c r="H458" s="66" t="s">
        <v>10114</v>
      </c>
      <c r="I458" s="32">
        <v>1073.58</v>
      </c>
      <c r="J458" s="81">
        <f t="shared" si="6"/>
        <v>6709.8749999999991</v>
      </c>
    </row>
    <row r="459" spans="1:11" x14ac:dyDescent="0.25">
      <c r="A459" t="s">
        <v>1112</v>
      </c>
      <c r="B459" s="56">
        <v>43047</v>
      </c>
      <c r="C459" t="s">
        <v>10115</v>
      </c>
      <c r="D459">
        <v>1</v>
      </c>
      <c r="E459" t="s">
        <v>3475</v>
      </c>
      <c r="F459">
        <v>5218</v>
      </c>
      <c r="G459" s="66" t="s">
        <v>943</v>
      </c>
      <c r="H459" s="66" t="s">
        <v>10116</v>
      </c>
      <c r="I459" s="57">
        <v>536</v>
      </c>
      <c r="J459" s="81">
        <f t="shared" si="6"/>
        <v>3350</v>
      </c>
    </row>
    <row r="460" spans="1:11" x14ac:dyDescent="0.25">
      <c r="A460" t="s">
        <v>1115</v>
      </c>
      <c r="B460" s="56">
        <v>43047</v>
      </c>
      <c r="C460" t="s">
        <v>10117</v>
      </c>
      <c r="D460">
        <v>1</v>
      </c>
      <c r="E460" t="s">
        <v>3475</v>
      </c>
      <c r="F460">
        <v>5219</v>
      </c>
      <c r="G460" s="66" t="s">
        <v>2879</v>
      </c>
      <c r="H460" s="66" t="s">
        <v>2881</v>
      </c>
      <c r="I460" s="57">
        <v>208</v>
      </c>
      <c r="J460" s="81">
        <f t="shared" si="6"/>
        <v>1300</v>
      </c>
    </row>
    <row r="461" spans="1:11" x14ac:dyDescent="0.25">
      <c r="A461" t="s">
        <v>1118</v>
      </c>
      <c r="B461" s="56">
        <v>43047</v>
      </c>
      <c r="C461" t="s">
        <v>10118</v>
      </c>
      <c r="D461">
        <v>1</v>
      </c>
      <c r="E461" t="s">
        <v>3475</v>
      </c>
      <c r="F461">
        <v>5220</v>
      </c>
      <c r="G461" s="66" t="s">
        <v>5996</v>
      </c>
      <c r="H461" s="66" t="s">
        <v>7210</v>
      </c>
      <c r="I461" s="32">
        <f>4208.44+4259.34</f>
        <v>8467.7799999999988</v>
      </c>
      <c r="J461" s="81">
        <f t="shared" si="6"/>
        <v>52923.624999999993</v>
      </c>
    </row>
    <row r="462" spans="1:11" x14ac:dyDescent="0.25">
      <c r="A462" t="s">
        <v>1121</v>
      </c>
      <c r="B462" s="56">
        <v>43047</v>
      </c>
      <c r="C462" t="s">
        <v>10119</v>
      </c>
      <c r="D462">
        <v>1</v>
      </c>
      <c r="E462" t="s">
        <v>3475</v>
      </c>
      <c r="F462">
        <v>5221</v>
      </c>
      <c r="G462" s="39" t="s">
        <v>1445</v>
      </c>
      <c r="H462" s="66" t="s">
        <v>1172</v>
      </c>
      <c r="I462" s="57">
        <v>630.46</v>
      </c>
      <c r="J462" s="81">
        <f t="shared" si="6"/>
        <v>3940.375</v>
      </c>
    </row>
    <row r="463" spans="1:11" x14ac:dyDescent="0.25">
      <c r="A463" t="s">
        <v>1124</v>
      </c>
      <c r="B463" s="56">
        <v>43047</v>
      </c>
      <c r="C463" t="s">
        <v>10120</v>
      </c>
      <c r="D463">
        <v>1</v>
      </c>
      <c r="E463" t="s">
        <v>3475</v>
      </c>
      <c r="F463">
        <v>5222</v>
      </c>
      <c r="G463" s="66" t="s">
        <v>6169</v>
      </c>
      <c r="H463" s="66" t="s">
        <v>6076</v>
      </c>
      <c r="I463" s="32">
        <v>2720</v>
      </c>
      <c r="J463" s="81">
        <f t="shared" si="6"/>
        <v>17000</v>
      </c>
    </row>
    <row r="464" spans="1:11" x14ac:dyDescent="0.25">
      <c r="A464" t="s">
        <v>1131</v>
      </c>
      <c r="B464" s="56">
        <v>43047</v>
      </c>
      <c r="C464" t="s">
        <v>10121</v>
      </c>
      <c r="D464">
        <v>2</v>
      </c>
      <c r="E464" t="s">
        <v>3475</v>
      </c>
      <c r="F464">
        <v>5225</v>
      </c>
      <c r="G464" s="66" t="s">
        <v>1424</v>
      </c>
      <c r="H464" s="66" t="s">
        <v>1018</v>
      </c>
      <c r="I464" s="57">
        <v>184.24</v>
      </c>
      <c r="J464" s="81">
        <f t="shared" si="6"/>
        <v>1151.5</v>
      </c>
    </row>
    <row r="465" spans="1:10" x14ac:dyDescent="0.25">
      <c r="A465" t="s">
        <v>1134</v>
      </c>
      <c r="B465" s="56">
        <v>43047</v>
      </c>
      <c r="C465" t="s">
        <v>10122</v>
      </c>
      <c r="D465">
        <v>2</v>
      </c>
      <c r="E465" t="s">
        <v>3475</v>
      </c>
      <c r="F465">
        <v>5226</v>
      </c>
      <c r="G465" s="66" t="s">
        <v>2839</v>
      </c>
      <c r="H465" s="66" t="s">
        <v>2539</v>
      </c>
      <c r="I465" s="57">
        <v>110.34</v>
      </c>
      <c r="J465" s="81">
        <f t="shared" ref="J465:J528" si="7">+I465/0.16</f>
        <v>689.625</v>
      </c>
    </row>
    <row r="466" spans="1:10" x14ac:dyDescent="0.25">
      <c r="A466" t="s">
        <v>1137</v>
      </c>
      <c r="B466" s="56">
        <v>43047</v>
      </c>
      <c r="C466" t="s">
        <v>10123</v>
      </c>
      <c r="D466">
        <v>2</v>
      </c>
      <c r="E466" t="s">
        <v>3475</v>
      </c>
      <c r="F466">
        <v>5227</v>
      </c>
      <c r="G466" s="66" t="s">
        <v>7627</v>
      </c>
      <c r="H466" s="66" t="s">
        <v>7767</v>
      </c>
      <c r="I466" s="32">
        <v>3936</v>
      </c>
      <c r="J466" s="81">
        <f t="shared" si="7"/>
        <v>24600</v>
      </c>
    </row>
    <row r="467" spans="1:10" x14ac:dyDescent="0.25">
      <c r="A467" t="s">
        <v>1140</v>
      </c>
      <c r="B467" s="56">
        <v>43047</v>
      </c>
      <c r="C467" t="s">
        <v>10124</v>
      </c>
      <c r="D467">
        <v>2</v>
      </c>
      <c r="E467" t="s">
        <v>3475</v>
      </c>
      <c r="F467">
        <v>5228</v>
      </c>
      <c r="G467" s="66" t="s">
        <v>9679</v>
      </c>
      <c r="H467" s="66" t="s">
        <v>9375</v>
      </c>
      <c r="I467" s="32">
        <v>1439.2</v>
      </c>
      <c r="J467" s="81">
        <f t="shared" si="7"/>
        <v>8995</v>
      </c>
    </row>
    <row r="468" spans="1:10" x14ac:dyDescent="0.25">
      <c r="A468" t="s">
        <v>1165</v>
      </c>
      <c r="B468" s="56">
        <v>43049</v>
      </c>
      <c r="C468" t="s">
        <v>10125</v>
      </c>
      <c r="D468">
        <v>1</v>
      </c>
      <c r="E468" t="s">
        <v>9226</v>
      </c>
      <c r="F468">
        <v>690</v>
      </c>
      <c r="G468" s="39" t="s">
        <v>1508</v>
      </c>
      <c r="H468" s="7" t="s">
        <v>1509</v>
      </c>
      <c r="I468" s="57">
        <v>17.28</v>
      </c>
      <c r="J468" s="81">
        <f t="shared" si="7"/>
        <v>108</v>
      </c>
    </row>
    <row r="469" spans="1:10" x14ac:dyDescent="0.25">
      <c r="A469" t="s">
        <v>2614</v>
      </c>
      <c r="B469" s="56">
        <v>43052</v>
      </c>
      <c r="C469" t="s">
        <v>10126</v>
      </c>
      <c r="D469">
        <v>1</v>
      </c>
      <c r="E469" t="s">
        <v>3475</v>
      </c>
      <c r="F469">
        <v>5232</v>
      </c>
      <c r="G469" s="66" t="s">
        <v>2836</v>
      </c>
      <c r="H469" s="66" t="s">
        <v>2516</v>
      </c>
      <c r="I469" s="32">
        <v>1358.48</v>
      </c>
      <c r="J469" s="81">
        <f t="shared" si="7"/>
        <v>8490.5</v>
      </c>
    </row>
    <row r="470" spans="1:10" x14ac:dyDescent="0.25">
      <c r="A470" t="s">
        <v>1173</v>
      </c>
      <c r="B470" s="56">
        <v>43052</v>
      </c>
      <c r="C470" t="s">
        <v>10127</v>
      </c>
      <c r="D470">
        <v>1</v>
      </c>
      <c r="E470" t="s">
        <v>3475</v>
      </c>
      <c r="F470">
        <v>5233</v>
      </c>
      <c r="G470" s="66" t="s">
        <v>1436</v>
      </c>
      <c r="H470" s="66" t="s">
        <v>1094</v>
      </c>
      <c r="I470" s="57">
        <v>806.62</v>
      </c>
      <c r="J470" s="81">
        <f t="shared" si="7"/>
        <v>5041.375</v>
      </c>
    </row>
    <row r="471" spans="1:10" x14ac:dyDescent="0.25">
      <c r="A471" t="s">
        <v>3557</v>
      </c>
      <c r="B471" s="56">
        <v>43049</v>
      </c>
      <c r="C471" t="s">
        <v>10128</v>
      </c>
      <c r="D471">
        <v>1</v>
      </c>
      <c r="E471" t="s">
        <v>3475</v>
      </c>
      <c r="F471">
        <v>5237</v>
      </c>
      <c r="G471" s="66" t="s">
        <v>10232</v>
      </c>
      <c r="H471" s="66" t="s">
        <v>10233</v>
      </c>
      <c r="I471" s="57">
        <v>689.66</v>
      </c>
      <c r="J471" s="81">
        <f t="shared" si="7"/>
        <v>4310.375</v>
      </c>
    </row>
    <row r="472" spans="1:10" x14ac:dyDescent="0.25">
      <c r="A472" t="s">
        <v>1189</v>
      </c>
      <c r="B472" s="56">
        <v>43049</v>
      </c>
      <c r="C472" t="s">
        <v>10129</v>
      </c>
      <c r="D472">
        <v>1</v>
      </c>
      <c r="E472" t="s">
        <v>3475</v>
      </c>
      <c r="F472">
        <v>5238</v>
      </c>
      <c r="G472" s="66" t="s">
        <v>1421</v>
      </c>
      <c r="H472" s="66" t="s">
        <v>1006</v>
      </c>
      <c r="I472" s="32">
        <v>21029.48</v>
      </c>
      <c r="J472" s="81">
        <f t="shared" si="7"/>
        <v>131434.25</v>
      </c>
    </row>
    <row r="473" spans="1:10" x14ac:dyDescent="0.25">
      <c r="A473" t="s">
        <v>2642</v>
      </c>
      <c r="B473" s="56">
        <v>43053</v>
      </c>
      <c r="C473" t="s">
        <v>10130</v>
      </c>
      <c r="D473">
        <v>1</v>
      </c>
      <c r="E473" t="s">
        <v>3475</v>
      </c>
      <c r="F473">
        <v>5241</v>
      </c>
      <c r="G473" s="66" t="s">
        <v>1421</v>
      </c>
      <c r="H473" s="66" t="s">
        <v>1006</v>
      </c>
      <c r="I473" s="32">
        <v>146464.19</v>
      </c>
      <c r="J473" s="81">
        <f t="shared" si="7"/>
        <v>915401.1875</v>
      </c>
    </row>
    <row r="474" spans="1:10" x14ac:dyDescent="0.25">
      <c r="A474" t="s">
        <v>1197</v>
      </c>
      <c r="B474" s="56">
        <v>43053</v>
      </c>
      <c r="C474" t="s">
        <v>10131</v>
      </c>
      <c r="D474">
        <v>1</v>
      </c>
      <c r="E474" t="s">
        <v>3475</v>
      </c>
      <c r="F474">
        <v>5242</v>
      </c>
      <c r="G474" s="66" t="s">
        <v>1421</v>
      </c>
      <c r="H474" s="66" t="s">
        <v>1006</v>
      </c>
      <c r="I474" s="57">
        <v>968</v>
      </c>
      <c r="J474" s="81">
        <f t="shared" si="7"/>
        <v>6050</v>
      </c>
    </row>
    <row r="475" spans="1:10" x14ac:dyDescent="0.25">
      <c r="A475" t="s">
        <v>3567</v>
      </c>
      <c r="B475" s="56">
        <v>43061</v>
      </c>
      <c r="C475" t="s">
        <v>10132</v>
      </c>
      <c r="D475">
        <v>1</v>
      </c>
      <c r="E475" t="s">
        <v>9226</v>
      </c>
      <c r="F475">
        <v>693</v>
      </c>
      <c r="G475" s="39" t="s">
        <v>1508</v>
      </c>
      <c r="H475" s="7" t="s">
        <v>1509</v>
      </c>
      <c r="I475" s="57">
        <v>17.28</v>
      </c>
      <c r="J475" s="81">
        <f t="shared" si="7"/>
        <v>108</v>
      </c>
    </row>
    <row r="476" spans="1:10" x14ac:dyDescent="0.25">
      <c r="A476" t="s">
        <v>1218</v>
      </c>
      <c r="B476" s="56">
        <v>43061</v>
      </c>
      <c r="C476" t="s">
        <v>10133</v>
      </c>
      <c r="D476">
        <v>1</v>
      </c>
      <c r="E476" t="s">
        <v>3472</v>
      </c>
      <c r="F476">
        <v>18680</v>
      </c>
      <c r="G476" s="66" t="s">
        <v>10245</v>
      </c>
      <c r="H476" s="66" t="s">
        <v>10246</v>
      </c>
      <c r="I476" s="57">
        <v>93.1</v>
      </c>
      <c r="J476" s="81">
        <f t="shared" si="7"/>
        <v>581.875</v>
      </c>
    </row>
    <row r="477" spans="1:10" x14ac:dyDescent="0.25">
      <c r="A477" t="s">
        <v>1222</v>
      </c>
      <c r="B477" s="56">
        <v>43061</v>
      </c>
      <c r="C477" t="s">
        <v>10134</v>
      </c>
      <c r="D477">
        <v>1</v>
      </c>
      <c r="E477" t="s">
        <v>3472</v>
      </c>
      <c r="F477">
        <v>18681</v>
      </c>
      <c r="G477" s="66" t="s">
        <v>1416</v>
      </c>
      <c r="H477" s="66" t="s">
        <v>1101</v>
      </c>
      <c r="I477" s="32">
        <v>1619.64</v>
      </c>
      <c r="J477" s="81">
        <f t="shared" si="7"/>
        <v>10122.75</v>
      </c>
    </row>
    <row r="478" spans="1:10" x14ac:dyDescent="0.25">
      <c r="A478" t="s">
        <v>1225</v>
      </c>
      <c r="B478" s="56">
        <v>43061</v>
      </c>
      <c r="C478" t="s">
        <v>10135</v>
      </c>
      <c r="D478">
        <v>1</v>
      </c>
      <c r="E478" t="s">
        <v>3472</v>
      </c>
      <c r="F478">
        <v>18682</v>
      </c>
      <c r="G478" s="66" t="s">
        <v>1416</v>
      </c>
      <c r="H478" s="66" t="s">
        <v>1101</v>
      </c>
      <c r="I478" s="32">
        <v>1031.2</v>
      </c>
      <c r="J478" s="81">
        <f t="shared" si="7"/>
        <v>6445</v>
      </c>
    </row>
    <row r="479" spans="1:10" x14ac:dyDescent="0.25">
      <c r="A479" t="s">
        <v>1237</v>
      </c>
      <c r="B479" s="56">
        <v>43056</v>
      </c>
      <c r="C479" t="s">
        <v>10136</v>
      </c>
      <c r="D479">
        <v>1</v>
      </c>
      <c r="E479" t="s">
        <v>3475</v>
      </c>
      <c r="F479">
        <v>5254</v>
      </c>
      <c r="G479" s="66" t="s">
        <v>5564</v>
      </c>
      <c r="H479" s="66" t="s">
        <v>5223</v>
      </c>
      <c r="I479" s="32">
        <v>1729.92</v>
      </c>
      <c r="J479" s="81">
        <f t="shared" si="7"/>
        <v>10812</v>
      </c>
    </row>
    <row r="480" spans="1:10" x14ac:dyDescent="0.25">
      <c r="A480" t="s">
        <v>1240</v>
      </c>
      <c r="B480" s="56">
        <v>43056</v>
      </c>
      <c r="C480" t="s">
        <v>10137</v>
      </c>
      <c r="D480">
        <v>1</v>
      </c>
      <c r="E480" t="s">
        <v>3475</v>
      </c>
      <c r="F480">
        <v>5255</v>
      </c>
      <c r="G480" s="66" t="s">
        <v>7310</v>
      </c>
      <c r="H480" s="66" t="s">
        <v>7040</v>
      </c>
      <c r="I480" s="32">
        <v>1022.08</v>
      </c>
      <c r="J480" s="81">
        <f t="shared" si="7"/>
        <v>6388</v>
      </c>
    </row>
    <row r="481" spans="1:10" x14ac:dyDescent="0.25">
      <c r="A481" t="s">
        <v>1243</v>
      </c>
      <c r="B481" s="56">
        <v>43056</v>
      </c>
      <c r="C481" t="s">
        <v>10138</v>
      </c>
      <c r="D481">
        <v>1</v>
      </c>
      <c r="E481" t="s">
        <v>3475</v>
      </c>
      <c r="F481">
        <v>5256</v>
      </c>
      <c r="G481" s="66" t="s">
        <v>2846</v>
      </c>
      <c r="H481" s="66" t="s">
        <v>2638</v>
      </c>
      <c r="I481" s="57">
        <v>365.63</v>
      </c>
      <c r="J481" s="81">
        <f t="shared" si="7"/>
        <v>2285.1875</v>
      </c>
    </row>
    <row r="482" spans="1:10" x14ac:dyDescent="0.25">
      <c r="A482" t="s">
        <v>1252</v>
      </c>
      <c r="B482" s="56">
        <v>43052</v>
      </c>
      <c r="C482" t="s">
        <v>10139</v>
      </c>
      <c r="D482">
        <v>1</v>
      </c>
      <c r="E482" t="s">
        <v>3475</v>
      </c>
      <c r="F482">
        <v>5259</v>
      </c>
      <c r="G482" s="66" t="s">
        <v>1421</v>
      </c>
      <c r="H482" s="66" t="s">
        <v>1006</v>
      </c>
      <c r="I482" s="32">
        <v>9288.2800000000007</v>
      </c>
      <c r="J482" s="81">
        <f t="shared" si="7"/>
        <v>58051.75</v>
      </c>
    </row>
    <row r="483" spans="1:10" x14ac:dyDescent="0.25">
      <c r="A483" t="s">
        <v>1255</v>
      </c>
      <c r="B483" s="56">
        <v>43053</v>
      </c>
      <c r="C483" t="s">
        <v>10140</v>
      </c>
      <c r="D483">
        <v>1</v>
      </c>
      <c r="E483" t="s">
        <v>3475</v>
      </c>
      <c r="F483">
        <v>5260</v>
      </c>
      <c r="G483" s="66" t="s">
        <v>1421</v>
      </c>
      <c r="H483" s="66" t="s">
        <v>1006</v>
      </c>
      <c r="I483" s="32">
        <v>2142</v>
      </c>
      <c r="J483" s="81">
        <f t="shared" si="7"/>
        <v>13387.5</v>
      </c>
    </row>
    <row r="484" spans="1:10" x14ac:dyDescent="0.25">
      <c r="A484" t="s">
        <v>1259</v>
      </c>
      <c r="B484" s="56">
        <v>43047</v>
      </c>
      <c r="C484" t="s">
        <v>10141</v>
      </c>
      <c r="D484">
        <v>1</v>
      </c>
      <c r="E484" t="s">
        <v>3475</v>
      </c>
      <c r="F484">
        <v>5261</v>
      </c>
      <c r="G484" s="66" t="s">
        <v>6171</v>
      </c>
      <c r="H484" s="66" t="s">
        <v>6135</v>
      </c>
      <c r="I484" s="32">
        <v>2742.86</v>
      </c>
      <c r="J484" s="81">
        <f t="shared" si="7"/>
        <v>17142.875</v>
      </c>
    </row>
    <row r="485" spans="1:10" x14ac:dyDescent="0.25">
      <c r="A485" t="s">
        <v>1262</v>
      </c>
      <c r="B485" s="56">
        <v>43053</v>
      </c>
      <c r="C485" t="s">
        <v>10142</v>
      </c>
      <c r="D485">
        <v>1</v>
      </c>
      <c r="E485" t="s">
        <v>3475</v>
      </c>
      <c r="F485">
        <v>5262</v>
      </c>
      <c r="G485" s="66" t="s">
        <v>1421</v>
      </c>
      <c r="H485" s="66" t="s">
        <v>1006</v>
      </c>
      <c r="I485" s="32">
        <v>1938</v>
      </c>
      <c r="J485" s="81">
        <f t="shared" si="7"/>
        <v>12112.5</v>
      </c>
    </row>
    <row r="486" spans="1:10" x14ac:dyDescent="0.25">
      <c r="A486" t="s">
        <v>1265</v>
      </c>
      <c r="B486" s="56">
        <v>43053</v>
      </c>
      <c r="C486" t="s">
        <v>10143</v>
      </c>
      <c r="D486">
        <v>1</v>
      </c>
      <c r="E486" t="s">
        <v>3475</v>
      </c>
      <c r="F486">
        <v>5263</v>
      </c>
      <c r="G486" s="66" t="s">
        <v>10234</v>
      </c>
      <c r="H486" s="66" t="s">
        <v>10144</v>
      </c>
      <c r="I486" s="57">
        <v>49.98</v>
      </c>
      <c r="J486" s="81">
        <f t="shared" si="7"/>
        <v>312.375</v>
      </c>
    </row>
    <row r="487" spans="1:10" x14ac:dyDescent="0.25">
      <c r="A487" t="s">
        <v>1268</v>
      </c>
      <c r="B487" s="56">
        <v>43055</v>
      </c>
      <c r="C487" t="s">
        <v>10145</v>
      </c>
      <c r="D487">
        <v>1</v>
      </c>
      <c r="E487" t="s">
        <v>3475</v>
      </c>
      <c r="F487">
        <v>5264</v>
      </c>
      <c r="G487" s="66" t="s">
        <v>10235</v>
      </c>
      <c r="H487" s="66" t="s">
        <v>10146</v>
      </c>
      <c r="I487" s="32">
        <v>2548.16</v>
      </c>
      <c r="J487" s="81">
        <f t="shared" si="7"/>
        <v>15925.999999999998</v>
      </c>
    </row>
    <row r="488" spans="1:10" x14ac:dyDescent="0.25">
      <c r="A488" t="s">
        <v>5159</v>
      </c>
      <c r="B488" s="56">
        <v>43052</v>
      </c>
      <c r="C488" t="s">
        <v>10147</v>
      </c>
      <c r="D488">
        <v>1</v>
      </c>
      <c r="E488" t="s">
        <v>3475</v>
      </c>
      <c r="F488">
        <v>5266</v>
      </c>
      <c r="G488" s="66" t="s">
        <v>10236</v>
      </c>
      <c r="H488" s="66" t="s">
        <v>10148</v>
      </c>
      <c r="I488" s="32">
        <v>2624</v>
      </c>
      <c r="J488" s="81">
        <f t="shared" si="7"/>
        <v>16400</v>
      </c>
    </row>
    <row r="489" spans="1:10" x14ac:dyDescent="0.25">
      <c r="A489" t="s">
        <v>1275</v>
      </c>
      <c r="B489" s="56">
        <v>43052</v>
      </c>
      <c r="C489" t="s">
        <v>10149</v>
      </c>
      <c r="D489">
        <v>1</v>
      </c>
      <c r="E489" t="s">
        <v>3475</v>
      </c>
      <c r="F489">
        <v>5267</v>
      </c>
      <c r="G489" s="66" t="s">
        <v>2861</v>
      </c>
      <c r="H489" s="66" t="s">
        <v>2798</v>
      </c>
      <c r="I489" s="57">
        <v>480</v>
      </c>
      <c r="J489" s="81">
        <f t="shared" si="7"/>
        <v>3000</v>
      </c>
    </row>
    <row r="490" spans="1:10" x14ac:dyDescent="0.25">
      <c r="A490" t="s">
        <v>2700</v>
      </c>
      <c r="B490" s="56">
        <v>43056</v>
      </c>
      <c r="C490" t="s">
        <v>10150</v>
      </c>
      <c r="D490">
        <v>1</v>
      </c>
      <c r="E490" t="s">
        <v>3475</v>
      </c>
      <c r="F490">
        <v>5268</v>
      </c>
      <c r="G490" s="66" t="s">
        <v>1427</v>
      </c>
      <c r="H490" s="66" t="s">
        <v>1036</v>
      </c>
      <c r="I490" s="32">
        <v>1196.6300000000001</v>
      </c>
      <c r="J490" s="81">
        <f t="shared" si="7"/>
        <v>7478.9375000000009</v>
      </c>
    </row>
    <row r="491" spans="1:10" x14ac:dyDescent="0.25">
      <c r="A491" t="s">
        <v>1279</v>
      </c>
      <c r="B491" s="56">
        <v>43056</v>
      </c>
      <c r="C491" t="s">
        <v>10151</v>
      </c>
      <c r="D491">
        <v>1</v>
      </c>
      <c r="E491" t="s">
        <v>3475</v>
      </c>
      <c r="F491">
        <v>5271</v>
      </c>
      <c r="G491" s="66" t="s">
        <v>9678</v>
      </c>
      <c r="H491" s="66" t="s">
        <v>9373</v>
      </c>
      <c r="I491" s="57">
        <v>960</v>
      </c>
      <c r="J491" s="81">
        <f t="shared" si="7"/>
        <v>6000</v>
      </c>
    </row>
    <row r="492" spans="1:10" x14ac:dyDescent="0.25">
      <c r="A492" t="s">
        <v>1282</v>
      </c>
      <c r="B492" s="56">
        <v>43056</v>
      </c>
      <c r="C492" t="s">
        <v>10152</v>
      </c>
      <c r="D492">
        <v>2</v>
      </c>
      <c r="E492" t="s">
        <v>3475</v>
      </c>
      <c r="F492">
        <v>5272</v>
      </c>
      <c r="G492" s="66" t="s">
        <v>9678</v>
      </c>
      <c r="H492" s="66" t="s">
        <v>9373</v>
      </c>
      <c r="I492" s="32">
        <v>5088</v>
      </c>
      <c r="J492" s="81">
        <f t="shared" si="7"/>
        <v>31800</v>
      </c>
    </row>
    <row r="493" spans="1:10" x14ac:dyDescent="0.25">
      <c r="A493" t="s">
        <v>5056</v>
      </c>
      <c r="B493" s="56">
        <v>43056</v>
      </c>
      <c r="C493" t="s">
        <v>10153</v>
      </c>
      <c r="D493">
        <v>2</v>
      </c>
      <c r="E493" t="s">
        <v>3475</v>
      </c>
      <c r="F493">
        <v>5273</v>
      </c>
      <c r="G493" s="66" t="s">
        <v>1458</v>
      </c>
      <c r="H493" s="66" t="s">
        <v>1359</v>
      </c>
      <c r="I493" s="32">
        <v>1904</v>
      </c>
      <c r="J493" s="81">
        <f t="shared" si="7"/>
        <v>11900</v>
      </c>
    </row>
    <row r="494" spans="1:10" x14ac:dyDescent="0.25">
      <c r="A494" t="s">
        <v>1286</v>
      </c>
      <c r="B494" s="56">
        <v>43056</v>
      </c>
      <c r="C494" t="s">
        <v>10154</v>
      </c>
      <c r="D494">
        <v>2</v>
      </c>
      <c r="E494" t="s">
        <v>3475</v>
      </c>
      <c r="F494">
        <v>5274</v>
      </c>
      <c r="G494" s="66" t="s">
        <v>10238</v>
      </c>
      <c r="H494" s="66" t="s">
        <v>10155</v>
      </c>
      <c r="I494" s="57">
        <v>688.66</v>
      </c>
      <c r="J494" s="81">
        <f t="shared" si="7"/>
        <v>4304.125</v>
      </c>
    </row>
    <row r="495" spans="1:10" x14ac:dyDescent="0.25">
      <c r="A495" t="s">
        <v>2712</v>
      </c>
      <c r="B495" s="56">
        <v>43056</v>
      </c>
      <c r="C495" t="s">
        <v>10156</v>
      </c>
      <c r="D495">
        <v>2</v>
      </c>
      <c r="E495" t="s">
        <v>3475</v>
      </c>
      <c r="F495">
        <v>5275</v>
      </c>
      <c r="G495" s="66" t="s">
        <v>1433</v>
      </c>
      <c r="H495" s="66" t="s">
        <v>1064</v>
      </c>
      <c r="I495" s="32">
        <v>3419.14</v>
      </c>
      <c r="J495" s="81">
        <f t="shared" si="7"/>
        <v>21369.625</v>
      </c>
    </row>
    <row r="496" spans="1:10" x14ac:dyDescent="0.25">
      <c r="A496" t="s">
        <v>3593</v>
      </c>
      <c r="B496" s="56">
        <v>43056</v>
      </c>
      <c r="C496" t="s">
        <v>10157</v>
      </c>
      <c r="D496">
        <v>2</v>
      </c>
      <c r="E496" t="s">
        <v>3475</v>
      </c>
      <c r="F496">
        <v>5276</v>
      </c>
      <c r="G496" s="66" t="s">
        <v>1425</v>
      </c>
      <c r="H496" s="66" t="s">
        <v>1025</v>
      </c>
      <c r="I496" s="32">
        <v>1487.04</v>
      </c>
      <c r="J496" s="81">
        <f t="shared" si="7"/>
        <v>9294</v>
      </c>
    </row>
    <row r="497" spans="1:10" x14ac:dyDescent="0.25">
      <c r="A497" t="s">
        <v>3597</v>
      </c>
      <c r="B497" s="56">
        <v>43056</v>
      </c>
      <c r="C497" t="s">
        <v>10158</v>
      </c>
      <c r="D497">
        <v>2</v>
      </c>
      <c r="E497" t="s">
        <v>3475</v>
      </c>
      <c r="F497">
        <v>5277</v>
      </c>
      <c r="G497" s="66" t="s">
        <v>1437</v>
      </c>
      <c r="H497" s="66" t="s">
        <v>1111</v>
      </c>
      <c r="I497" s="32">
        <v>2793.12</v>
      </c>
      <c r="J497" s="81">
        <f t="shared" si="7"/>
        <v>17457</v>
      </c>
    </row>
    <row r="498" spans="1:10" x14ac:dyDescent="0.25">
      <c r="A498" t="s">
        <v>3599</v>
      </c>
      <c r="B498" s="56">
        <v>43056</v>
      </c>
      <c r="C498" t="s">
        <v>10159</v>
      </c>
      <c r="D498">
        <v>2</v>
      </c>
      <c r="E498" t="s">
        <v>3475</v>
      </c>
      <c r="F498">
        <v>5278</v>
      </c>
      <c r="G498" s="66" t="s">
        <v>1423</v>
      </c>
      <c r="H498" s="66" t="s">
        <v>1014</v>
      </c>
      <c r="I498" s="32">
        <v>1706.61</v>
      </c>
      <c r="J498" s="81">
        <f t="shared" si="7"/>
        <v>10666.3125</v>
      </c>
    </row>
    <row r="499" spans="1:10" x14ac:dyDescent="0.25">
      <c r="A499" t="s">
        <v>3601</v>
      </c>
      <c r="B499" s="56">
        <v>43056</v>
      </c>
      <c r="C499" t="s">
        <v>10160</v>
      </c>
      <c r="D499">
        <v>2</v>
      </c>
      <c r="E499" t="s">
        <v>3475</v>
      </c>
      <c r="F499">
        <v>5279</v>
      </c>
      <c r="G499" s="66" t="s">
        <v>3713</v>
      </c>
      <c r="H499" s="66" t="s">
        <v>3488</v>
      </c>
      <c r="I499" s="32">
        <v>1626.45</v>
      </c>
      <c r="J499" s="81">
        <f t="shared" si="7"/>
        <v>10165.3125</v>
      </c>
    </row>
    <row r="500" spans="1:10" x14ac:dyDescent="0.25">
      <c r="A500" t="s">
        <v>3603</v>
      </c>
      <c r="B500" s="56">
        <v>43062</v>
      </c>
      <c r="C500" t="s">
        <v>10161</v>
      </c>
      <c r="D500">
        <v>2</v>
      </c>
      <c r="E500" t="s">
        <v>3475</v>
      </c>
      <c r="F500">
        <v>5280</v>
      </c>
      <c r="G500" s="66" t="s">
        <v>1451</v>
      </c>
      <c r="H500" s="66" t="s">
        <v>1258</v>
      </c>
      <c r="I500" s="32">
        <v>1190.6400000000001</v>
      </c>
      <c r="J500" s="81">
        <f t="shared" si="7"/>
        <v>7441.5000000000009</v>
      </c>
    </row>
    <row r="501" spans="1:10" x14ac:dyDescent="0.25">
      <c r="A501" t="s">
        <v>2739</v>
      </c>
      <c r="B501" s="56">
        <v>43056</v>
      </c>
      <c r="C501" t="s">
        <v>10162</v>
      </c>
      <c r="D501">
        <v>1</v>
      </c>
      <c r="E501" t="s">
        <v>3475</v>
      </c>
      <c r="F501">
        <v>5290</v>
      </c>
      <c r="G501" s="66" t="s">
        <v>1421</v>
      </c>
      <c r="H501" s="66" t="s">
        <v>1006</v>
      </c>
      <c r="I501" s="32">
        <v>32837.980000000003</v>
      </c>
      <c r="J501" s="81">
        <f t="shared" si="7"/>
        <v>205237.37500000003</v>
      </c>
    </row>
    <row r="502" spans="1:10" x14ac:dyDescent="0.25">
      <c r="A502" t="s">
        <v>2743</v>
      </c>
      <c r="B502" s="56">
        <v>43055</v>
      </c>
      <c r="C502" t="s">
        <v>10163</v>
      </c>
      <c r="D502">
        <v>1</v>
      </c>
      <c r="E502" t="s">
        <v>3475</v>
      </c>
      <c r="F502">
        <v>5291</v>
      </c>
      <c r="G502" s="66" t="s">
        <v>1421</v>
      </c>
      <c r="H502" s="66" t="s">
        <v>1006</v>
      </c>
      <c r="I502" s="32">
        <v>30300.53</v>
      </c>
      <c r="J502" s="81">
        <f t="shared" si="7"/>
        <v>189378.3125</v>
      </c>
    </row>
    <row r="503" spans="1:10" x14ac:dyDescent="0.25">
      <c r="A503" t="s">
        <v>2746</v>
      </c>
      <c r="B503" s="56">
        <v>43055</v>
      </c>
      <c r="C503" t="s">
        <v>10164</v>
      </c>
      <c r="D503">
        <v>1</v>
      </c>
      <c r="E503" t="s">
        <v>3475</v>
      </c>
      <c r="F503">
        <v>5292</v>
      </c>
      <c r="G503" s="66" t="s">
        <v>1421</v>
      </c>
      <c r="H503" s="66" t="s">
        <v>1006</v>
      </c>
      <c r="I503" s="32">
        <v>29012.83</v>
      </c>
      <c r="J503" s="81">
        <f t="shared" si="7"/>
        <v>181330.1875</v>
      </c>
    </row>
    <row r="504" spans="1:10" x14ac:dyDescent="0.25">
      <c r="A504" t="s">
        <v>3626</v>
      </c>
      <c r="B504" s="56">
        <v>43055</v>
      </c>
      <c r="C504" t="s">
        <v>10165</v>
      </c>
      <c r="D504">
        <v>1</v>
      </c>
      <c r="E504" t="s">
        <v>3475</v>
      </c>
      <c r="F504">
        <v>5293</v>
      </c>
      <c r="G504" s="66" t="s">
        <v>1421</v>
      </c>
      <c r="H504" s="66" t="s">
        <v>1006</v>
      </c>
      <c r="I504" s="32">
        <v>28222.87</v>
      </c>
      <c r="J504" s="81">
        <f t="shared" si="7"/>
        <v>176392.9375</v>
      </c>
    </row>
    <row r="505" spans="1:10" x14ac:dyDescent="0.25">
      <c r="A505" t="s">
        <v>2761</v>
      </c>
      <c r="B505" s="56">
        <v>43063</v>
      </c>
      <c r="C505" t="s">
        <v>10166</v>
      </c>
      <c r="D505">
        <v>1</v>
      </c>
      <c r="E505" t="s">
        <v>3475</v>
      </c>
      <c r="F505">
        <v>5297</v>
      </c>
      <c r="G505" s="66" t="s">
        <v>1421</v>
      </c>
      <c r="H505" s="66" t="s">
        <v>1006</v>
      </c>
      <c r="I505" s="32">
        <v>33491.43</v>
      </c>
      <c r="J505" s="81">
        <f t="shared" si="7"/>
        <v>209321.4375</v>
      </c>
    </row>
    <row r="506" spans="1:10" x14ac:dyDescent="0.25">
      <c r="A506" t="s">
        <v>1302</v>
      </c>
      <c r="B506" s="56">
        <v>43057</v>
      </c>
      <c r="C506" t="s">
        <v>10167</v>
      </c>
      <c r="D506">
        <v>1</v>
      </c>
      <c r="E506" t="s">
        <v>3475</v>
      </c>
      <c r="F506">
        <v>5299</v>
      </c>
      <c r="G506" s="66" t="s">
        <v>1421</v>
      </c>
      <c r="H506" s="66" t="s">
        <v>1006</v>
      </c>
      <c r="I506" s="32">
        <v>1927.2</v>
      </c>
      <c r="J506" s="81">
        <f t="shared" si="7"/>
        <v>12045</v>
      </c>
    </row>
    <row r="507" spans="1:10" x14ac:dyDescent="0.25">
      <c r="A507" t="s">
        <v>1306</v>
      </c>
      <c r="B507" s="56">
        <v>43045</v>
      </c>
      <c r="C507" t="s">
        <v>10168</v>
      </c>
      <c r="D507">
        <v>2</v>
      </c>
      <c r="E507" t="s">
        <v>3475</v>
      </c>
      <c r="F507">
        <v>5301</v>
      </c>
      <c r="G507" s="66" t="s">
        <v>7326</v>
      </c>
      <c r="H507" s="66" t="s">
        <v>10169</v>
      </c>
      <c r="I507" s="32">
        <v>1857.19</v>
      </c>
      <c r="J507" s="81">
        <f t="shared" si="7"/>
        <v>11607.4375</v>
      </c>
    </row>
    <row r="508" spans="1:10" x14ac:dyDescent="0.25">
      <c r="A508" t="s">
        <v>1318</v>
      </c>
      <c r="B508" s="56">
        <v>43066</v>
      </c>
      <c r="C508" t="s">
        <v>10170</v>
      </c>
      <c r="D508">
        <v>1</v>
      </c>
      <c r="E508" t="s">
        <v>3475</v>
      </c>
      <c r="F508">
        <v>5305</v>
      </c>
      <c r="G508" s="66" t="s">
        <v>1438</v>
      </c>
      <c r="H508" s="66" t="s">
        <v>1130</v>
      </c>
      <c r="I508" s="32">
        <v>6016</v>
      </c>
      <c r="J508" s="81">
        <f t="shared" si="7"/>
        <v>37600</v>
      </c>
    </row>
    <row r="509" spans="1:10" x14ac:dyDescent="0.25">
      <c r="A509" t="s">
        <v>3644</v>
      </c>
      <c r="B509" s="56">
        <v>43066</v>
      </c>
      <c r="C509" t="s">
        <v>10171</v>
      </c>
      <c r="D509">
        <v>1</v>
      </c>
      <c r="E509" t="s">
        <v>3475</v>
      </c>
      <c r="F509">
        <v>5306</v>
      </c>
      <c r="G509" s="39" t="s">
        <v>1445</v>
      </c>
      <c r="H509" s="66" t="s">
        <v>1172</v>
      </c>
      <c r="I509" s="57">
        <v>773.12</v>
      </c>
      <c r="J509" s="81">
        <f t="shared" si="7"/>
        <v>4832</v>
      </c>
    </row>
    <row r="510" spans="1:10" x14ac:dyDescent="0.25">
      <c r="A510" t="s">
        <v>4719</v>
      </c>
      <c r="B510" s="56">
        <v>43066</v>
      </c>
      <c r="C510" t="s">
        <v>10172</v>
      </c>
      <c r="D510">
        <v>1</v>
      </c>
      <c r="E510" t="s">
        <v>3475</v>
      </c>
      <c r="F510">
        <v>5307</v>
      </c>
      <c r="G510" s="66" t="s">
        <v>1441</v>
      </c>
      <c r="H510" s="66" t="s">
        <v>1156</v>
      </c>
      <c r="I510" s="57">
        <v>586.23</v>
      </c>
      <c r="J510" s="81">
        <f t="shared" si="7"/>
        <v>3663.9375</v>
      </c>
    </row>
    <row r="511" spans="1:10" x14ac:dyDescent="0.25">
      <c r="A511" t="s">
        <v>4722</v>
      </c>
      <c r="B511" s="56">
        <v>43066</v>
      </c>
      <c r="C511" t="s">
        <v>10173</v>
      </c>
      <c r="D511">
        <v>1</v>
      </c>
      <c r="E511" t="s">
        <v>3475</v>
      </c>
      <c r="F511">
        <v>5308</v>
      </c>
      <c r="G511" s="66" t="s">
        <v>2852</v>
      </c>
      <c r="H511" s="66" t="s">
        <v>2734</v>
      </c>
      <c r="I511" s="32">
        <v>1176</v>
      </c>
      <c r="J511" s="81">
        <f t="shared" si="7"/>
        <v>7350</v>
      </c>
    </row>
    <row r="512" spans="1:10" x14ac:dyDescent="0.25">
      <c r="A512" t="s">
        <v>4725</v>
      </c>
      <c r="B512" s="56">
        <v>43066</v>
      </c>
      <c r="C512" t="s">
        <v>10174</v>
      </c>
      <c r="D512">
        <v>1</v>
      </c>
      <c r="E512" t="s">
        <v>3475</v>
      </c>
      <c r="F512">
        <v>5309</v>
      </c>
      <c r="G512" s="66" t="s">
        <v>2850</v>
      </c>
      <c r="H512" s="66" t="s">
        <v>2722</v>
      </c>
      <c r="I512" s="57">
        <v>496.55</v>
      </c>
      <c r="J512" s="81">
        <f t="shared" si="7"/>
        <v>3103.4375</v>
      </c>
    </row>
    <row r="513" spans="1:11" x14ac:dyDescent="0.25">
      <c r="A513" t="s">
        <v>2787</v>
      </c>
      <c r="B513" s="56">
        <v>43066</v>
      </c>
      <c r="C513" t="s">
        <v>10175</v>
      </c>
      <c r="D513">
        <v>1</v>
      </c>
      <c r="E513" t="s">
        <v>3475</v>
      </c>
      <c r="F513">
        <v>5310</v>
      </c>
      <c r="G513" s="66" t="s">
        <v>411</v>
      </c>
      <c r="H513" s="66" t="s">
        <v>1044</v>
      </c>
      <c r="I513" s="57">
        <v>296.83</v>
      </c>
      <c r="J513" s="81">
        <f t="shared" si="7"/>
        <v>1855.1874999999998</v>
      </c>
    </row>
    <row r="514" spans="1:11" x14ac:dyDescent="0.25">
      <c r="A514" t="s">
        <v>2790</v>
      </c>
      <c r="B514" s="56">
        <v>43066</v>
      </c>
      <c r="C514" t="s">
        <v>10176</v>
      </c>
      <c r="D514">
        <v>1</v>
      </c>
      <c r="E514" t="s">
        <v>3475</v>
      </c>
      <c r="F514">
        <v>5311</v>
      </c>
      <c r="G514" s="66" t="s">
        <v>1430</v>
      </c>
      <c r="H514" s="66" t="s">
        <v>1052</v>
      </c>
      <c r="I514" s="57">
        <v>597.6</v>
      </c>
      <c r="J514" s="81">
        <f t="shared" si="7"/>
        <v>3735</v>
      </c>
    </row>
    <row r="515" spans="1:11" x14ac:dyDescent="0.25">
      <c r="A515" t="s">
        <v>1321</v>
      </c>
      <c r="B515" s="56">
        <v>43066</v>
      </c>
      <c r="C515" t="s">
        <v>10177</v>
      </c>
      <c r="D515">
        <v>1</v>
      </c>
      <c r="E515" t="s">
        <v>3475</v>
      </c>
      <c r="F515">
        <v>5312</v>
      </c>
      <c r="G515" s="66" t="s">
        <v>1427</v>
      </c>
      <c r="H515" s="66" t="s">
        <v>1036</v>
      </c>
      <c r="I515" s="57">
        <v>43.47</v>
      </c>
      <c r="J515" s="81">
        <f t="shared" si="7"/>
        <v>271.6875</v>
      </c>
    </row>
    <row r="516" spans="1:11" x14ac:dyDescent="0.25">
      <c r="A516" t="s">
        <v>1325</v>
      </c>
      <c r="B516" s="56">
        <v>43066</v>
      </c>
      <c r="C516" t="s">
        <v>10178</v>
      </c>
      <c r="D516">
        <v>1</v>
      </c>
      <c r="E516" t="s">
        <v>3475</v>
      </c>
      <c r="F516">
        <v>5313</v>
      </c>
      <c r="G516" s="66" t="s">
        <v>3713</v>
      </c>
      <c r="H516" s="66" t="s">
        <v>3488</v>
      </c>
      <c r="I516" s="57">
        <v>302</v>
      </c>
      <c r="J516" s="81">
        <f t="shared" si="7"/>
        <v>1887.5</v>
      </c>
    </row>
    <row r="517" spans="1:11" x14ac:dyDescent="0.25">
      <c r="A517" t="s">
        <v>4733</v>
      </c>
      <c r="B517" s="56">
        <v>43066</v>
      </c>
      <c r="C517" t="s">
        <v>10179</v>
      </c>
      <c r="D517">
        <v>1</v>
      </c>
      <c r="E517" t="s">
        <v>3475</v>
      </c>
      <c r="F517">
        <v>5314</v>
      </c>
      <c r="G517" s="66" t="s">
        <v>1450</v>
      </c>
      <c r="H517" s="66" t="s">
        <v>1221</v>
      </c>
      <c r="I517" s="57">
        <v>733.25</v>
      </c>
      <c r="J517" s="81">
        <f t="shared" si="7"/>
        <v>4582.8125</v>
      </c>
    </row>
    <row r="518" spans="1:11" x14ac:dyDescent="0.25">
      <c r="A518" t="s">
        <v>1328</v>
      </c>
      <c r="B518" s="56">
        <v>43066</v>
      </c>
      <c r="C518" t="s">
        <v>10180</v>
      </c>
      <c r="D518">
        <v>2</v>
      </c>
      <c r="E518" t="s">
        <v>3475</v>
      </c>
      <c r="F518">
        <v>5315</v>
      </c>
      <c r="G518" s="66" t="s">
        <v>1459</v>
      </c>
      <c r="H518" s="66" t="s">
        <v>1372</v>
      </c>
      <c r="I518" s="32">
        <v>1300.8</v>
      </c>
      <c r="J518" s="81">
        <f t="shared" si="7"/>
        <v>8130</v>
      </c>
    </row>
    <row r="519" spans="1:11" x14ac:dyDescent="0.25">
      <c r="A519" t="s">
        <v>2793</v>
      </c>
      <c r="B519" s="56">
        <v>43066</v>
      </c>
      <c r="C519" t="s">
        <v>10181</v>
      </c>
      <c r="D519">
        <v>2</v>
      </c>
      <c r="E519" t="s">
        <v>3475</v>
      </c>
      <c r="F519">
        <v>5316</v>
      </c>
      <c r="G519" s="66" t="s">
        <v>1424</v>
      </c>
      <c r="H519" s="66" t="s">
        <v>1018</v>
      </c>
      <c r="I519" s="57">
        <v>276.08</v>
      </c>
      <c r="J519" s="81">
        <f t="shared" si="7"/>
        <v>1725.4999999999998</v>
      </c>
    </row>
    <row r="520" spans="1:11" x14ac:dyDescent="0.25">
      <c r="A520" t="s">
        <v>1331</v>
      </c>
      <c r="B520" s="56">
        <v>43066</v>
      </c>
      <c r="C520" t="s">
        <v>10182</v>
      </c>
      <c r="D520">
        <v>2</v>
      </c>
      <c r="E520" t="s">
        <v>3475</v>
      </c>
      <c r="F520">
        <v>5317</v>
      </c>
      <c r="G520" s="66" t="s">
        <v>1438</v>
      </c>
      <c r="H520" s="66" t="s">
        <v>1130</v>
      </c>
      <c r="I520" s="57">
        <v>296</v>
      </c>
      <c r="J520" s="81">
        <f t="shared" si="7"/>
        <v>1850</v>
      </c>
    </row>
    <row r="521" spans="1:11" x14ac:dyDescent="0.25">
      <c r="A521" t="s">
        <v>5551</v>
      </c>
      <c r="B521" s="56">
        <v>43066</v>
      </c>
      <c r="C521" t="s">
        <v>10183</v>
      </c>
      <c r="D521">
        <v>2</v>
      </c>
      <c r="E521" t="s">
        <v>3475</v>
      </c>
      <c r="F521">
        <v>5318</v>
      </c>
      <c r="G521" s="66" t="s">
        <v>1458</v>
      </c>
      <c r="H521" s="66" t="s">
        <v>1359</v>
      </c>
      <c r="I521" s="32">
        <v>1336</v>
      </c>
      <c r="J521" s="81">
        <f t="shared" si="7"/>
        <v>8350</v>
      </c>
    </row>
    <row r="522" spans="1:11" x14ac:dyDescent="0.25">
      <c r="A522" t="s">
        <v>5552</v>
      </c>
      <c r="B522" s="56">
        <v>43066</v>
      </c>
      <c r="C522" t="s">
        <v>10184</v>
      </c>
      <c r="D522">
        <v>2</v>
      </c>
      <c r="E522" t="s">
        <v>3475</v>
      </c>
      <c r="F522">
        <v>5319</v>
      </c>
      <c r="G522" s="66" t="s">
        <v>1437</v>
      </c>
      <c r="H522" s="66" t="s">
        <v>1111</v>
      </c>
      <c r="I522" s="32">
        <v>4793.1099999999997</v>
      </c>
      <c r="J522" s="81">
        <f t="shared" si="7"/>
        <v>29956.937499999996</v>
      </c>
    </row>
    <row r="523" spans="1:11" x14ac:dyDescent="0.25">
      <c r="A523" t="s">
        <v>1334</v>
      </c>
      <c r="B523" s="56">
        <v>43067</v>
      </c>
      <c r="C523" t="s">
        <v>10185</v>
      </c>
      <c r="D523">
        <v>1</v>
      </c>
      <c r="E523" t="s">
        <v>3475</v>
      </c>
      <c r="F523">
        <v>5326</v>
      </c>
      <c r="G523" s="66" t="s">
        <v>10242</v>
      </c>
      <c r="H523" s="66" t="s">
        <v>10186</v>
      </c>
      <c r="I523" s="32">
        <v>36993.1</v>
      </c>
      <c r="J523" s="81">
        <f t="shared" si="7"/>
        <v>231206.875</v>
      </c>
    </row>
    <row r="524" spans="1:11" x14ac:dyDescent="0.25">
      <c r="A524" t="s">
        <v>1356</v>
      </c>
      <c r="B524" s="56">
        <v>43068</v>
      </c>
      <c r="C524" t="s">
        <v>10187</v>
      </c>
      <c r="D524">
        <v>1</v>
      </c>
      <c r="E524" t="s">
        <v>9226</v>
      </c>
      <c r="F524">
        <v>695</v>
      </c>
      <c r="G524" s="39" t="s">
        <v>1508</v>
      </c>
      <c r="H524" s="7" t="s">
        <v>1509</v>
      </c>
      <c r="I524" s="57">
        <v>17.28</v>
      </c>
      <c r="J524" s="81">
        <f t="shared" si="7"/>
        <v>108</v>
      </c>
    </row>
    <row r="525" spans="1:11" x14ac:dyDescent="0.25">
      <c r="A525" t="s">
        <v>1363</v>
      </c>
      <c r="B525" s="56">
        <v>43069</v>
      </c>
      <c r="C525" t="s">
        <v>10188</v>
      </c>
      <c r="D525">
        <v>1</v>
      </c>
      <c r="E525" t="s">
        <v>9226</v>
      </c>
      <c r="F525">
        <v>696</v>
      </c>
      <c r="G525" s="39" t="s">
        <v>1508</v>
      </c>
      <c r="H525" s="7" t="s">
        <v>1509</v>
      </c>
      <c r="I525" s="57">
        <v>17.28</v>
      </c>
      <c r="J525" s="81">
        <f t="shared" si="7"/>
        <v>108</v>
      </c>
    </row>
    <row r="526" spans="1:11" x14ac:dyDescent="0.25">
      <c r="A526" t="s">
        <v>1366</v>
      </c>
      <c r="B526" s="56">
        <v>43068</v>
      </c>
      <c r="C526" t="s">
        <v>10189</v>
      </c>
      <c r="D526">
        <v>1</v>
      </c>
      <c r="E526" t="s">
        <v>3475</v>
      </c>
      <c r="F526">
        <v>5333</v>
      </c>
      <c r="G526" s="66" t="s">
        <v>5996</v>
      </c>
      <c r="H526" s="66" t="s">
        <v>7210</v>
      </c>
      <c r="I526" s="32">
        <f>6994.02+5077.22+4934.58</f>
        <v>17005.82</v>
      </c>
      <c r="J526" s="81">
        <f t="shared" si="7"/>
        <v>106286.375</v>
      </c>
    </row>
    <row r="527" spans="1:11" x14ac:dyDescent="0.25">
      <c r="A527" t="s">
        <v>3650</v>
      </c>
      <c r="B527" s="56">
        <v>43069</v>
      </c>
      <c r="C527" t="s">
        <v>10190</v>
      </c>
      <c r="D527">
        <v>1</v>
      </c>
      <c r="E527" t="s">
        <v>3475</v>
      </c>
      <c r="F527">
        <v>5335</v>
      </c>
      <c r="G527" s="66" t="s">
        <v>1441</v>
      </c>
      <c r="H527" s="66" t="s">
        <v>1156</v>
      </c>
      <c r="I527" s="32">
        <f>94.27+596.2+791.05</f>
        <v>1481.52</v>
      </c>
      <c r="J527" s="81">
        <f t="shared" si="7"/>
        <v>9259.5</v>
      </c>
    </row>
    <row r="528" spans="1:11" x14ac:dyDescent="0.25">
      <c r="A528" t="s">
        <v>3659</v>
      </c>
      <c r="B528" s="56">
        <v>43068</v>
      </c>
      <c r="C528" t="s">
        <v>10191</v>
      </c>
      <c r="D528">
        <v>1</v>
      </c>
      <c r="E528" t="s">
        <v>3690</v>
      </c>
      <c r="F528">
        <v>35132</v>
      </c>
      <c r="G528" s="39" t="s">
        <v>1463</v>
      </c>
      <c r="H528" s="39" t="s">
        <v>1464</v>
      </c>
      <c r="I528" s="32">
        <v>166455.69</v>
      </c>
      <c r="J528" s="81">
        <f t="shared" si="7"/>
        <v>1040348.0625</v>
      </c>
      <c r="K528" s="61"/>
    </row>
    <row r="529" spans="1:10" x14ac:dyDescent="0.25">
      <c r="A529" t="s">
        <v>3661</v>
      </c>
      <c r="B529" s="56">
        <v>43068</v>
      </c>
      <c r="C529" t="s">
        <v>10192</v>
      </c>
      <c r="D529">
        <v>1</v>
      </c>
      <c r="E529" t="s">
        <v>3475</v>
      </c>
      <c r="F529">
        <v>5337</v>
      </c>
      <c r="G529" s="66" t="s">
        <v>1421</v>
      </c>
      <c r="H529" s="66" t="s">
        <v>1006</v>
      </c>
      <c r="I529" s="57">
        <v>449.77</v>
      </c>
      <c r="J529" s="81">
        <f t="shared" ref="J529:J562" si="8">+I529/0.16</f>
        <v>2811.0625</v>
      </c>
    </row>
    <row r="530" spans="1:10" x14ac:dyDescent="0.25">
      <c r="A530" t="s">
        <v>3663</v>
      </c>
      <c r="B530" s="56">
        <v>43068</v>
      </c>
      <c r="C530" t="s">
        <v>10193</v>
      </c>
      <c r="D530">
        <v>1</v>
      </c>
      <c r="E530" t="s">
        <v>3475</v>
      </c>
      <c r="F530">
        <v>5338</v>
      </c>
      <c r="G530" s="66" t="s">
        <v>1421</v>
      </c>
      <c r="H530" s="66" t="s">
        <v>1006</v>
      </c>
      <c r="I530" s="57">
        <v>58.52</v>
      </c>
      <c r="J530" s="81">
        <f t="shared" si="8"/>
        <v>365.75</v>
      </c>
    </row>
    <row r="531" spans="1:10" x14ac:dyDescent="0.25">
      <c r="A531" t="s">
        <v>2811</v>
      </c>
      <c r="B531" s="56">
        <v>43068</v>
      </c>
      <c r="C531" t="s">
        <v>10194</v>
      </c>
      <c r="D531">
        <v>1</v>
      </c>
      <c r="E531" t="s">
        <v>3475</v>
      </c>
      <c r="F531">
        <v>5339</v>
      </c>
      <c r="G531" s="66" t="s">
        <v>1421</v>
      </c>
      <c r="H531" s="66" t="s">
        <v>1006</v>
      </c>
      <c r="I531" s="57">
        <v>616</v>
      </c>
      <c r="J531" s="81">
        <f t="shared" si="8"/>
        <v>3850</v>
      </c>
    </row>
    <row r="532" spans="1:10" x14ac:dyDescent="0.25">
      <c r="A532" t="s">
        <v>2814</v>
      </c>
      <c r="B532" s="56">
        <v>43068</v>
      </c>
      <c r="C532" t="s">
        <v>10195</v>
      </c>
      <c r="D532">
        <v>1</v>
      </c>
      <c r="E532" t="s">
        <v>3475</v>
      </c>
      <c r="F532">
        <v>5340</v>
      </c>
      <c r="G532" s="66" t="s">
        <v>1421</v>
      </c>
      <c r="H532" s="66" t="s">
        <v>1006</v>
      </c>
      <c r="I532" s="32">
        <v>60871.27</v>
      </c>
      <c r="J532" s="81">
        <f t="shared" si="8"/>
        <v>380445.4375</v>
      </c>
    </row>
    <row r="533" spans="1:10" x14ac:dyDescent="0.25">
      <c r="A533" t="s">
        <v>2817</v>
      </c>
      <c r="B533" s="56">
        <v>43067</v>
      </c>
      <c r="C533" t="s">
        <v>10196</v>
      </c>
      <c r="D533">
        <v>1</v>
      </c>
      <c r="E533" t="s">
        <v>3475</v>
      </c>
      <c r="F533">
        <v>5341</v>
      </c>
      <c r="G533" s="66" t="s">
        <v>9668</v>
      </c>
      <c r="H533" s="66" t="s">
        <v>9041</v>
      </c>
      <c r="I533" s="57">
        <v>733.67</v>
      </c>
      <c r="J533" s="81">
        <f t="shared" si="8"/>
        <v>4585.4375</v>
      </c>
    </row>
    <row r="534" spans="1:10" x14ac:dyDescent="0.25">
      <c r="A534" t="s">
        <v>3668</v>
      </c>
      <c r="B534" s="56">
        <v>43066</v>
      </c>
      <c r="C534" t="s">
        <v>10197</v>
      </c>
      <c r="D534">
        <v>1</v>
      </c>
      <c r="E534" t="s">
        <v>3475</v>
      </c>
      <c r="F534">
        <v>5342</v>
      </c>
      <c r="G534" s="66" t="s">
        <v>1421</v>
      </c>
      <c r="H534" s="66" t="s">
        <v>1006</v>
      </c>
      <c r="I534" s="32">
        <v>45787.24</v>
      </c>
      <c r="J534" s="81">
        <f t="shared" si="8"/>
        <v>286170.25</v>
      </c>
    </row>
    <row r="535" spans="1:10" x14ac:dyDescent="0.25">
      <c r="A535" t="s">
        <v>3670</v>
      </c>
      <c r="B535" s="56">
        <v>43066</v>
      </c>
      <c r="C535" t="s">
        <v>10198</v>
      </c>
      <c r="D535">
        <v>1</v>
      </c>
      <c r="E535" t="s">
        <v>3475</v>
      </c>
      <c r="F535">
        <v>5343</v>
      </c>
      <c r="G535" s="66" t="s">
        <v>1421</v>
      </c>
      <c r="H535" s="66" t="s">
        <v>1006</v>
      </c>
      <c r="I535" s="32">
        <v>1020</v>
      </c>
      <c r="J535" s="81">
        <f t="shared" si="8"/>
        <v>6375</v>
      </c>
    </row>
    <row r="536" spans="1:10" x14ac:dyDescent="0.25">
      <c r="A536" t="s">
        <v>3672</v>
      </c>
      <c r="B536" s="56">
        <v>43057</v>
      </c>
      <c r="C536" t="s">
        <v>10199</v>
      </c>
      <c r="D536">
        <v>1</v>
      </c>
      <c r="E536" t="s">
        <v>3475</v>
      </c>
      <c r="F536">
        <v>5344</v>
      </c>
      <c r="G536" s="66" t="s">
        <v>1421</v>
      </c>
      <c r="H536" s="66" t="s">
        <v>1006</v>
      </c>
      <c r="I536" s="32">
        <v>3060</v>
      </c>
      <c r="J536" s="81">
        <f t="shared" si="8"/>
        <v>19125</v>
      </c>
    </row>
    <row r="537" spans="1:10" x14ac:dyDescent="0.25">
      <c r="A537" t="s">
        <v>3674</v>
      </c>
      <c r="B537" s="56">
        <v>43052</v>
      </c>
      <c r="C537" t="s">
        <v>10200</v>
      </c>
      <c r="D537">
        <v>1</v>
      </c>
      <c r="E537" t="s">
        <v>3475</v>
      </c>
      <c r="F537">
        <v>5345</v>
      </c>
      <c r="G537" s="66" t="s">
        <v>1421</v>
      </c>
      <c r="H537" s="66" t="s">
        <v>1006</v>
      </c>
      <c r="I537" s="57">
        <v>408</v>
      </c>
      <c r="J537" s="81">
        <f t="shared" si="8"/>
        <v>2550</v>
      </c>
    </row>
    <row r="538" spans="1:10" x14ac:dyDescent="0.25">
      <c r="A538" t="s">
        <v>1373</v>
      </c>
      <c r="B538" s="56">
        <v>43052</v>
      </c>
      <c r="C538" t="s">
        <v>10201</v>
      </c>
      <c r="D538">
        <v>1</v>
      </c>
      <c r="E538" t="s">
        <v>3475</v>
      </c>
      <c r="F538">
        <v>5346</v>
      </c>
      <c r="G538" s="66" t="s">
        <v>4765</v>
      </c>
      <c r="H538" s="66" t="s">
        <v>4618</v>
      </c>
      <c r="I538" s="57">
        <v>604.79999999999995</v>
      </c>
      <c r="J538" s="81">
        <f t="shared" si="8"/>
        <v>3779.9999999999995</v>
      </c>
    </row>
    <row r="539" spans="1:10" x14ac:dyDescent="0.25">
      <c r="A539" t="s">
        <v>1377</v>
      </c>
      <c r="B539" s="56">
        <v>43056</v>
      </c>
      <c r="C539" t="s">
        <v>10202</v>
      </c>
      <c r="D539">
        <v>1</v>
      </c>
      <c r="E539" t="s">
        <v>3475</v>
      </c>
      <c r="F539">
        <v>5347</v>
      </c>
      <c r="G539" s="66" t="s">
        <v>10239</v>
      </c>
      <c r="H539" s="66" t="s">
        <v>10203</v>
      </c>
      <c r="I539" s="32">
        <v>2068.9699999999998</v>
      </c>
      <c r="J539" s="81">
        <f t="shared" si="8"/>
        <v>12931.062499999998</v>
      </c>
    </row>
    <row r="540" spans="1:10" x14ac:dyDescent="0.25">
      <c r="A540" t="s">
        <v>3678</v>
      </c>
      <c r="B540" s="56">
        <v>43069</v>
      </c>
      <c r="C540" t="s">
        <v>10204</v>
      </c>
      <c r="D540">
        <v>1</v>
      </c>
      <c r="E540" t="s">
        <v>3475</v>
      </c>
      <c r="F540">
        <v>5348</v>
      </c>
      <c r="G540" s="79" t="s">
        <v>1434</v>
      </c>
      <c r="H540" s="79" t="s">
        <v>1085</v>
      </c>
      <c r="I540" s="32">
        <v>15353.43</v>
      </c>
      <c r="J540" s="81">
        <f t="shared" si="8"/>
        <v>95958.9375</v>
      </c>
    </row>
    <row r="541" spans="1:10" x14ac:dyDescent="0.25">
      <c r="A541" t="s">
        <v>6146</v>
      </c>
      <c r="B541" s="56">
        <v>43069</v>
      </c>
      <c r="C541" t="s">
        <v>10205</v>
      </c>
      <c r="D541">
        <v>1</v>
      </c>
      <c r="E541" t="s">
        <v>3475</v>
      </c>
      <c r="F541">
        <v>5349</v>
      </c>
      <c r="G541" s="66" t="s">
        <v>7954</v>
      </c>
      <c r="H541" s="66" t="s">
        <v>7859</v>
      </c>
      <c r="I541" s="32">
        <v>2666.67</v>
      </c>
      <c r="J541" s="81">
        <f t="shared" si="8"/>
        <v>16666.6875</v>
      </c>
    </row>
    <row r="542" spans="1:10" x14ac:dyDescent="0.25">
      <c r="A542" t="s">
        <v>1380</v>
      </c>
      <c r="B542" s="56">
        <v>43062</v>
      </c>
      <c r="C542" t="s">
        <v>10206</v>
      </c>
      <c r="D542">
        <v>1</v>
      </c>
      <c r="E542" t="s">
        <v>3475</v>
      </c>
      <c r="F542">
        <v>5350</v>
      </c>
      <c r="G542" s="7" t="s">
        <v>10265</v>
      </c>
      <c r="H542" s="31" t="s">
        <v>10266</v>
      </c>
      <c r="I542" s="32">
        <v>2280</v>
      </c>
      <c r="J542" s="81">
        <f t="shared" si="8"/>
        <v>14250</v>
      </c>
    </row>
    <row r="543" spans="1:10" x14ac:dyDescent="0.25">
      <c r="A543" t="s">
        <v>6149</v>
      </c>
      <c r="B543" s="56">
        <v>43060</v>
      </c>
      <c r="C543" t="s">
        <v>10207</v>
      </c>
      <c r="D543">
        <v>1</v>
      </c>
      <c r="E543" t="s">
        <v>3475</v>
      </c>
      <c r="F543">
        <v>5351</v>
      </c>
      <c r="G543" s="66" t="s">
        <v>4775</v>
      </c>
      <c r="H543" s="66" t="s">
        <v>4741</v>
      </c>
      <c r="I543" s="32">
        <v>78097.95</v>
      </c>
      <c r="J543" s="81">
        <f t="shared" si="8"/>
        <v>488112.1875</v>
      </c>
    </row>
    <row r="544" spans="1:10" x14ac:dyDescent="0.25">
      <c r="A544" t="s">
        <v>1383</v>
      </c>
      <c r="B544" s="56">
        <v>43063</v>
      </c>
      <c r="C544" t="s">
        <v>10208</v>
      </c>
      <c r="D544">
        <v>1</v>
      </c>
      <c r="E544" t="s">
        <v>3475</v>
      </c>
      <c r="F544">
        <v>5352</v>
      </c>
      <c r="G544" s="66" t="s">
        <v>1456</v>
      </c>
      <c r="H544" s="66" t="s">
        <v>1324</v>
      </c>
      <c r="I544" s="32">
        <v>6393.35</v>
      </c>
      <c r="J544" s="81">
        <f t="shared" si="8"/>
        <v>39958.4375</v>
      </c>
    </row>
    <row r="545" spans="1:10" x14ac:dyDescent="0.25">
      <c r="A545" t="s">
        <v>2823</v>
      </c>
      <c r="B545" s="56">
        <v>43063</v>
      </c>
      <c r="C545" t="s">
        <v>10209</v>
      </c>
      <c r="D545">
        <v>1</v>
      </c>
      <c r="E545" t="s">
        <v>3475</v>
      </c>
      <c r="F545">
        <v>5353</v>
      </c>
      <c r="G545" s="66" t="s">
        <v>1456</v>
      </c>
      <c r="H545" s="66" t="s">
        <v>1324</v>
      </c>
      <c r="I545" s="32">
        <v>6393.35</v>
      </c>
      <c r="J545" s="81">
        <f t="shared" si="8"/>
        <v>39958.4375</v>
      </c>
    </row>
    <row r="546" spans="1:10" x14ac:dyDescent="0.25">
      <c r="A546" t="s">
        <v>2827</v>
      </c>
      <c r="B546" s="56">
        <v>43066</v>
      </c>
      <c r="C546" t="s">
        <v>10210</v>
      </c>
      <c r="D546">
        <v>1</v>
      </c>
      <c r="E546" t="s">
        <v>3475</v>
      </c>
      <c r="F546">
        <v>5354</v>
      </c>
      <c r="G546" s="66" t="s">
        <v>7950</v>
      </c>
      <c r="H546" s="66" t="s">
        <v>7831</v>
      </c>
      <c r="I546" s="57">
        <v>350.4</v>
      </c>
      <c r="J546" s="81">
        <f t="shared" si="8"/>
        <v>2190</v>
      </c>
    </row>
    <row r="547" spans="1:10" x14ac:dyDescent="0.25">
      <c r="A547" t="s">
        <v>2830</v>
      </c>
      <c r="B547" s="56">
        <v>43066</v>
      </c>
      <c r="C547" t="s">
        <v>10211</v>
      </c>
      <c r="D547">
        <v>1</v>
      </c>
      <c r="E547" t="s">
        <v>3475</v>
      </c>
      <c r="F547">
        <v>5355</v>
      </c>
      <c r="G547" s="66" t="s">
        <v>10239</v>
      </c>
      <c r="H547" s="66" t="s">
        <v>10203</v>
      </c>
      <c r="I547" s="32">
        <v>1280</v>
      </c>
      <c r="J547" s="81">
        <f t="shared" si="8"/>
        <v>8000</v>
      </c>
    </row>
    <row r="548" spans="1:10" x14ac:dyDescent="0.25">
      <c r="A548" t="s">
        <v>1386</v>
      </c>
      <c r="B548" s="56">
        <v>43053</v>
      </c>
      <c r="C548" t="s">
        <v>10212</v>
      </c>
      <c r="D548">
        <v>1</v>
      </c>
      <c r="E548" t="s">
        <v>3475</v>
      </c>
      <c r="F548">
        <v>5356</v>
      </c>
      <c r="G548" s="66" t="s">
        <v>10240</v>
      </c>
      <c r="H548" s="66" t="s">
        <v>10213</v>
      </c>
      <c r="I548" s="57">
        <v>471.71</v>
      </c>
      <c r="J548" s="81">
        <f t="shared" si="8"/>
        <v>2948.1875</v>
      </c>
    </row>
    <row r="549" spans="1:10" x14ac:dyDescent="0.25">
      <c r="A549" t="s">
        <v>3684</v>
      </c>
      <c r="B549" s="56">
        <v>43052</v>
      </c>
      <c r="C549" t="s">
        <v>10214</v>
      </c>
      <c r="D549">
        <v>1</v>
      </c>
      <c r="E549" t="s">
        <v>3475</v>
      </c>
      <c r="F549">
        <v>5357</v>
      </c>
      <c r="G549" s="66" t="s">
        <v>3724</v>
      </c>
      <c r="H549" s="66" t="s">
        <v>3572</v>
      </c>
      <c r="I549" s="32">
        <v>14162.02</v>
      </c>
      <c r="J549" s="81">
        <f t="shared" si="8"/>
        <v>88512.625</v>
      </c>
    </row>
    <row r="550" spans="1:10" x14ac:dyDescent="0.25">
      <c r="A550" t="s">
        <v>3686</v>
      </c>
      <c r="B550" s="56">
        <v>43045</v>
      </c>
      <c r="C550" t="s">
        <v>10215</v>
      </c>
      <c r="D550">
        <v>1</v>
      </c>
      <c r="E550" t="s">
        <v>3475</v>
      </c>
      <c r="F550">
        <v>5358</v>
      </c>
      <c r="G550" s="66" t="s">
        <v>10241</v>
      </c>
      <c r="H550" s="66" t="s">
        <v>10216</v>
      </c>
      <c r="I550" s="57">
        <v>208.16</v>
      </c>
      <c r="J550" s="81">
        <f t="shared" si="8"/>
        <v>1301</v>
      </c>
    </row>
    <row r="551" spans="1:10" x14ac:dyDescent="0.25">
      <c r="A551" t="s">
        <v>6155</v>
      </c>
      <c r="B551" s="56">
        <v>43066</v>
      </c>
      <c r="C551" t="s">
        <v>10217</v>
      </c>
      <c r="D551">
        <v>1</v>
      </c>
      <c r="E551" t="s">
        <v>3475</v>
      </c>
      <c r="F551">
        <v>5359</v>
      </c>
      <c r="G551" s="7" t="s">
        <v>10241</v>
      </c>
      <c r="H551" s="66" t="s">
        <v>10216</v>
      </c>
      <c r="I551" s="32">
        <v>4394.16</v>
      </c>
      <c r="J551" s="81">
        <f t="shared" si="8"/>
        <v>27463.5</v>
      </c>
    </row>
    <row r="552" spans="1:10" x14ac:dyDescent="0.25">
      <c r="A552" t="s">
        <v>1389</v>
      </c>
      <c r="B552" s="56">
        <v>43068</v>
      </c>
      <c r="C552" t="s">
        <v>10218</v>
      </c>
      <c r="D552">
        <v>1</v>
      </c>
      <c r="E552" t="s">
        <v>3475</v>
      </c>
      <c r="F552">
        <v>5360</v>
      </c>
      <c r="G552" s="66" t="s">
        <v>8960</v>
      </c>
      <c r="H552" s="66" t="s">
        <v>8852</v>
      </c>
      <c r="I552" s="32">
        <v>76240</v>
      </c>
      <c r="J552" s="81">
        <f t="shared" si="8"/>
        <v>476500</v>
      </c>
    </row>
    <row r="553" spans="1:10" x14ac:dyDescent="0.25">
      <c r="A553" t="s">
        <v>6160</v>
      </c>
      <c r="B553" s="56">
        <v>43056</v>
      </c>
      <c r="C553" t="s">
        <v>10219</v>
      </c>
      <c r="D553">
        <v>1</v>
      </c>
      <c r="E553" t="s">
        <v>3475</v>
      </c>
      <c r="F553">
        <v>5362</v>
      </c>
      <c r="G553" s="66" t="s">
        <v>1421</v>
      </c>
      <c r="H553" s="66" t="s">
        <v>1006</v>
      </c>
      <c r="I553" s="32">
        <v>2448</v>
      </c>
      <c r="J553" s="81">
        <f t="shared" si="8"/>
        <v>15300</v>
      </c>
    </row>
    <row r="554" spans="1:10" x14ac:dyDescent="0.25">
      <c r="A554" t="s">
        <v>7928</v>
      </c>
      <c r="B554" s="56">
        <v>43069</v>
      </c>
      <c r="C554" t="s">
        <v>10220</v>
      </c>
      <c r="D554">
        <v>1</v>
      </c>
      <c r="E554" t="s">
        <v>3475</v>
      </c>
      <c r="F554">
        <v>5363</v>
      </c>
      <c r="G554" s="66" t="s">
        <v>1456</v>
      </c>
      <c r="H554" s="66" t="s">
        <v>1324</v>
      </c>
      <c r="I554" s="57">
        <v>740.74</v>
      </c>
      <c r="J554" s="81">
        <f t="shared" si="8"/>
        <v>4629.625</v>
      </c>
    </row>
    <row r="555" spans="1:10" x14ac:dyDescent="0.25">
      <c r="A555" t="s">
        <v>3697</v>
      </c>
      <c r="B555" s="56">
        <v>43053</v>
      </c>
      <c r="C555" t="s">
        <v>10221</v>
      </c>
      <c r="D555">
        <v>1</v>
      </c>
      <c r="E555" t="s">
        <v>3475</v>
      </c>
      <c r="F555">
        <v>5389</v>
      </c>
      <c r="G555" s="31" t="s">
        <v>1446</v>
      </c>
      <c r="H555" s="66" t="s">
        <v>1188</v>
      </c>
      <c r="I555" s="57">
        <v>529.91999999999996</v>
      </c>
      <c r="J555" s="81">
        <f t="shared" si="8"/>
        <v>3311.9999999999995</v>
      </c>
    </row>
    <row r="556" spans="1:10" x14ac:dyDescent="0.25">
      <c r="A556" t="s">
        <v>3700</v>
      </c>
      <c r="B556" s="56">
        <v>43069</v>
      </c>
      <c r="C556" t="s">
        <v>10222</v>
      </c>
      <c r="D556">
        <v>1</v>
      </c>
      <c r="E556" t="s">
        <v>3690</v>
      </c>
      <c r="F556">
        <v>35264</v>
      </c>
      <c r="G556" s="66" t="s">
        <v>1426</v>
      </c>
      <c r="H556" s="66" t="s">
        <v>1426</v>
      </c>
      <c r="I556" s="57">
        <v>56</v>
      </c>
      <c r="J556" s="81">
        <f t="shared" si="8"/>
        <v>350</v>
      </c>
    </row>
    <row r="557" spans="1:10" x14ac:dyDescent="0.25">
      <c r="A557" s="73" t="s">
        <v>9610</v>
      </c>
      <c r="B557" s="74">
        <v>43069</v>
      </c>
      <c r="C557" s="73" t="s">
        <v>9810</v>
      </c>
      <c r="D557" s="73">
        <v>1</v>
      </c>
      <c r="E557" s="73" t="s">
        <v>10284</v>
      </c>
      <c r="F557" s="73" t="s">
        <v>10285</v>
      </c>
      <c r="G557" s="7" t="s">
        <v>1497</v>
      </c>
      <c r="H557" s="7" t="s">
        <v>5568</v>
      </c>
      <c r="I557" s="32">
        <v>50540.91</v>
      </c>
      <c r="J557" s="81">
        <f t="shared" si="8"/>
        <v>315880.6875</v>
      </c>
    </row>
    <row r="558" spans="1:10" x14ac:dyDescent="0.25">
      <c r="A558" s="75" t="s">
        <v>9606</v>
      </c>
      <c r="B558" s="76">
        <v>43069</v>
      </c>
      <c r="C558" s="75" t="s">
        <v>10286</v>
      </c>
      <c r="D558" s="75">
        <v>1</v>
      </c>
      <c r="E558" s="75" t="s">
        <v>10287</v>
      </c>
      <c r="F558" s="75" t="s">
        <v>1409</v>
      </c>
      <c r="G558" s="7" t="s">
        <v>1499</v>
      </c>
      <c r="H558" s="7" t="s">
        <v>1500</v>
      </c>
      <c r="I558" s="57">
        <v>110.27</v>
      </c>
      <c r="J558" s="81">
        <f t="shared" si="8"/>
        <v>689.1875</v>
      </c>
    </row>
    <row r="559" spans="1:10" x14ac:dyDescent="0.25">
      <c r="A559" s="75" t="s">
        <v>9608</v>
      </c>
      <c r="B559" s="76">
        <v>43069</v>
      </c>
      <c r="C559" s="75" t="s">
        <v>10288</v>
      </c>
      <c r="D559" s="75">
        <v>1</v>
      </c>
      <c r="E559" s="75" t="s">
        <v>10289</v>
      </c>
      <c r="F559" s="75" t="s">
        <v>4483</v>
      </c>
      <c r="G559" s="7" t="s">
        <v>1499</v>
      </c>
      <c r="H559" s="7" t="s">
        <v>1500</v>
      </c>
      <c r="I559" s="57">
        <v>524.14</v>
      </c>
      <c r="J559" s="81">
        <f t="shared" si="8"/>
        <v>3275.875</v>
      </c>
    </row>
    <row r="560" spans="1:10" x14ac:dyDescent="0.25">
      <c r="A560" s="77" t="s">
        <v>9604</v>
      </c>
      <c r="B560" s="78">
        <v>43069</v>
      </c>
      <c r="C560" s="77" t="s">
        <v>10290</v>
      </c>
      <c r="D560" s="77">
        <v>1</v>
      </c>
      <c r="E560" s="77" t="s">
        <v>10291</v>
      </c>
      <c r="F560" s="77" t="s">
        <v>1409</v>
      </c>
      <c r="G560" s="7" t="s">
        <v>4786</v>
      </c>
      <c r="H560" s="79" t="s">
        <v>5607</v>
      </c>
      <c r="I560" s="32">
        <v>3224.06</v>
      </c>
      <c r="J560" s="81">
        <f t="shared" si="8"/>
        <v>20150.375</v>
      </c>
    </row>
    <row r="561" spans="1:12" x14ac:dyDescent="0.25">
      <c r="A561" s="79" t="s">
        <v>10292</v>
      </c>
      <c r="B561" s="80">
        <v>43069</v>
      </c>
      <c r="C561" s="79" t="s">
        <v>10293</v>
      </c>
      <c r="D561" s="79">
        <v>1</v>
      </c>
      <c r="E561" s="79" t="s">
        <v>10294</v>
      </c>
      <c r="F561" s="79" t="s">
        <v>1406</v>
      </c>
      <c r="G561" s="39" t="s">
        <v>1463</v>
      </c>
      <c r="H561" s="39" t="s">
        <v>1464</v>
      </c>
      <c r="I561" s="81">
        <v>1312260.05</v>
      </c>
      <c r="J561" s="81">
        <f t="shared" si="8"/>
        <v>8201625.3125</v>
      </c>
    </row>
    <row r="562" spans="1:12" s="77" customFormat="1" x14ac:dyDescent="0.25">
      <c r="A562" s="79" t="s">
        <v>9617</v>
      </c>
      <c r="B562" s="80">
        <v>43069</v>
      </c>
      <c r="C562" s="79" t="s">
        <v>10295</v>
      </c>
      <c r="D562" s="79">
        <v>1</v>
      </c>
      <c r="E562" s="79" t="s">
        <v>10296</v>
      </c>
      <c r="F562" s="79" t="s">
        <v>1406</v>
      </c>
      <c r="G562" s="7" t="s">
        <v>1497</v>
      </c>
      <c r="H562" s="7" t="s">
        <v>5568</v>
      </c>
      <c r="I562" s="81">
        <v>-50540.91</v>
      </c>
      <c r="J562" s="81">
        <f t="shared" si="8"/>
        <v>-315880.6875</v>
      </c>
    </row>
    <row r="563" spans="1:12" s="79" customFormat="1" x14ac:dyDescent="0.25">
      <c r="B563" s="80"/>
      <c r="I563" s="81"/>
    </row>
    <row r="564" spans="1:12" x14ac:dyDescent="0.25">
      <c r="I564">
        <f>+SUM(I7:I562)</f>
        <v>7609058.3700000057</v>
      </c>
      <c r="J564" s="79">
        <f>+SUM(J7:J562)</f>
        <v>47556614.8125</v>
      </c>
      <c r="K564" s="79">
        <f>+SUM(K7:K562)</f>
        <v>52713.19</v>
      </c>
    </row>
    <row r="565" spans="1:12" x14ac:dyDescent="0.25">
      <c r="I565" s="77">
        <f>8530480.88-924559.78</f>
        <v>7605921.1000000006</v>
      </c>
    </row>
    <row r="566" spans="1:12" x14ac:dyDescent="0.25">
      <c r="I566">
        <f>+I564-I565</f>
        <v>3137.2700000051409</v>
      </c>
    </row>
    <row r="568" spans="1:12" x14ac:dyDescent="0.25">
      <c r="A568" s="79"/>
      <c r="B568" s="2"/>
      <c r="C568" s="2"/>
      <c r="D568" s="2"/>
      <c r="E568" s="2"/>
      <c r="F568" s="2"/>
      <c r="G568" s="15" t="s">
        <v>1396</v>
      </c>
      <c r="H568" s="2"/>
      <c r="I568" s="2"/>
      <c r="J568" s="5"/>
      <c r="K568" s="79"/>
      <c r="L568" s="79"/>
    </row>
    <row r="569" spans="1:12" x14ac:dyDescent="0.25">
      <c r="A569" s="79"/>
      <c r="B569" s="2"/>
      <c r="C569" s="2"/>
      <c r="D569" s="2"/>
      <c r="E569" s="2"/>
      <c r="F569" s="2"/>
      <c r="G569" s="15" t="s">
        <v>10223</v>
      </c>
      <c r="H569" s="2"/>
      <c r="I569" s="2"/>
      <c r="J569" s="5"/>
      <c r="K569" s="79"/>
      <c r="L569" s="79"/>
    </row>
    <row r="570" spans="1:12" x14ac:dyDescent="0.25">
      <c r="A570" s="79"/>
      <c r="B570" s="2"/>
      <c r="C570" s="2"/>
      <c r="D570" s="2"/>
      <c r="E570" s="2"/>
      <c r="F570" s="2"/>
      <c r="G570" s="15" t="s">
        <v>0</v>
      </c>
      <c r="H570" s="2"/>
      <c r="I570" s="2"/>
      <c r="J570" s="5"/>
      <c r="K570" s="79"/>
      <c r="L570" s="79"/>
    </row>
    <row r="571" spans="1:12" x14ac:dyDescent="0.25">
      <c r="A571" s="79"/>
      <c r="B571" s="2"/>
      <c r="C571" s="2"/>
      <c r="D571" s="2"/>
      <c r="E571" s="2"/>
      <c r="F571" s="2"/>
      <c r="G571" s="3"/>
      <c r="H571" s="2"/>
      <c r="I571" s="2"/>
      <c r="J571" s="2"/>
      <c r="K571" s="79"/>
      <c r="L571" s="79"/>
    </row>
    <row r="572" spans="1:12" x14ac:dyDescent="0.25">
      <c r="A572" s="79"/>
      <c r="B572" s="2"/>
      <c r="C572" s="2"/>
      <c r="D572" s="2"/>
      <c r="E572" s="2"/>
      <c r="F572" s="2"/>
      <c r="G572" s="6"/>
      <c r="H572" s="4"/>
      <c r="I572" s="4"/>
      <c r="J572" s="4"/>
      <c r="K572" s="79"/>
      <c r="L572" s="79"/>
    </row>
    <row r="573" spans="1:12" ht="17.25" thickBot="1" x14ac:dyDescent="0.35">
      <c r="A573" s="10" t="s">
        <v>1397</v>
      </c>
      <c r="B573" s="10" t="s">
        <v>1398</v>
      </c>
      <c r="C573" s="10" t="s">
        <v>1399</v>
      </c>
      <c r="D573" s="10"/>
      <c r="E573" s="10"/>
      <c r="F573" s="10"/>
      <c r="G573" s="11" t="s">
        <v>1400</v>
      </c>
      <c r="H573" s="12" t="s">
        <v>1401</v>
      </c>
      <c r="I573" s="13" t="s">
        <v>1402</v>
      </c>
      <c r="J573" s="13" t="s">
        <v>1403</v>
      </c>
      <c r="K573" s="14" t="s">
        <v>1404</v>
      </c>
      <c r="L573" s="14"/>
    </row>
    <row r="574" spans="1:12" hidden="1" x14ac:dyDescent="0.25">
      <c r="A574" s="22" t="s">
        <v>1543</v>
      </c>
      <c r="B574" s="23">
        <v>85</v>
      </c>
      <c r="G574" s="79" t="s">
        <v>10048</v>
      </c>
      <c r="H574" s="79" t="s">
        <v>10048</v>
      </c>
      <c r="I574" s="79">
        <f>+SUMIF($G$7:$G$562,G574,$I$7:$I$562)</f>
        <v>47.46</v>
      </c>
      <c r="J574" s="79">
        <f>+I574/0.16</f>
        <v>296.625</v>
      </c>
      <c r="K574" s="79">
        <f>+SUMIF($G$7:$G$562,G574,$K$7:$K$562)</f>
        <v>0</v>
      </c>
    </row>
    <row r="575" spans="1:12" hidden="1" x14ac:dyDescent="0.25">
      <c r="A575" s="22" t="s">
        <v>1543</v>
      </c>
      <c r="B575" s="23">
        <v>85</v>
      </c>
      <c r="G575" s="79" t="s">
        <v>9632</v>
      </c>
      <c r="H575" s="79" t="s">
        <v>9632</v>
      </c>
      <c r="I575" s="79">
        <f t="shared" ref="I575:I637" si="9">+SUMIF($G$7:$G$562,G575,$I$7:$I$562)</f>
        <v>440.95000000000005</v>
      </c>
      <c r="J575" s="79">
        <f t="shared" ref="J575:J637" si="10">+I575/0.16</f>
        <v>2755.9375</v>
      </c>
      <c r="K575" s="79">
        <f t="shared" ref="K575:K637" si="11">+SUMIF($G$7:$G$562,G575,$K$7:$K$562)</f>
        <v>0</v>
      </c>
    </row>
    <row r="576" spans="1:12" hidden="1" x14ac:dyDescent="0.25">
      <c r="A576" s="22" t="s">
        <v>1543</v>
      </c>
      <c r="B576" s="23">
        <v>85</v>
      </c>
      <c r="G576" s="79" t="s">
        <v>804</v>
      </c>
      <c r="H576" s="79" t="s">
        <v>804</v>
      </c>
      <c r="I576" s="79">
        <f t="shared" si="9"/>
        <v>136.56</v>
      </c>
      <c r="J576" s="79">
        <f t="shared" si="10"/>
        <v>853.5</v>
      </c>
      <c r="K576" s="79">
        <f t="shared" si="11"/>
        <v>0</v>
      </c>
    </row>
    <row r="577" spans="1:11" hidden="1" x14ac:dyDescent="0.25">
      <c r="A577" s="22" t="s">
        <v>1543</v>
      </c>
      <c r="B577" s="23">
        <v>85</v>
      </c>
      <c r="G577" s="79" t="s">
        <v>2861</v>
      </c>
      <c r="H577" s="79" t="s">
        <v>2798</v>
      </c>
      <c r="I577" s="79">
        <f t="shared" si="9"/>
        <v>785.11</v>
      </c>
      <c r="J577" s="79">
        <f t="shared" si="10"/>
        <v>4906.9375</v>
      </c>
      <c r="K577" s="79">
        <f t="shared" si="11"/>
        <v>0</v>
      </c>
    </row>
    <row r="578" spans="1:11" hidden="1" x14ac:dyDescent="0.25">
      <c r="A578" s="22" t="s">
        <v>1543</v>
      </c>
      <c r="B578" s="23">
        <v>85</v>
      </c>
      <c r="G578" s="7" t="s">
        <v>1497</v>
      </c>
      <c r="H578" s="7" t="s">
        <v>5568</v>
      </c>
      <c r="I578" s="79">
        <f t="shared" si="9"/>
        <v>50540.91</v>
      </c>
      <c r="J578" s="79">
        <f t="shared" si="10"/>
        <v>315880.6875</v>
      </c>
      <c r="K578" s="79">
        <f t="shared" si="11"/>
        <v>0</v>
      </c>
    </row>
    <row r="579" spans="1:11" hidden="1" x14ac:dyDescent="0.25">
      <c r="A579" s="22" t="s">
        <v>1543</v>
      </c>
      <c r="B579" s="23">
        <v>85</v>
      </c>
      <c r="G579" s="79" t="s">
        <v>850</v>
      </c>
      <c r="H579" s="79" t="s">
        <v>850</v>
      </c>
      <c r="I579" s="79">
        <f t="shared" si="9"/>
        <v>344.02</v>
      </c>
      <c r="J579" s="79">
        <f t="shared" si="10"/>
        <v>2150.125</v>
      </c>
      <c r="K579" s="79">
        <f t="shared" si="11"/>
        <v>0</v>
      </c>
    </row>
    <row r="580" spans="1:11" hidden="1" x14ac:dyDescent="0.25">
      <c r="A580" s="22" t="s">
        <v>1543</v>
      </c>
      <c r="B580" s="23">
        <v>85</v>
      </c>
      <c r="G580" s="7" t="s">
        <v>5380</v>
      </c>
      <c r="H580" s="7" t="s">
        <v>6189</v>
      </c>
      <c r="I580" s="79">
        <f t="shared" si="9"/>
        <v>878.34</v>
      </c>
      <c r="J580" s="79">
        <f t="shared" si="10"/>
        <v>5489.625</v>
      </c>
      <c r="K580" s="79">
        <f t="shared" si="11"/>
        <v>0</v>
      </c>
    </row>
    <row r="581" spans="1:11" hidden="1" x14ac:dyDescent="0.25">
      <c r="A581" s="22" t="s">
        <v>1543</v>
      </c>
      <c r="B581" s="23">
        <v>85</v>
      </c>
      <c r="G581" s="79" t="s">
        <v>5564</v>
      </c>
      <c r="H581" s="79" t="s">
        <v>5223</v>
      </c>
      <c r="I581" s="79">
        <f t="shared" si="9"/>
        <v>1729.92</v>
      </c>
      <c r="J581" s="79">
        <f t="shared" si="10"/>
        <v>10812</v>
      </c>
      <c r="K581" s="79">
        <f t="shared" si="11"/>
        <v>0</v>
      </c>
    </row>
    <row r="582" spans="1:11" hidden="1" x14ac:dyDescent="0.25">
      <c r="A582" s="22" t="s">
        <v>1543</v>
      </c>
      <c r="B582" s="23">
        <v>85</v>
      </c>
      <c r="G582" s="7" t="s">
        <v>4786</v>
      </c>
      <c r="H582" s="79" t="s">
        <v>5607</v>
      </c>
      <c r="I582" s="79">
        <f t="shared" si="9"/>
        <v>3224.06</v>
      </c>
      <c r="J582" s="79">
        <f t="shared" si="10"/>
        <v>20150.375</v>
      </c>
      <c r="K582" s="79">
        <f t="shared" si="11"/>
        <v>0</v>
      </c>
    </row>
    <row r="583" spans="1:11" hidden="1" x14ac:dyDescent="0.25">
      <c r="A583" s="22" t="s">
        <v>1543</v>
      </c>
      <c r="B583" s="23">
        <v>85</v>
      </c>
      <c r="G583" s="79" t="s">
        <v>876</v>
      </c>
      <c r="H583" s="79" t="s">
        <v>876</v>
      </c>
      <c r="I583" s="79">
        <f t="shared" si="9"/>
        <v>33.79</v>
      </c>
      <c r="J583" s="79">
        <f t="shared" si="10"/>
        <v>211.1875</v>
      </c>
      <c r="K583" s="79">
        <f t="shared" si="11"/>
        <v>0</v>
      </c>
    </row>
    <row r="584" spans="1:11" hidden="1" x14ac:dyDescent="0.25">
      <c r="A584" s="22" t="s">
        <v>1543</v>
      </c>
      <c r="B584" s="23">
        <v>85</v>
      </c>
      <c r="G584" s="31" t="s">
        <v>1446</v>
      </c>
      <c r="H584" s="79" t="s">
        <v>1188</v>
      </c>
      <c r="I584" s="79">
        <f t="shared" si="9"/>
        <v>529.91999999999996</v>
      </c>
      <c r="J584" s="79">
        <f t="shared" si="10"/>
        <v>3311.9999999999995</v>
      </c>
      <c r="K584" s="79">
        <f t="shared" si="11"/>
        <v>0</v>
      </c>
    </row>
    <row r="585" spans="1:11" hidden="1" x14ac:dyDescent="0.25">
      <c r="A585" s="22" t="s">
        <v>1543</v>
      </c>
      <c r="B585" s="23">
        <v>85</v>
      </c>
      <c r="G585" s="79" t="s">
        <v>5397</v>
      </c>
      <c r="H585" s="79" t="s">
        <v>5397</v>
      </c>
      <c r="I585" s="79">
        <f t="shared" si="9"/>
        <v>68.900000000000006</v>
      </c>
      <c r="J585" s="79">
        <f t="shared" si="10"/>
        <v>430.625</v>
      </c>
      <c r="K585" s="79">
        <f t="shared" si="11"/>
        <v>0</v>
      </c>
    </row>
    <row r="586" spans="1:11" hidden="1" x14ac:dyDescent="0.25">
      <c r="A586" s="22" t="s">
        <v>1543</v>
      </c>
      <c r="B586" s="23">
        <v>85</v>
      </c>
      <c r="G586" s="79" t="s">
        <v>5877</v>
      </c>
      <c r="H586" s="79" t="s">
        <v>10270</v>
      </c>
      <c r="I586" s="79">
        <f t="shared" si="9"/>
        <v>1.66</v>
      </c>
      <c r="J586" s="79">
        <f t="shared" si="10"/>
        <v>10.375</v>
      </c>
      <c r="K586" s="79">
        <f t="shared" si="11"/>
        <v>0</v>
      </c>
    </row>
    <row r="587" spans="1:11" hidden="1" x14ac:dyDescent="0.25">
      <c r="A587" s="22" t="s">
        <v>1543</v>
      </c>
      <c r="B587" s="23">
        <v>85</v>
      </c>
      <c r="G587" s="7" t="s">
        <v>1477</v>
      </c>
      <c r="H587" s="79" t="s">
        <v>9750</v>
      </c>
      <c r="I587" s="79">
        <f t="shared" si="9"/>
        <v>89243.8</v>
      </c>
      <c r="J587" s="79">
        <f t="shared" si="10"/>
        <v>557773.75</v>
      </c>
      <c r="K587" s="79">
        <f t="shared" si="11"/>
        <v>0</v>
      </c>
    </row>
    <row r="588" spans="1:11" hidden="1" x14ac:dyDescent="0.25">
      <c r="A588" s="22" t="s">
        <v>1543</v>
      </c>
      <c r="B588" s="23">
        <v>85</v>
      </c>
      <c r="G588" s="7" t="s">
        <v>4776</v>
      </c>
      <c r="H588" s="7" t="s">
        <v>4777</v>
      </c>
      <c r="I588" s="79">
        <f t="shared" si="9"/>
        <v>82882.790000000008</v>
      </c>
      <c r="J588" s="79">
        <f t="shared" si="10"/>
        <v>518017.43750000006</v>
      </c>
      <c r="K588" s="79">
        <f t="shared" si="11"/>
        <v>0</v>
      </c>
    </row>
    <row r="589" spans="1:11" hidden="1" x14ac:dyDescent="0.25">
      <c r="A589" s="22" t="s">
        <v>1543</v>
      </c>
      <c r="B589" s="23">
        <v>85</v>
      </c>
      <c r="G589" s="7" t="s">
        <v>2879</v>
      </c>
      <c r="H589" s="7" t="s">
        <v>2881</v>
      </c>
      <c r="I589" s="79">
        <f t="shared" si="9"/>
        <v>106676.41</v>
      </c>
      <c r="J589" s="79">
        <f t="shared" si="10"/>
        <v>666727.5625</v>
      </c>
      <c r="K589" s="79">
        <f t="shared" si="11"/>
        <v>0</v>
      </c>
    </row>
    <row r="590" spans="1:11" hidden="1" x14ac:dyDescent="0.25">
      <c r="A590" s="22" t="s">
        <v>1543</v>
      </c>
      <c r="B590" s="23">
        <v>85</v>
      </c>
      <c r="G590" s="7" t="s">
        <v>444</v>
      </c>
      <c r="H590" s="7" t="s">
        <v>2912</v>
      </c>
      <c r="I590" s="79">
        <f t="shared" si="9"/>
        <v>493.22</v>
      </c>
      <c r="J590" s="79">
        <f t="shared" si="10"/>
        <v>3082.625</v>
      </c>
      <c r="K590" s="79">
        <f t="shared" si="11"/>
        <v>0</v>
      </c>
    </row>
    <row r="591" spans="1:11" hidden="1" x14ac:dyDescent="0.25">
      <c r="A591" s="22" t="s">
        <v>1543</v>
      </c>
      <c r="B591" s="23">
        <v>85</v>
      </c>
      <c r="G591" s="79" t="s">
        <v>924</v>
      </c>
      <c r="H591" s="79" t="s">
        <v>924</v>
      </c>
      <c r="I591" s="79">
        <f t="shared" si="9"/>
        <v>259.18</v>
      </c>
      <c r="J591" s="79">
        <f t="shared" si="10"/>
        <v>1619.875</v>
      </c>
      <c r="K591" s="79">
        <f t="shared" si="11"/>
        <v>0</v>
      </c>
    </row>
    <row r="592" spans="1:11" hidden="1" x14ac:dyDescent="0.25">
      <c r="A592" s="22" t="s">
        <v>1543</v>
      </c>
      <c r="B592" s="23">
        <v>85</v>
      </c>
      <c r="G592" s="7" t="s">
        <v>1475</v>
      </c>
      <c r="H592" s="79" t="s">
        <v>9808</v>
      </c>
      <c r="I592" s="79">
        <f t="shared" si="9"/>
        <v>29756.93</v>
      </c>
      <c r="J592" s="79">
        <f t="shared" si="10"/>
        <v>185980.8125</v>
      </c>
      <c r="K592" s="79">
        <f t="shared" si="11"/>
        <v>0</v>
      </c>
    </row>
    <row r="593" spans="1:13" hidden="1" x14ac:dyDescent="0.25">
      <c r="A593" s="22" t="s">
        <v>1543</v>
      </c>
      <c r="B593" s="23">
        <v>85</v>
      </c>
      <c r="G593" s="7" t="s">
        <v>7448</v>
      </c>
      <c r="H593" s="7" t="s">
        <v>7979</v>
      </c>
      <c r="I593" s="79">
        <f t="shared" si="9"/>
        <v>131.15</v>
      </c>
      <c r="J593" s="79">
        <f t="shared" si="10"/>
        <v>819.6875</v>
      </c>
      <c r="K593" s="79">
        <f t="shared" si="11"/>
        <v>0</v>
      </c>
    </row>
    <row r="594" spans="1:13" hidden="1" x14ac:dyDescent="0.25">
      <c r="A594" s="22" t="s">
        <v>1543</v>
      </c>
      <c r="B594" s="23">
        <v>85</v>
      </c>
      <c r="G594" s="7" t="s">
        <v>1473</v>
      </c>
      <c r="H594" s="79" t="s">
        <v>9733</v>
      </c>
      <c r="I594" s="79">
        <f t="shared" si="9"/>
        <v>177485.87</v>
      </c>
      <c r="J594" s="79">
        <f t="shared" si="10"/>
        <v>1109286.6875</v>
      </c>
      <c r="K594" s="79">
        <f t="shared" si="11"/>
        <v>0</v>
      </c>
    </row>
    <row r="595" spans="1:13" hidden="1" x14ac:dyDescent="0.25">
      <c r="A595" s="22" t="s">
        <v>1543</v>
      </c>
      <c r="B595" s="23">
        <v>85</v>
      </c>
      <c r="G595" s="79" t="s">
        <v>2341</v>
      </c>
      <c r="H595" s="79" t="s">
        <v>2341</v>
      </c>
      <c r="I595" s="79">
        <f t="shared" si="9"/>
        <v>13.79</v>
      </c>
      <c r="J595" s="79">
        <f t="shared" si="10"/>
        <v>86.187499999999986</v>
      </c>
      <c r="K595" s="79">
        <f t="shared" si="11"/>
        <v>0</v>
      </c>
    </row>
    <row r="596" spans="1:13" hidden="1" x14ac:dyDescent="0.25">
      <c r="A596" s="22" t="s">
        <v>1543</v>
      </c>
      <c r="B596" s="23">
        <v>85</v>
      </c>
      <c r="G596" s="79" t="s">
        <v>10049</v>
      </c>
      <c r="H596" s="79" t="s">
        <v>10049</v>
      </c>
      <c r="I596" s="79">
        <f t="shared" si="9"/>
        <v>127.88</v>
      </c>
      <c r="J596" s="79">
        <f t="shared" si="10"/>
        <v>799.25</v>
      </c>
      <c r="K596" s="79">
        <f t="shared" si="11"/>
        <v>0</v>
      </c>
    </row>
    <row r="597" spans="1:13" hidden="1" x14ac:dyDescent="0.25">
      <c r="A597" s="22" t="s">
        <v>1543</v>
      </c>
      <c r="B597" s="23">
        <v>85</v>
      </c>
      <c r="G597" s="7" t="s">
        <v>1465</v>
      </c>
      <c r="H597" s="7" t="s">
        <v>1466</v>
      </c>
      <c r="I597" s="79">
        <f t="shared" si="9"/>
        <v>54853.71</v>
      </c>
      <c r="J597" s="79">
        <f t="shared" si="10"/>
        <v>342835.6875</v>
      </c>
      <c r="K597" s="79">
        <f t="shared" si="11"/>
        <v>0</v>
      </c>
    </row>
    <row r="598" spans="1:13" x14ac:dyDescent="0.25">
      <c r="A598" s="22" t="s">
        <v>1543</v>
      </c>
      <c r="B598" s="24" t="s">
        <v>2939</v>
      </c>
      <c r="G598" s="79" t="s">
        <v>2842</v>
      </c>
      <c r="H598" s="79" t="s">
        <v>10237</v>
      </c>
      <c r="I598" s="79">
        <f t="shared" si="9"/>
        <v>8160</v>
      </c>
      <c r="J598" s="79">
        <f t="shared" si="10"/>
        <v>51000</v>
      </c>
      <c r="K598" s="79">
        <f t="shared" si="11"/>
        <v>5439.97</v>
      </c>
      <c r="M598" t="s">
        <v>11546</v>
      </c>
    </row>
    <row r="599" spans="1:13" hidden="1" x14ac:dyDescent="0.25">
      <c r="A599" s="22" t="s">
        <v>1543</v>
      </c>
      <c r="B599" s="23">
        <v>85</v>
      </c>
      <c r="G599" s="7" t="s">
        <v>6200</v>
      </c>
      <c r="H599" s="79" t="s">
        <v>9434</v>
      </c>
      <c r="I599" s="79">
        <f t="shared" si="9"/>
        <v>57741.85</v>
      </c>
      <c r="J599" s="79">
        <f t="shared" si="10"/>
        <v>360886.5625</v>
      </c>
      <c r="K599" s="79">
        <f t="shared" si="11"/>
        <v>0</v>
      </c>
    </row>
    <row r="600" spans="1:13" hidden="1" x14ac:dyDescent="0.25">
      <c r="A600" s="22" t="s">
        <v>1543</v>
      </c>
      <c r="B600" s="23">
        <v>85</v>
      </c>
      <c r="G600" s="7" t="s">
        <v>1467</v>
      </c>
      <c r="H600" s="7" t="s">
        <v>1468</v>
      </c>
      <c r="I600" s="79">
        <f t="shared" si="9"/>
        <v>266506.5</v>
      </c>
      <c r="J600" s="79">
        <f t="shared" si="10"/>
        <v>1665665.625</v>
      </c>
      <c r="K600" s="79">
        <f t="shared" si="11"/>
        <v>0</v>
      </c>
    </row>
    <row r="601" spans="1:13" x14ac:dyDescent="0.25">
      <c r="A601" s="22" t="s">
        <v>1543</v>
      </c>
      <c r="B601" s="24" t="s">
        <v>2939</v>
      </c>
      <c r="G601" s="79" t="s">
        <v>10229</v>
      </c>
      <c r="H601" s="79" t="s">
        <v>10106</v>
      </c>
      <c r="I601" s="79">
        <f t="shared" si="9"/>
        <v>848.09</v>
      </c>
      <c r="J601" s="79">
        <f t="shared" si="10"/>
        <v>5300.5625</v>
      </c>
      <c r="K601" s="79">
        <f t="shared" si="11"/>
        <v>565.57000000000005</v>
      </c>
    </row>
    <row r="602" spans="1:13" hidden="1" x14ac:dyDescent="0.25">
      <c r="A602" s="22" t="s">
        <v>1543</v>
      </c>
      <c r="B602" s="23">
        <v>85</v>
      </c>
      <c r="G602" s="79" t="s">
        <v>463</v>
      </c>
      <c r="H602" s="79" t="s">
        <v>463</v>
      </c>
      <c r="I602" s="79">
        <f t="shared" si="9"/>
        <v>32</v>
      </c>
      <c r="J602" s="79">
        <f t="shared" si="10"/>
        <v>200</v>
      </c>
      <c r="K602" s="79">
        <f t="shared" si="11"/>
        <v>0</v>
      </c>
    </row>
    <row r="603" spans="1:13" hidden="1" x14ac:dyDescent="0.25">
      <c r="A603" s="22" t="s">
        <v>1543</v>
      </c>
      <c r="B603" s="23">
        <v>85</v>
      </c>
      <c r="G603" s="39" t="s">
        <v>2926</v>
      </c>
      <c r="H603" s="39" t="s">
        <v>2927</v>
      </c>
      <c r="I603" s="79">
        <f t="shared" si="9"/>
        <v>3815.53</v>
      </c>
      <c r="J603" s="79">
        <f t="shared" si="10"/>
        <v>23847.0625</v>
      </c>
      <c r="K603" s="79">
        <f t="shared" si="11"/>
        <v>0</v>
      </c>
    </row>
    <row r="604" spans="1:13" hidden="1" x14ac:dyDescent="0.25">
      <c r="A604" s="22" t="s">
        <v>1543</v>
      </c>
      <c r="B604" s="23">
        <v>85</v>
      </c>
      <c r="G604" s="17" t="s">
        <v>1539</v>
      </c>
      <c r="H604" s="18" t="s">
        <v>1540</v>
      </c>
      <c r="I604" s="79">
        <f t="shared" si="9"/>
        <v>128.63999999999999</v>
      </c>
      <c r="J604" s="79">
        <f t="shared" si="10"/>
        <v>803.99999999999989</v>
      </c>
      <c r="K604" s="79">
        <f t="shared" si="11"/>
        <v>0</v>
      </c>
    </row>
    <row r="605" spans="1:13" hidden="1" x14ac:dyDescent="0.25">
      <c r="A605" s="22" t="s">
        <v>1543</v>
      </c>
      <c r="B605" s="23">
        <v>85</v>
      </c>
      <c r="G605" s="51" t="s">
        <v>1508</v>
      </c>
      <c r="H605" s="49" t="s">
        <v>1509</v>
      </c>
      <c r="I605" s="79">
        <f t="shared" si="9"/>
        <v>1536.28</v>
      </c>
      <c r="J605" s="79">
        <f t="shared" si="10"/>
        <v>9601.75</v>
      </c>
      <c r="K605" s="79">
        <f t="shared" si="11"/>
        <v>0</v>
      </c>
    </row>
    <row r="606" spans="1:13" hidden="1" x14ac:dyDescent="0.25">
      <c r="A606" s="22" t="s">
        <v>1543</v>
      </c>
      <c r="B606" s="23">
        <v>85</v>
      </c>
      <c r="G606" s="7" t="s">
        <v>10301</v>
      </c>
      <c r="H606" s="79" t="s">
        <v>10110</v>
      </c>
      <c r="I606" s="79">
        <f t="shared" si="9"/>
        <v>301.47000000000003</v>
      </c>
      <c r="J606" s="79">
        <f t="shared" si="10"/>
        <v>1884.1875000000002</v>
      </c>
      <c r="K606" s="79">
        <f t="shared" si="11"/>
        <v>0</v>
      </c>
    </row>
    <row r="607" spans="1:13" hidden="1" x14ac:dyDescent="0.25">
      <c r="A607" s="22" t="s">
        <v>1543</v>
      </c>
      <c r="B607" s="23">
        <v>85</v>
      </c>
      <c r="G607" s="79" t="s">
        <v>10228</v>
      </c>
      <c r="H607" s="79" t="s">
        <v>10096</v>
      </c>
      <c r="I607" s="79">
        <f t="shared" si="9"/>
        <v>151.68</v>
      </c>
      <c r="J607" s="79">
        <f t="shared" si="10"/>
        <v>948</v>
      </c>
      <c r="K607" s="79">
        <f t="shared" si="11"/>
        <v>0</v>
      </c>
    </row>
    <row r="608" spans="1:13" hidden="1" x14ac:dyDescent="0.25">
      <c r="A608" s="22" t="s">
        <v>1543</v>
      </c>
      <c r="B608" s="23">
        <v>85</v>
      </c>
      <c r="G608" s="79" t="s">
        <v>3183</v>
      </c>
      <c r="H608" s="79" t="s">
        <v>3183</v>
      </c>
      <c r="I608" s="79">
        <f t="shared" si="9"/>
        <v>3.45</v>
      </c>
      <c r="J608" s="79">
        <f t="shared" si="10"/>
        <v>21.5625</v>
      </c>
      <c r="K608" s="79">
        <f t="shared" si="11"/>
        <v>0</v>
      </c>
    </row>
    <row r="609" spans="1:11" hidden="1" x14ac:dyDescent="0.25">
      <c r="A609" s="22" t="s">
        <v>1543</v>
      </c>
      <c r="B609" s="23">
        <v>85</v>
      </c>
      <c r="G609" s="79" t="s">
        <v>2942</v>
      </c>
      <c r="H609" s="79" t="s">
        <v>2942</v>
      </c>
      <c r="I609" s="79">
        <f t="shared" si="9"/>
        <v>164.79</v>
      </c>
      <c r="J609" s="79">
        <f t="shared" si="10"/>
        <v>1029.9375</v>
      </c>
      <c r="K609" s="79">
        <f t="shared" si="11"/>
        <v>0</v>
      </c>
    </row>
    <row r="610" spans="1:11" hidden="1" x14ac:dyDescent="0.25">
      <c r="A610" s="22" t="s">
        <v>1543</v>
      </c>
      <c r="B610" s="23">
        <v>85</v>
      </c>
      <c r="G610" s="7" t="s">
        <v>1469</v>
      </c>
      <c r="H610" s="7" t="s">
        <v>1470</v>
      </c>
      <c r="I610" s="79">
        <f t="shared" si="9"/>
        <v>187798.8</v>
      </c>
      <c r="J610" s="79">
        <f t="shared" si="10"/>
        <v>1173742.5</v>
      </c>
      <c r="K610" s="79">
        <f t="shared" si="11"/>
        <v>0</v>
      </c>
    </row>
    <row r="611" spans="1:11" hidden="1" x14ac:dyDescent="0.25">
      <c r="A611" s="22" t="s">
        <v>1543</v>
      </c>
      <c r="B611" s="23">
        <v>85</v>
      </c>
      <c r="G611" s="7" t="s">
        <v>8968</v>
      </c>
      <c r="H611" s="7" t="s">
        <v>8969</v>
      </c>
      <c r="I611" s="79">
        <f t="shared" si="9"/>
        <v>55927.66</v>
      </c>
      <c r="J611" s="79">
        <f t="shared" si="10"/>
        <v>349547.875</v>
      </c>
      <c r="K611" s="79">
        <f t="shared" si="11"/>
        <v>0</v>
      </c>
    </row>
    <row r="612" spans="1:11" hidden="1" x14ac:dyDescent="0.25">
      <c r="A612" s="22" t="s">
        <v>1543</v>
      </c>
      <c r="B612" s="23">
        <v>85</v>
      </c>
      <c r="G612" s="79" t="s">
        <v>10268</v>
      </c>
      <c r="H612" s="79" t="s">
        <v>10269</v>
      </c>
      <c r="I612" s="79">
        <f t="shared" si="9"/>
        <v>67.959999999999994</v>
      </c>
      <c r="J612" s="79">
        <f t="shared" si="10"/>
        <v>424.74999999999994</v>
      </c>
      <c r="K612" s="79">
        <f t="shared" si="11"/>
        <v>0</v>
      </c>
    </row>
    <row r="613" spans="1:11" hidden="1" x14ac:dyDescent="0.25">
      <c r="A613" s="22" t="s">
        <v>1543</v>
      </c>
      <c r="B613" s="23">
        <v>85</v>
      </c>
      <c r="G613" s="79" t="s">
        <v>868</v>
      </c>
      <c r="H613" s="79" t="s">
        <v>868</v>
      </c>
      <c r="I613" s="79">
        <f t="shared" si="9"/>
        <v>6</v>
      </c>
      <c r="J613" s="79">
        <f t="shared" si="10"/>
        <v>37.5</v>
      </c>
      <c r="K613" s="79">
        <f t="shared" si="11"/>
        <v>0</v>
      </c>
    </row>
    <row r="614" spans="1:11" hidden="1" x14ac:dyDescent="0.25">
      <c r="A614" s="22" t="s">
        <v>1543</v>
      </c>
      <c r="B614" s="23">
        <v>85</v>
      </c>
      <c r="G614" s="79" t="s">
        <v>8960</v>
      </c>
      <c r="H614" s="79" t="s">
        <v>8852</v>
      </c>
      <c r="I614" s="79">
        <f t="shared" si="9"/>
        <v>76240</v>
      </c>
      <c r="J614" s="79">
        <f t="shared" si="10"/>
        <v>476500</v>
      </c>
      <c r="K614" s="79">
        <f t="shared" si="11"/>
        <v>0</v>
      </c>
    </row>
    <row r="615" spans="1:11" hidden="1" x14ac:dyDescent="0.25">
      <c r="A615" s="22" t="s">
        <v>1543</v>
      </c>
      <c r="B615" s="23">
        <v>85</v>
      </c>
      <c r="G615" s="79" t="s">
        <v>313</v>
      </c>
      <c r="H615" s="79" t="s">
        <v>313</v>
      </c>
      <c r="I615" s="79">
        <f t="shared" si="9"/>
        <v>389.38</v>
      </c>
      <c r="J615" s="79">
        <f t="shared" si="10"/>
        <v>2433.625</v>
      </c>
      <c r="K615" s="79">
        <f t="shared" si="11"/>
        <v>0</v>
      </c>
    </row>
    <row r="616" spans="1:11" hidden="1" x14ac:dyDescent="0.25">
      <c r="A616" s="22" t="s">
        <v>1543</v>
      </c>
      <c r="B616" s="23">
        <v>85</v>
      </c>
      <c r="G616" s="79" t="s">
        <v>1425</v>
      </c>
      <c r="H616" s="79" t="s">
        <v>1025</v>
      </c>
      <c r="I616" s="79">
        <f t="shared" si="9"/>
        <v>1687.04</v>
      </c>
      <c r="J616" s="79">
        <f t="shared" si="10"/>
        <v>10544</v>
      </c>
      <c r="K616" s="79">
        <f t="shared" si="11"/>
        <v>0</v>
      </c>
    </row>
    <row r="617" spans="1:11" hidden="1" x14ac:dyDescent="0.25">
      <c r="A617" s="22" t="s">
        <v>1543</v>
      </c>
      <c r="B617" s="23">
        <v>85</v>
      </c>
      <c r="G617" s="79" t="s">
        <v>5528</v>
      </c>
      <c r="H617" s="79" t="s">
        <v>5528</v>
      </c>
      <c r="I617" s="79">
        <f t="shared" si="9"/>
        <v>13.47</v>
      </c>
      <c r="J617" s="79">
        <f t="shared" si="10"/>
        <v>84.1875</v>
      </c>
      <c r="K617" s="79">
        <f t="shared" si="11"/>
        <v>0</v>
      </c>
    </row>
    <row r="618" spans="1:11" hidden="1" x14ac:dyDescent="0.25">
      <c r="A618" s="22" t="s">
        <v>1543</v>
      </c>
      <c r="B618" s="23">
        <v>85</v>
      </c>
      <c r="G618" s="79" t="s">
        <v>777</v>
      </c>
      <c r="H618" s="79" t="s">
        <v>777</v>
      </c>
      <c r="I618" s="79">
        <f t="shared" si="9"/>
        <v>112.55</v>
      </c>
      <c r="J618" s="79">
        <f t="shared" si="10"/>
        <v>703.4375</v>
      </c>
      <c r="K618" s="79">
        <f t="shared" si="11"/>
        <v>0</v>
      </c>
    </row>
    <row r="619" spans="1:11" hidden="1" x14ac:dyDescent="0.25">
      <c r="A619" s="22" t="s">
        <v>1543</v>
      </c>
      <c r="B619" s="23">
        <v>85</v>
      </c>
      <c r="G619" s="79" t="s">
        <v>7967</v>
      </c>
      <c r="H619" s="79" t="s">
        <v>10243</v>
      </c>
      <c r="I619" s="79">
        <f t="shared" si="9"/>
        <v>208.64</v>
      </c>
      <c r="J619" s="79">
        <f t="shared" si="10"/>
        <v>1304</v>
      </c>
      <c r="K619" s="79">
        <f t="shared" si="11"/>
        <v>0</v>
      </c>
    </row>
    <row r="620" spans="1:11" hidden="1" x14ac:dyDescent="0.25">
      <c r="A620" s="22" t="s">
        <v>1543</v>
      </c>
      <c r="B620" s="23">
        <v>85</v>
      </c>
      <c r="G620" s="79" t="s">
        <v>10280</v>
      </c>
      <c r="H620" s="79" t="s">
        <v>10281</v>
      </c>
      <c r="I620" s="79">
        <f t="shared" si="9"/>
        <v>33.11</v>
      </c>
      <c r="J620" s="79">
        <f t="shared" si="10"/>
        <v>206.9375</v>
      </c>
      <c r="K620" s="79">
        <f t="shared" si="11"/>
        <v>0</v>
      </c>
    </row>
    <row r="621" spans="1:11" hidden="1" x14ac:dyDescent="0.25">
      <c r="A621" s="22" t="s">
        <v>1543</v>
      </c>
      <c r="B621" s="23">
        <v>85</v>
      </c>
      <c r="G621" s="79" t="s">
        <v>3429</v>
      </c>
      <c r="H621" s="79" t="s">
        <v>10267</v>
      </c>
      <c r="I621" s="79">
        <f t="shared" si="9"/>
        <v>31.45</v>
      </c>
      <c r="J621" s="79">
        <f t="shared" si="10"/>
        <v>196.5625</v>
      </c>
      <c r="K621" s="79">
        <f t="shared" si="11"/>
        <v>0</v>
      </c>
    </row>
    <row r="622" spans="1:11" hidden="1" x14ac:dyDescent="0.25">
      <c r="A622" s="22" t="s">
        <v>1543</v>
      </c>
      <c r="B622" s="23">
        <v>85</v>
      </c>
      <c r="G622" s="79" t="s">
        <v>2469</v>
      </c>
      <c r="H622" s="79" t="s">
        <v>2469</v>
      </c>
      <c r="I622" s="79">
        <f t="shared" si="9"/>
        <v>18.62</v>
      </c>
      <c r="J622" s="79">
        <f t="shared" si="10"/>
        <v>116.375</v>
      </c>
      <c r="K622" s="79">
        <f t="shared" si="11"/>
        <v>0</v>
      </c>
    </row>
    <row r="623" spans="1:11" hidden="1" x14ac:dyDescent="0.25">
      <c r="A623" s="22" t="s">
        <v>1543</v>
      </c>
      <c r="B623" s="23">
        <v>85</v>
      </c>
      <c r="G623" s="7" t="s">
        <v>1482</v>
      </c>
      <c r="H623" s="79" t="s">
        <v>3578</v>
      </c>
      <c r="I623" s="79">
        <f t="shared" si="9"/>
        <v>81638.929999999993</v>
      </c>
      <c r="J623" s="79">
        <f t="shared" si="10"/>
        <v>510243.31249999994</v>
      </c>
      <c r="K623" s="79">
        <f t="shared" si="11"/>
        <v>0</v>
      </c>
    </row>
    <row r="624" spans="1:11" hidden="1" x14ac:dyDescent="0.25">
      <c r="A624" s="22" t="s">
        <v>1543</v>
      </c>
      <c r="B624" s="23">
        <v>85</v>
      </c>
      <c r="G624" s="7" t="s">
        <v>2907</v>
      </c>
      <c r="H624" s="7" t="s">
        <v>10300</v>
      </c>
      <c r="I624" s="79">
        <f t="shared" si="9"/>
        <v>61.1</v>
      </c>
      <c r="J624" s="79">
        <f t="shared" si="10"/>
        <v>381.875</v>
      </c>
      <c r="K624" s="79">
        <f t="shared" si="11"/>
        <v>0</v>
      </c>
    </row>
    <row r="625" spans="1:11" hidden="1" x14ac:dyDescent="0.25">
      <c r="A625" s="22" t="s">
        <v>1543</v>
      </c>
      <c r="B625" s="23">
        <v>85</v>
      </c>
      <c r="G625" s="39" t="s">
        <v>1445</v>
      </c>
      <c r="H625" s="79" t="s">
        <v>1172</v>
      </c>
      <c r="I625" s="79">
        <f t="shared" si="9"/>
        <v>2009.2399999999998</v>
      </c>
      <c r="J625" s="79">
        <f t="shared" si="10"/>
        <v>12557.749999999998</v>
      </c>
      <c r="K625" s="79">
        <f t="shared" si="11"/>
        <v>0</v>
      </c>
    </row>
    <row r="626" spans="1:11" hidden="1" x14ac:dyDescent="0.25">
      <c r="A626" s="22" t="s">
        <v>1543</v>
      </c>
      <c r="B626" s="23">
        <v>85</v>
      </c>
      <c r="G626" s="79" t="s">
        <v>329</v>
      </c>
      <c r="H626" s="79" t="s">
        <v>329</v>
      </c>
      <c r="I626" s="79">
        <f t="shared" si="9"/>
        <v>114.07000000000001</v>
      </c>
      <c r="J626" s="79">
        <f t="shared" si="10"/>
        <v>712.9375</v>
      </c>
      <c r="K626" s="79">
        <f t="shared" si="11"/>
        <v>0</v>
      </c>
    </row>
    <row r="627" spans="1:11" hidden="1" x14ac:dyDescent="0.25">
      <c r="A627" s="22" t="s">
        <v>1543</v>
      </c>
      <c r="B627" s="23">
        <v>85</v>
      </c>
      <c r="G627" s="79" t="s">
        <v>10238</v>
      </c>
      <c r="H627" s="79" t="s">
        <v>10155</v>
      </c>
      <c r="I627" s="79">
        <f t="shared" si="9"/>
        <v>688.66</v>
      </c>
      <c r="J627" s="79">
        <f t="shared" si="10"/>
        <v>4304.125</v>
      </c>
      <c r="K627" s="79">
        <f t="shared" si="11"/>
        <v>0</v>
      </c>
    </row>
    <row r="628" spans="1:11" hidden="1" x14ac:dyDescent="0.25">
      <c r="A628" s="22" t="s">
        <v>1543</v>
      </c>
      <c r="B628" s="23">
        <v>85</v>
      </c>
      <c r="G628" s="79" t="s">
        <v>1437</v>
      </c>
      <c r="H628" s="79" t="s">
        <v>1111</v>
      </c>
      <c r="I628" s="79">
        <f t="shared" si="9"/>
        <v>7586.23</v>
      </c>
      <c r="J628" s="79">
        <f t="shared" si="10"/>
        <v>47413.937499999993</v>
      </c>
      <c r="K628" s="79">
        <f t="shared" si="11"/>
        <v>0</v>
      </c>
    </row>
    <row r="629" spans="1:11" hidden="1" x14ac:dyDescent="0.25">
      <c r="A629" s="22" t="s">
        <v>1543</v>
      </c>
      <c r="B629" s="23">
        <v>85</v>
      </c>
      <c r="G629" s="79" t="s">
        <v>841</v>
      </c>
      <c r="H629" s="79" t="s">
        <v>841</v>
      </c>
      <c r="I629" s="79">
        <f t="shared" si="9"/>
        <v>23.580000000000005</v>
      </c>
      <c r="J629" s="79">
        <f t="shared" si="10"/>
        <v>147.37500000000003</v>
      </c>
      <c r="K629" s="79">
        <f t="shared" si="11"/>
        <v>0</v>
      </c>
    </row>
    <row r="630" spans="1:11" hidden="1" x14ac:dyDescent="0.25">
      <c r="A630" s="22" t="s">
        <v>1543</v>
      </c>
      <c r="B630" s="23">
        <v>85</v>
      </c>
      <c r="G630" s="79" t="s">
        <v>9668</v>
      </c>
      <c r="H630" s="79" t="s">
        <v>9041</v>
      </c>
      <c r="I630" s="79">
        <f t="shared" si="9"/>
        <v>733.67</v>
      </c>
      <c r="J630" s="79">
        <f t="shared" si="10"/>
        <v>4585.4375</v>
      </c>
      <c r="K630" s="79">
        <f t="shared" si="11"/>
        <v>0</v>
      </c>
    </row>
    <row r="631" spans="1:11" hidden="1" x14ac:dyDescent="0.25">
      <c r="A631" s="22" t="s">
        <v>1543</v>
      </c>
      <c r="B631" s="23">
        <v>85</v>
      </c>
      <c r="G631" s="79" t="s">
        <v>1414</v>
      </c>
      <c r="H631" s="79" t="s">
        <v>9715</v>
      </c>
      <c r="I631" s="79">
        <f t="shared" si="9"/>
        <v>4090.55</v>
      </c>
      <c r="J631" s="79">
        <f t="shared" si="10"/>
        <v>25565.9375</v>
      </c>
      <c r="K631" s="79">
        <f t="shared" si="11"/>
        <v>0</v>
      </c>
    </row>
    <row r="632" spans="1:11" hidden="1" x14ac:dyDescent="0.25">
      <c r="A632" s="22" t="s">
        <v>1543</v>
      </c>
      <c r="B632" s="23">
        <v>85</v>
      </c>
      <c r="G632" s="7" t="s">
        <v>1479</v>
      </c>
      <c r="H632" s="7" t="s">
        <v>1480</v>
      </c>
      <c r="I632" s="79">
        <f t="shared" si="9"/>
        <v>102590.70000000001</v>
      </c>
      <c r="J632" s="79">
        <f t="shared" si="10"/>
        <v>641191.87500000012</v>
      </c>
      <c r="K632" s="79">
        <f t="shared" si="11"/>
        <v>0</v>
      </c>
    </row>
    <row r="633" spans="1:11" hidden="1" x14ac:dyDescent="0.25">
      <c r="A633" s="22" t="s">
        <v>1543</v>
      </c>
      <c r="B633" s="23">
        <v>85</v>
      </c>
      <c r="G633" s="7" t="s">
        <v>5569</v>
      </c>
      <c r="H633" s="79" t="s">
        <v>10253</v>
      </c>
      <c r="I633" s="79">
        <f t="shared" si="9"/>
        <v>50540.91</v>
      </c>
      <c r="J633" s="79">
        <f t="shared" si="10"/>
        <v>315880.6875</v>
      </c>
      <c r="K633" s="79">
        <f t="shared" si="11"/>
        <v>0</v>
      </c>
    </row>
    <row r="634" spans="1:11" hidden="1" x14ac:dyDescent="0.25">
      <c r="A634" s="22" t="s">
        <v>1543</v>
      </c>
      <c r="B634" s="23">
        <v>85</v>
      </c>
      <c r="G634" s="7" t="s">
        <v>1483</v>
      </c>
      <c r="H634" s="7" t="s">
        <v>1484</v>
      </c>
      <c r="I634" s="79">
        <f t="shared" si="9"/>
        <v>115353.58</v>
      </c>
      <c r="J634" s="79">
        <f t="shared" si="10"/>
        <v>720959.875</v>
      </c>
      <c r="K634" s="79">
        <f t="shared" si="11"/>
        <v>0</v>
      </c>
    </row>
    <row r="635" spans="1:11" hidden="1" x14ac:dyDescent="0.25">
      <c r="A635" s="22" t="s">
        <v>1543</v>
      </c>
      <c r="B635" s="23">
        <v>85</v>
      </c>
      <c r="G635" s="79" t="s">
        <v>906</v>
      </c>
      <c r="H635" s="79" t="s">
        <v>906</v>
      </c>
      <c r="I635" s="79">
        <f t="shared" si="9"/>
        <v>6.62</v>
      </c>
      <c r="J635" s="79">
        <f t="shared" si="10"/>
        <v>41.375</v>
      </c>
      <c r="K635" s="79">
        <f t="shared" si="11"/>
        <v>0</v>
      </c>
    </row>
    <row r="636" spans="1:11" hidden="1" x14ac:dyDescent="0.25">
      <c r="A636" s="22" t="s">
        <v>1543</v>
      </c>
      <c r="B636" s="23">
        <v>85</v>
      </c>
      <c r="G636" s="79" t="s">
        <v>10050</v>
      </c>
      <c r="H636" s="79" t="s">
        <v>10050</v>
      </c>
      <c r="I636" s="79">
        <f t="shared" si="9"/>
        <v>86.29</v>
      </c>
      <c r="J636" s="79">
        <f t="shared" si="10"/>
        <v>539.3125</v>
      </c>
      <c r="K636" s="79">
        <f t="shared" si="11"/>
        <v>0</v>
      </c>
    </row>
    <row r="637" spans="1:11" hidden="1" x14ac:dyDescent="0.25">
      <c r="A637" s="22" t="s">
        <v>1543</v>
      </c>
      <c r="B637" s="23">
        <v>85</v>
      </c>
      <c r="G637" s="79" t="s">
        <v>10275</v>
      </c>
      <c r="H637" s="79" t="s">
        <v>10276</v>
      </c>
      <c r="I637" s="79">
        <f t="shared" si="9"/>
        <v>22.08</v>
      </c>
      <c r="J637" s="79">
        <f t="shared" si="10"/>
        <v>138</v>
      </c>
      <c r="K637" s="79">
        <f t="shared" si="11"/>
        <v>0</v>
      </c>
    </row>
    <row r="638" spans="1:11" hidden="1" x14ac:dyDescent="0.25">
      <c r="A638" s="22" t="s">
        <v>1543</v>
      </c>
      <c r="B638" s="23">
        <v>85</v>
      </c>
      <c r="G638" s="79" t="s">
        <v>7714</v>
      </c>
      <c r="H638" s="79" t="s">
        <v>7714</v>
      </c>
      <c r="I638" s="79">
        <f t="shared" ref="I638:I700" si="12">+SUMIF($G$7:$G$562,G638,$I$7:$I$562)</f>
        <v>289.53999999999996</v>
      </c>
      <c r="J638" s="79">
        <f t="shared" ref="J638:J700" si="13">+I638/0.16</f>
        <v>1809.6249999999998</v>
      </c>
      <c r="K638" s="79">
        <f t="shared" ref="K638:K700" si="14">+SUMIF($G$7:$G$562,G638,$K$7:$K$562)</f>
        <v>0</v>
      </c>
    </row>
    <row r="639" spans="1:11" hidden="1" x14ac:dyDescent="0.25">
      <c r="A639" s="22" t="s">
        <v>1543</v>
      </c>
      <c r="B639" s="23">
        <v>85</v>
      </c>
      <c r="G639" s="79" t="s">
        <v>1442</v>
      </c>
      <c r="H639" s="79" t="s">
        <v>1160</v>
      </c>
      <c r="I639" s="79">
        <f t="shared" si="12"/>
        <v>2904</v>
      </c>
      <c r="J639" s="79">
        <f t="shared" si="13"/>
        <v>18150</v>
      </c>
      <c r="K639" s="79">
        <f t="shared" si="14"/>
        <v>0</v>
      </c>
    </row>
    <row r="640" spans="1:11" hidden="1" x14ac:dyDescent="0.25">
      <c r="A640" s="22" t="s">
        <v>1543</v>
      </c>
      <c r="B640" s="23">
        <v>85</v>
      </c>
      <c r="G640" s="79" t="s">
        <v>9680</v>
      </c>
      <c r="H640" s="79" t="s">
        <v>9680</v>
      </c>
      <c r="I640" s="79">
        <f t="shared" si="12"/>
        <v>27.59</v>
      </c>
      <c r="J640" s="79">
        <f t="shared" si="13"/>
        <v>172.4375</v>
      </c>
      <c r="K640" s="79">
        <f t="shared" si="14"/>
        <v>0</v>
      </c>
    </row>
    <row r="641" spans="1:11" hidden="1" x14ac:dyDescent="0.25">
      <c r="A641" s="22" t="s">
        <v>1543</v>
      </c>
      <c r="B641" s="23">
        <v>85</v>
      </c>
      <c r="G641" s="79" t="s">
        <v>836</v>
      </c>
      <c r="H641" s="79" t="s">
        <v>836</v>
      </c>
      <c r="I641" s="79">
        <f t="shared" si="12"/>
        <v>26.94</v>
      </c>
      <c r="J641" s="79">
        <f t="shared" si="13"/>
        <v>168.375</v>
      </c>
      <c r="K641" s="79">
        <f t="shared" si="14"/>
        <v>0</v>
      </c>
    </row>
    <row r="642" spans="1:11" hidden="1" x14ac:dyDescent="0.25">
      <c r="A642" s="22" t="s">
        <v>1543</v>
      </c>
      <c r="B642" s="23">
        <v>85</v>
      </c>
      <c r="G642" s="79" t="s">
        <v>7950</v>
      </c>
      <c r="H642" s="79" t="s">
        <v>7831</v>
      </c>
      <c r="I642" s="79">
        <f t="shared" si="12"/>
        <v>350.4</v>
      </c>
      <c r="J642" s="79">
        <f t="shared" si="13"/>
        <v>2190</v>
      </c>
      <c r="K642" s="79">
        <f t="shared" si="14"/>
        <v>0</v>
      </c>
    </row>
    <row r="643" spans="1:11" hidden="1" x14ac:dyDescent="0.25">
      <c r="A643" s="22" t="s">
        <v>1543</v>
      </c>
      <c r="B643" s="23">
        <v>85</v>
      </c>
      <c r="G643" s="79" t="s">
        <v>305</v>
      </c>
      <c r="H643" s="79" t="s">
        <v>305</v>
      </c>
      <c r="I643" s="79">
        <f t="shared" si="12"/>
        <v>160</v>
      </c>
      <c r="J643" s="79">
        <f t="shared" si="13"/>
        <v>1000</v>
      </c>
      <c r="K643" s="79">
        <f t="shared" si="14"/>
        <v>0</v>
      </c>
    </row>
    <row r="644" spans="1:11" hidden="1" x14ac:dyDescent="0.25">
      <c r="A644" s="22" t="s">
        <v>1543</v>
      </c>
      <c r="B644" s="23">
        <v>85</v>
      </c>
      <c r="G644" s="79" t="s">
        <v>10235</v>
      </c>
      <c r="H644" s="79" t="s">
        <v>10146</v>
      </c>
      <c r="I644" s="79">
        <f t="shared" si="12"/>
        <v>2548.16</v>
      </c>
      <c r="J644" s="79">
        <f t="shared" si="13"/>
        <v>15925.999999999998</v>
      </c>
      <c r="K644" s="79">
        <f t="shared" si="14"/>
        <v>0</v>
      </c>
    </row>
    <row r="645" spans="1:11" hidden="1" x14ac:dyDescent="0.25">
      <c r="A645" s="22" t="s">
        <v>1543</v>
      </c>
      <c r="B645" s="23">
        <v>85</v>
      </c>
      <c r="G645" s="79" t="s">
        <v>4765</v>
      </c>
      <c r="H645" s="79" t="s">
        <v>4618</v>
      </c>
      <c r="I645" s="79">
        <f t="shared" si="12"/>
        <v>604.79999999999995</v>
      </c>
      <c r="J645" s="79">
        <f t="shared" si="13"/>
        <v>3779.9999999999995</v>
      </c>
      <c r="K645" s="79">
        <f t="shared" si="14"/>
        <v>0</v>
      </c>
    </row>
    <row r="646" spans="1:11" hidden="1" x14ac:dyDescent="0.25">
      <c r="A646" s="22" t="s">
        <v>1543</v>
      </c>
      <c r="B646" s="23">
        <v>85</v>
      </c>
      <c r="G646" s="79" t="s">
        <v>763</v>
      </c>
      <c r="H646" s="79" t="s">
        <v>763</v>
      </c>
      <c r="I646" s="79">
        <f t="shared" si="12"/>
        <v>63.17</v>
      </c>
      <c r="J646" s="79">
        <f t="shared" si="13"/>
        <v>394.8125</v>
      </c>
      <c r="K646" s="79">
        <f t="shared" si="14"/>
        <v>0</v>
      </c>
    </row>
    <row r="647" spans="1:11" hidden="1" x14ac:dyDescent="0.25">
      <c r="A647" s="22" t="s">
        <v>1543</v>
      </c>
      <c r="B647" s="23">
        <v>85</v>
      </c>
      <c r="G647" s="79" t="s">
        <v>9996</v>
      </c>
      <c r="H647" s="79" t="s">
        <v>9996</v>
      </c>
      <c r="I647" s="79">
        <f t="shared" si="12"/>
        <v>34.9</v>
      </c>
      <c r="J647" s="79">
        <f t="shared" si="13"/>
        <v>218.125</v>
      </c>
      <c r="K647" s="79">
        <f t="shared" si="14"/>
        <v>0</v>
      </c>
    </row>
    <row r="648" spans="1:11" hidden="1" x14ac:dyDescent="0.25">
      <c r="A648" s="22" t="s">
        <v>1543</v>
      </c>
      <c r="B648" s="23">
        <v>85</v>
      </c>
      <c r="G648" s="79" t="s">
        <v>10232</v>
      </c>
      <c r="H648" s="79" t="s">
        <v>10233</v>
      </c>
      <c r="I648" s="79">
        <f t="shared" si="12"/>
        <v>689.66</v>
      </c>
      <c r="J648" s="79">
        <f t="shared" si="13"/>
        <v>4310.375</v>
      </c>
      <c r="K648" s="79">
        <f t="shared" si="14"/>
        <v>0</v>
      </c>
    </row>
    <row r="649" spans="1:11" hidden="1" x14ac:dyDescent="0.25">
      <c r="A649" s="22" t="s">
        <v>1543</v>
      </c>
      <c r="B649" s="23">
        <v>85</v>
      </c>
      <c r="G649" s="79" t="s">
        <v>10046</v>
      </c>
      <c r="H649" s="79" t="s">
        <v>10046</v>
      </c>
      <c r="I649" s="79">
        <f t="shared" si="12"/>
        <v>107.63</v>
      </c>
      <c r="J649" s="79">
        <f t="shared" si="13"/>
        <v>672.6875</v>
      </c>
      <c r="K649" s="79">
        <f t="shared" si="14"/>
        <v>0</v>
      </c>
    </row>
    <row r="650" spans="1:11" hidden="1" x14ac:dyDescent="0.25">
      <c r="A650" s="22" t="s">
        <v>1543</v>
      </c>
      <c r="B650" s="23">
        <v>85</v>
      </c>
      <c r="G650" s="79" t="s">
        <v>5881</v>
      </c>
      <c r="H650" s="79" t="s">
        <v>5881</v>
      </c>
      <c r="I650" s="79">
        <f t="shared" si="12"/>
        <v>148.08000000000001</v>
      </c>
      <c r="J650" s="79">
        <f t="shared" si="13"/>
        <v>925.50000000000011</v>
      </c>
      <c r="K650" s="79">
        <f t="shared" si="14"/>
        <v>0</v>
      </c>
    </row>
    <row r="651" spans="1:11" hidden="1" x14ac:dyDescent="0.25">
      <c r="A651" s="22" t="s">
        <v>1543</v>
      </c>
      <c r="B651" s="23">
        <v>85</v>
      </c>
      <c r="G651" s="79" t="s">
        <v>4775</v>
      </c>
      <c r="H651" s="79" t="s">
        <v>4741</v>
      </c>
      <c r="I651" s="79">
        <f t="shared" si="12"/>
        <v>78097.95</v>
      </c>
      <c r="J651" s="79">
        <f t="shared" si="13"/>
        <v>488112.1875</v>
      </c>
      <c r="K651" s="79">
        <f t="shared" si="14"/>
        <v>0</v>
      </c>
    </row>
    <row r="652" spans="1:11" hidden="1" x14ac:dyDescent="0.25">
      <c r="A652" s="22" t="s">
        <v>1543</v>
      </c>
      <c r="B652" s="23">
        <v>85</v>
      </c>
      <c r="G652" s="79" t="s">
        <v>1436</v>
      </c>
      <c r="H652" s="79" t="s">
        <v>1094</v>
      </c>
      <c r="I652" s="79">
        <f t="shared" si="12"/>
        <v>806.62</v>
      </c>
      <c r="J652" s="79">
        <f t="shared" si="13"/>
        <v>5041.375</v>
      </c>
      <c r="K652" s="79">
        <f t="shared" si="14"/>
        <v>0</v>
      </c>
    </row>
    <row r="653" spans="1:11" hidden="1" x14ac:dyDescent="0.25">
      <c r="A653" s="22" t="s">
        <v>1543</v>
      </c>
      <c r="B653" s="23">
        <v>85</v>
      </c>
      <c r="G653" s="79" t="s">
        <v>9667</v>
      </c>
      <c r="H653" s="79" t="s">
        <v>9080</v>
      </c>
      <c r="I653" s="79">
        <f t="shared" si="12"/>
        <v>28043.1</v>
      </c>
      <c r="J653" s="79">
        <f t="shared" si="13"/>
        <v>175269.375</v>
      </c>
      <c r="K653" s="79">
        <f t="shared" si="14"/>
        <v>0</v>
      </c>
    </row>
    <row r="654" spans="1:11" hidden="1" x14ac:dyDescent="0.25">
      <c r="A654" s="22" t="s">
        <v>1543</v>
      </c>
      <c r="B654" s="23">
        <v>85</v>
      </c>
      <c r="G654" s="79" t="s">
        <v>430</v>
      </c>
      <c r="H654" s="79" t="s">
        <v>430</v>
      </c>
      <c r="I654" s="79">
        <f t="shared" si="12"/>
        <v>67.179999999999993</v>
      </c>
      <c r="J654" s="79">
        <f t="shared" si="13"/>
        <v>419.87499999999994</v>
      </c>
      <c r="K654" s="79">
        <f t="shared" si="14"/>
        <v>0</v>
      </c>
    </row>
    <row r="655" spans="1:11" hidden="1" x14ac:dyDescent="0.25">
      <c r="A655" s="22" t="s">
        <v>1543</v>
      </c>
      <c r="B655" s="23">
        <v>85</v>
      </c>
      <c r="G655" s="79" t="s">
        <v>880</v>
      </c>
      <c r="H655" s="79" t="s">
        <v>880</v>
      </c>
      <c r="I655" s="79">
        <f t="shared" si="12"/>
        <v>20.96</v>
      </c>
      <c r="J655" s="79">
        <f t="shared" si="13"/>
        <v>131</v>
      </c>
      <c r="K655" s="79">
        <f t="shared" si="14"/>
        <v>0</v>
      </c>
    </row>
    <row r="656" spans="1:11" hidden="1" x14ac:dyDescent="0.25">
      <c r="A656" s="22" t="s">
        <v>1543</v>
      </c>
      <c r="B656" s="23">
        <v>85</v>
      </c>
      <c r="G656" s="7" t="s">
        <v>794</v>
      </c>
      <c r="H656" s="7" t="s">
        <v>2891</v>
      </c>
      <c r="I656" s="79">
        <f t="shared" si="12"/>
        <v>608.40000000000009</v>
      </c>
      <c r="J656" s="79">
        <f t="shared" si="13"/>
        <v>3802.5000000000005</v>
      </c>
      <c r="K656" s="79">
        <f t="shared" si="14"/>
        <v>0</v>
      </c>
    </row>
    <row r="657" spans="1:11" hidden="1" x14ac:dyDescent="0.25">
      <c r="A657" s="22" t="s">
        <v>1543</v>
      </c>
      <c r="B657" s="23">
        <v>85</v>
      </c>
      <c r="G657" s="79" t="s">
        <v>356</v>
      </c>
      <c r="H657" s="79" t="s">
        <v>356</v>
      </c>
      <c r="I657" s="79">
        <f t="shared" si="12"/>
        <v>109.05000000000001</v>
      </c>
      <c r="J657" s="79">
        <f t="shared" si="13"/>
        <v>681.5625</v>
      </c>
      <c r="K657" s="79">
        <f t="shared" si="14"/>
        <v>0</v>
      </c>
    </row>
    <row r="658" spans="1:11" hidden="1" x14ac:dyDescent="0.25">
      <c r="A658" s="22" t="s">
        <v>1543</v>
      </c>
      <c r="B658" s="23">
        <v>85</v>
      </c>
      <c r="G658" s="79" t="s">
        <v>7954</v>
      </c>
      <c r="H658" s="79" t="s">
        <v>7859</v>
      </c>
      <c r="I658" s="79">
        <f t="shared" si="12"/>
        <v>2666.67</v>
      </c>
      <c r="J658" s="79">
        <f t="shared" si="13"/>
        <v>16666.6875</v>
      </c>
      <c r="K658" s="79">
        <f t="shared" si="14"/>
        <v>0</v>
      </c>
    </row>
    <row r="659" spans="1:11" hidden="1" x14ac:dyDescent="0.25">
      <c r="A659" s="22" t="s">
        <v>1543</v>
      </c>
      <c r="B659" s="23">
        <v>85</v>
      </c>
      <c r="G659" s="79" t="s">
        <v>2850</v>
      </c>
      <c r="H659" s="79" t="s">
        <v>2722</v>
      </c>
      <c r="I659" s="79">
        <f t="shared" si="12"/>
        <v>496.55</v>
      </c>
      <c r="J659" s="79">
        <f t="shared" si="13"/>
        <v>3103.4375</v>
      </c>
      <c r="K659" s="79">
        <f t="shared" si="14"/>
        <v>0</v>
      </c>
    </row>
    <row r="660" spans="1:11" hidden="1" x14ac:dyDescent="0.25">
      <c r="A660" s="22" t="s">
        <v>1543</v>
      </c>
      <c r="B660" s="23">
        <v>85</v>
      </c>
      <c r="G660" s="79" t="s">
        <v>739</v>
      </c>
      <c r="H660" s="79" t="s">
        <v>739</v>
      </c>
      <c r="I660" s="79">
        <f t="shared" si="12"/>
        <v>28.96</v>
      </c>
      <c r="J660" s="79">
        <f t="shared" si="13"/>
        <v>181</v>
      </c>
      <c r="K660" s="79">
        <f t="shared" si="14"/>
        <v>0</v>
      </c>
    </row>
    <row r="661" spans="1:11" hidden="1" x14ac:dyDescent="0.25">
      <c r="A661" s="22" t="s">
        <v>1543</v>
      </c>
      <c r="B661" s="23">
        <v>85</v>
      </c>
      <c r="G661" s="79" t="s">
        <v>7960</v>
      </c>
      <c r="H661" s="79" t="s">
        <v>10244</v>
      </c>
      <c r="I661" s="79">
        <f t="shared" si="12"/>
        <v>26.21</v>
      </c>
      <c r="J661" s="79">
        <f t="shared" si="13"/>
        <v>163.8125</v>
      </c>
      <c r="K661" s="79">
        <f t="shared" si="14"/>
        <v>0</v>
      </c>
    </row>
    <row r="662" spans="1:11" hidden="1" x14ac:dyDescent="0.25">
      <c r="A662" s="22" t="s">
        <v>1543</v>
      </c>
      <c r="B662" s="23">
        <v>85</v>
      </c>
      <c r="G662" s="79" t="s">
        <v>943</v>
      </c>
      <c r="H662" s="79" t="s">
        <v>10116</v>
      </c>
      <c r="I662" s="79">
        <f t="shared" si="12"/>
        <v>536</v>
      </c>
      <c r="J662" s="79">
        <f t="shared" si="13"/>
        <v>3350</v>
      </c>
      <c r="K662" s="79">
        <f t="shared" si="14"/>
        <v>0</v>
      </c>
    </row>
    <row r="663" spans="1:11" hidden="1" x14ac:dyDescent="0.25">
      <c r="A663" s="22" t="s">
        <v>1543</v>
      </c>
      <c r="B663" s="23">
        <v>85</v>
      </c>
      <c r="G663" s="79" t="s">
        <v>10252</v>
      </c>
      <c r="H663" s="79" t="s">
        <v>10252</v>
      </c>
      <c r="I663" s="79">
        <f t="shared" si="12"/>
        <v>18.48</v>
      </c>
      <c r="J663" s="79">
        <f t="shared" si="13"/>
        <v>115.5</v>
      </c>
      <c r="K663" s="79">
        <f t="shared" si="14"/>
        <v>0</v>
      </c>
    </row>
    <row r="664" spans="1:11" hidden="1" x14ac:dyDescent="0.25">
      <c r="A664" s="22" t="s">
        <v>1543</v>
      </c>
      <c r="B664" s="23">
        <v>85</v>
      </c>
      <c r="G664" s="79" t="s">
        <v>407</v>
      </c>
      <c r="H664" s="79" t="s">
        <v>407</v>
      </c>
      <c r="I664" s="79">
        <f t="shared" si="12"/>
        <v>542.76</v>
      </c>
      <c r="J664" s="79">
        <f t="shared" si="13"/>
        <v>3392.25</v>
      </c>
      <c r="K664" s="79">
        <f t="shared" si="14"/>
        <v>0</v>
      </c>
    </row>
    <row r="665" spans="1:11" hidden="1" x14ac:dyDescent="0.25">
      <c r="A665" s="22" t="s">
        <v>1543</v>
      </c>
      <c r="B665" s="23">
        <v>85</v>
      </c>
      <c r="G665" s="79" t="s">
        <v>1430</v>
      </c>
      <c r="H665" s="79" t="s">
        <v>1052</v>
      </c>
      <c r="I665" s="79">
        <f t="shared" si="12"/>
        <v>1100</v>
      </c>
      <c r="J665" s="79">
        <f t="shared" si="13"/>
        <v>6875</v>
      </c>
      <c r="K665" s="79">
        <f t="shared" si="14"/>
        <v>0</v>
      </c>
    </row>
    <row r="666" spans="1:11" hidden="1" x14ac:dyDescent="0.25">
      <c r="A666" s="22" t="s">
        <v>1543</v>
      </c>
      <c r="B666" s="23">
        <v>85</v>
      </c>
      <c r="G666" s="79" t="s">
        <v>7326</v>
      </c>
      <c r="H666" s="79" t="s">
        <v>10169</v>
      </c>
      <c r="I666" s="79">
        <f t="shared" si="12"/>
        <v>1857.19</v>
      </c>
      <c r="J666" s="79">
        <f t="shared" si="13"/>
        <v>11607.4375</v>
      </c>
      <c r="K666" s="79">
        <f t="shared" si="14"/>
        <v>0</v>
      </c>
    </row>
    <row r="667" spans="1:11" hidden="1" x14ac:dyDescent="0.25">
      <c r="A667" s="22" t="s">
        <v>1543</v>
      </c>
      <c r="B667" s="23">
        <v>85</v>
      </c>
      <c r="G667" s="79" t="s">
        <v>9919</v>
      </c>
      <c r="H667" s="79" t="s">
        <v>9919</v>
      </c>
      <c r="I667" s="79">
        <f t="shared" si="12"/>
        <v>111.4</v>
      </c>
      <c r="J667" s="79">
        <f t="shared" si="13"/>
        <v>696.25</v>
      </c>
      <c r="K667" s="79">
        <f t="shared" si="14"/>
        <v>0</v>
      </c>
    </row>
    <row r="668" spans="1:11" hidden="1" x14ac:dyDescent="0.25">
      <c r="A668" s="22" t="s">
        <v>1543</v>
      </c>
      <c r="B668" s="23">
        <v>85</v>
      </c>
      <c r="G668" s="79" t="s">
        <v>10051</v>
      </c>
      <c r="H668" s="79" t="s">
        <v>10051</v>
      </c>
      <c r="I668" s="79">
        <f t="shared" si="12"/>
        <v>119.19</v>
      </c>
      <c r="J668" s="79">
        <f t="shared" si="13"/>
        <v>744.9375</v>
      </c>
      <c r="K668" s="79">
        <f t="shared" si="14"/>
        <v>0</v>
      </c>
    </row>
    <row r="669" spans="1:11" hidden="1" x14ac:dyDescent="0.25">
      <c r="A669" s="22" t="s">
        <v>1543</v>
      </c>
      <c r="B669" s="23">
        <v>85</v>
      </c>
      <c r="G669" s="79" t="s">
        <v>3724</v>
      </c>
      <c r="H669" s="79" t="s">
        <v>3572</v>
      </c>
      <c r="I669" s="79">
        <f t="shared" si="12"/>
        <v>14162.02</v>
      </c>
      <c r="J669" s="79">
        <f t="shared" si="13"/>
        <v>88512.625</v>
      </c>
      <c r="K669" s="79">
        <f t="shared" si="14"/>
        <v>0</v>
      </c>
    </row>
    <row r="670" spans="1:11" hidden="1" x14ac:dyDescent="0.25">
      <c r="A670" s="22" t="s">
        <v>1543</v>
      </c>
      <c r="B670" s="23">
        <v>85</v>
      </c>
      <c r="G670" s="79" t="s">
        <v>1427</v>
      </c>
      <c r="H670" s="79" t="s">
        <v>1036</v>
      </c>
      <c r="I670" s="79">
        <f t="shared" si="12"/>
        <v>1598.8200000000002</v>
      </c>
      <c r="J670" s="79">
        <f t="shared" si="13"/>
        <v>9992.625</v>
      </c>
      <c r="K670" s="79">
        <f t="shared" si="14"/>
        <v>0</v>
      </c>
    </row>
    <row r="671" spans="1:11" hidden="1" x14ac:dyDescent="0.25">
      <c r="A671" s="22" t="s">
        <v>1543</v>
      </c>
      <c r="B671" s="23">
        <v>85</v>
      </c>
      <c r="G671" s="79" t="s">
        <v>9957</v>
      </c>
      <c r="H671" s="79" t="s">
        <v>9957</v>
      </c>
      <c r="I671" s="79">
        <f t="shared" si="12"/>
        <v>88.89</v>
      </c>
      <c r="J671" s="79">
        <f t="shared" si="13"/>
        <v>555.5625</v>
      </c>
      <c r="K671" s="79">
        <f t="shared" si="14"/>
        <v>0</v>
      </c>
    </row>
    <row r="672" spans="1:11" hidden="1" x14ac:dyDescent="0.25">
      <c r="A672" s="22" t="s">
        <v>1543</v>
      </c>
      <c r="B672" s="23">
        <v>85</v>
      </c>
      <c r="G672" s="7" t="s">
        <v>1415</v>
      </c>
      <c r="H672" s="7" t="s">
        <v>10261</v>
      </c>
      <c r="I672" s="79">
        <f t="shared" si="12"/>
        <v>107.73</v>
      </c>
      <c r="J672" s="79">
        <f t="shared" si="13"/>
        <v>673.3125</v>
      </c>
      <c r="K672" s="79">
        <f t="shared" si="14"/>
        <v>0</v>
      </c>
    </row>
    <row r="673" spans="1:11" hidden="1" x14ac:dyDescent="0.25">
      <c r="A673" s="22" t="s">
        <v>1543</v>
      </c>
      <c r="B673" s="23">
        <v>85</v>
      </c>
      <c r="G673" s="79" t="s">
        <v>8948</v>
      </c>
      <c r="H673" s="79" t="s">
        <v>8948</v>
      </c>
      <c r="I673" s="79">
        <f t="shared" si="12"/>
        <v>61.08</v>
      </c>
      <c r="J673" s="79">
        <f t="shared" si="13"/>
        <v>381.75</v>
      </c>
      <c r="K673" s="79">
        <f t="shared" si="14"/>
        <v>0</v>
      </c>
    </row>
    <row r="674" spans="1:11" hidden="1" x14ac:dyDescent="0.25">
      <c r="A674" s="22" t="s">
        <v>1543</v>
      </c>
      <c r="B674" s="23">
        <v>85</v>
      </c>
      <c r="G674" s="79" t="s">
        <v>2462</v>
      </c>
      <c r="H674" s="79" t="s">
        <v>2462</v>
      </c>
      <c r="I674" s="79">
        <f t="shared" si="12"/>
        <v>27.04</v>
      </c>
      <c r="J674" s="79">
        <f t="shared" si="13"/>
        <v>169</v>
      </c>
      <c r="K674" s="79">
        <f t="shared" si="14"/>
        <v>0</v>
      </c>
    </row>
    <row r="675" spans="1:11" hidden="1" x14ac:dyDescent="0.25">
      <c r="A675" s="22" t="s">
        <v>1543</v>
      </c>
      <c r="B675" s="23">
        <v>85</v>
      </c>
      <c r="G675" s="79" t="s">
        <v>10224</v>
      </c>
      <c r="H675" s="79" t="s">
        <v>10225</v>
      </c>
      <c r="I675" s="79">
        <f t="shared" si="12"/>
        <v>22068.97</v>
      </c>
      <c r="J675" s="79">
        <f t="shared" si="13"/>
        <v>137931.0625</v>
      </c>
      <c r="K675" s="79">
        <f t="shared" si="14"/>
        <v>0</v>
      </c>
    </row>
    <row r="676" spans="1:11" hidden="1" x14ac:dyDescent="0.25">
      <c r="A676" s="22" t="s">
        <v>1543</v>
      </c>
      <c r="B676" s="23">
        <v>85</v>
      </c>
      <c r="G676" s="79" t="s">
        <v>9678</v>
      </c>
      <c r="H676" s="79" t="s">
        <v>9373</v>
      </c>
      <c r="I676" s="79">
        <f t="shared" si="12"/>
        <v>13968</v>
      </c>
      <c r="J676" s="79">
        <f t="shared" si="13"/>
        <v>87300</v>
      </c>
      <c r="K676" s="79">
        <f t="shared" si="14"/>
        <v>0</v>
      </c>
    </row>
    <row r="677" spans="1:11" hidden="1" x14ac:dyDescent="0.25">
      <c r="A677" s="22" t="s">
        <v>1543</v>
      </c>
      <c r="B677" s="23">
        <v>85</v>
      </c>
      <c r="G677" s="79" t="s">
        <v>1432</v>
      </c>
      <c r="H677" s="79" t="s">
        <v>1060</v>
      </c>
      <c r="I677" s="79">
        <f t="shared" si="12"/>
        <v>240</v>
      </c>
      <c r="J677" s="79">
        <f t="shared" si="13"/>
        <v>1500</v>
      </c>
      <c r="K677" s="79">
        <f t="shared" si="14"/>
        <v>0</v>
      </c>
    </row>
    <row r="678" spans="1:11" hidden="1" x14ac:dyDescent="0.25">
      <c r="A678" s="22" t="s">
        <v>1543</v>
      </c>
      <c r="B678" s="23">
        <v>85</v>
      </c>
      <c r="G678" s="79" t="s">
        <v>6976</v>
      </c>
      <c r="H678" s="79" t="s">
        <v>6976</v>
      </c>
      <c r="I678" s="79">
        <f t="shared" si="12"/>
        <v>28.03</v>
      </c>
      <c r="J678" s="79">
        <f t="shared" si="13"/>
        <v>175.1875</v>
      </c>
      <c r="K678" s="79">
        <f t="shared" si="14"/>
        <v>0</v>
      </c>
    </row>
    <row r="679" spans="1:11" hidden="1" x14ac:dyDescent="0.25">
      <c r="A679" s="22" t="s">
        <v>1543</v>
      </c>
      <c r="B679" s="23">
        <v>85</v>
      </c>
      <c r="G679" s="79" t="s">
        <v>3184</v>
      </c>
      <c r="H679" s="79" t="s">
        <v>3184</v>
      </c>
      <c r="I679" s="79">
        <f t="shared" si="12"/>
        <v>161.75</v>
      </c>
      <c r="J679" s="79">
        <f t="shared" si="13"/>
        <v>1010.9375</v>
      </c>
      <c r="K679" s="79">
        <f t="shared" si="14"/>
        <v>0</v>
      </c>
    </row>
    <row r="680" spans="1:11" hidden="1" x14ac:dyDescent="0.25">
      <c r="A680" s="22" t="s">
        <v>1543</v>
      </c>
      <c r="B680" s="23">
        <v>85</v>
      </c>
      <c r="G680" s="79" t="s">
        <v>1435</v>
      </c>
      <c r="H680" s="79" t="s">
        <v>7871</v>
      </c>
      <c r="I680" s="79">
        <f t="shared" si="12"/>
        <v>4335.4799999999996</v>
      </c>
      <c r="J680" s="79">
        <f t="shared" si="13"/>
        <v>27096.749999999996</v>
      </c>
      <c r="K680" s="79">
        <f t="shared" si="14"/>
        <v>0</v>
      </c>
    </row>
    <row r="681" spans="1:11" hidden="1" x14ac:dyDescent="0.25">
      <c r="A681" s="22" t="s">
        <v>1543</v>
      </c>
      <c r="B681" s="23">
        <v>85</v>
      </c>
      <c r="G681" s="7" t="s">
        <v>10265</v>
      </c>
      <c r="H681" s="31" t="s">
        <v>10266</v>
      </c>
      <c r="I681" s="79">
        <f t="shared" si="12"/>
        <v>2280</v>
      </c>
      <c r="J681" s="79">
        <f t="shared" si="13"/>
        <v>14250</v>
      </c>
      <c r="K681" s="79">
        <f t="shared" si="14"/>
        <v>0</v>
      </c>
    </row>
    <row r="682" spans="1:11" hidden="1" x14ac:dyDescent="0.25">
      <c r="A682" s="22" t="s">
        <v>1543</v>
      </c>
      <c r="B682" s="23">
        <v>85</v>
      </c>
      <c r="G682" s="79" t="s">
        <v>1533</v>
      </c>
      <c r="H682" s="79" t="s">
        <v>1533</v>
      </c>
      <c r="I682" s="79">
        <f t="shared" si="12"/>
        <v>46.88</v>
      </c>
      <c r="J682" s="79">
        <f t="shared" si="13"/>
        <v>293</v>
      </c>
      <c r="K682" s="79">
        <f t="shared" si="14"/>
        <v>0</v>
      </c>
    </row>
    <row r="683" spans="1:11" hidden="1" x14ac:dyDescent="0.25">
      <c r="A683" s="22" t="s">
        <v>1543</v>
      </c>
      <c r="B683" s="23">
        <v>85</v>
      </c>
      <c r="G683" s="79" t="s">
        <v>10248</v>
      </c>
      <c r="H683" s="79" t="s">
        <v>10248</v>
      </c>
      <c r="I683" s="79">
        <f t="shared" si="12"/>
        <v>17.79</v>
      </c>
      <c r="J683" s="79">
        <f t="shared" si="13"/>
        <v>111.18749999999999</v>
      </c>
      <c r="K683" s="79">
        <f t="shared" si="14"/>
        <v>0</v>
      </c>
    </row>
    <row r="684" spans="1:11" hidden="1" x14ac:dyDescent="0.25">
      <c r="A684" s="22" t="s">
        <v>1543</v>
      </c>
      <c r="B684" s="23">
        <v>85</v>
      </c>
      <c r="G684" s="7" t="s">
        <v>9691</v>
      </c>
      <c r="H684" s="79" t="s">
        <v>10279</v>
      </c>
      <c r="I684" s="79">
        <f t="shared" si="12"/>
        <v>550.4</v>
      </c>
      <c r="J684" s="79">
        <f t="shared" si="13"/>
        <v>3440</v>
      </c>
      <c r="K684" s="79">
        <f t="shared" si="14"/>
        <v>0</v>
      </c>
    </row>
    <row r="685" spans="1:11" hidden="1" x14ac:dyDescent="0.25">
      <c r="A685" s="22" t="s">
        <v>1543</v>
      </c>
      <c r="B685" s="23">
        <v>85</v>
      </c>
      <c r="G685" s="79" t="s">
        <v>1451</v>
      </c>
      <c r="H685" s="79" t="s">
        <v>1258</v>
      </c>
      <c r="I685" s="79">
        <f t="shared" si="12"/>
        <v>1324.42</v>
      </c>
      <c r="J685" s="79">
        <f t="shared" si="13"/>
        <v>8277.625</v>
      </c>
      <c r="K685" s="79">
        <f t="shared" si="14"/>
        <v>0</v>
      </c>
    </row>
    <row r="686" spans="1:11" hidden="1" x14ac:dyDescent="0.25">
      <c r="A686" s="22" t="s">
        <v>1543</v>
      </c>
      <c r="B686" s="23">
        <v>85</v>
      </c>
      <c r="G686" s="7" t="s">
        <v>2909</v>
      </c>
      <c r="H686" s="7" t="s">
        <v>2910</v>
      </c>
      <c r="I686" s="79">
        <f t="shared" si="12"/>
        <v>18.62</v>
      </c>
      <c r="J686" s="79">
        <f t="shared" si="13"/>
        <v>116.375</v>
      </c>
      <c r="K686" s="79">
        <f t="shared" si="14"/>
        <v>0</v>
      </c>
    </row>
    <row r="687" spans="1:11" hidden="1" x14ac:dyDescent="0.25">
      <c r="A687" s="22" t="s">
        <v>1543</v>
      </c>
      <c r="B687" s="23">
        <v>85</v>
      </c>
      <c r="G687" s="79" t="s">
        <v>2833</v>
      </c>
      <c r="H687" s="79" t="s">
        <v>2497</v>
      </c>
      <c r="I687" s="79">
        <f t="shared" si="12"/>
        <v>2240</v>
      </c>
      <c r="J687" s="79">
        <f t="shared" si="13"/>
        <v>14000</v>
      </c>
      <c r="K687" s="79">
        <f t="shared" si="14"/>
        <v>0</v>
      </c>
    </row>
    <row r="688" spans="1:11" hidden="1" x14ac:dyDescent="0.25">
      <c r="A688" s="22" t="s">
        <v>1543</v>
      </c>
      <c r="B688" s="23">
        <v>85</v>
      </c>
      <c r="G688" s="79" t="s">
        <v>1421</v>
      </c>
      <c r="H688" s="79" t="s">
        <v>1006</v>
      </c>
      <c r="I688" s="79">
        <f t="shared" si="12"/>
        <v>527706.07000000007</v>
      </c>
      <c r="J688" s="79">
        <f t="shared" si="13"/>
        <v>3298162.9375000005</v>
      </c>
      <c r="K688" s="79">
        <f t="shared" si="14"/>
        <v>0</v>
      </c>
    </row>
    <row r="689" spans="1:11" hidden="1" x14ac:dyDescent="0.25">
      <c r="A689" s="22" t="s">
        <v>1543</v>
      </c>
      <c r="B689" s="23">
        <v>85</v>
      </c>
      <c r="G689" s="79" t="s">
        <v>10271</v>
      </c>
      <c r="H689" s="79" t="s">
        <v>10272</v>
      </c>
      <c r="I689" s="79">
        <f t="shared" si="12"/>
        <v>81.83</v>
      </c>
      <c r="J689" s="79">
        <f t="shared" si="13"/>
        <v>511.4375</v>
      </c>
      <c r="K689" s="79">
        <f t="shared" si="14"/>
        <v>0</v>
      </c>
    </row>
    <row r="690" spans="1:11" hidden="1" x14ac:dyDescent="0.25">
      <c r="A690" s="22" t="s">
        <v>1543</v>
      </c>
      <c r="B690" s="23">
        <v>85</v>
      </c>
      <c r="G690" s="7" t="s">
        <v>1520</v>
      </c>
      <c r="H690" s="7" t="s">
        <v>10297</v>
      </c>
      <c r="I690" s="79">
        <f t="shared" si="12"/>
        <v>336.3</v>
      </c>
      <c r="J690" s="79">
        <f t="shared" si="13"/>
        <v>2101.875</v>
      </c>
      <c r="K690" s="79">
        <f t="shared" si="14"/>
        <v>0</v>
      </c>
    </row>
    <row r="691" spans="1:11" x14ac:dyDescent="0.25">
      <c r="A691" s="22" t="s">
        <v>1543</v>
      </c>
      <c r="B691" s="23">
        <v>85</v>
      </c>
      <c r="G691" s="79" t="s">
        <v>5546</v>
      </c>
      <c r="H691" s="79" t="s">
        <v>5546</v>
      </c>
      <c r="I691" s="79">
        <f t="shared" si="12"/>
        <v>24.51</v>
      </c>
      <c r="J691" s="79">
        <f t="shared" si="13"/>
        <v>153.1875</v>
      </c>
      <c r="K691" s="79">
        <f t="shared" si="14"/>
        <v>2.79</v>
      </c>
    </row>
    <row r="692" spans="1:11" hidden="1" x14ac:dyDescent="0.25">
      <c r="A692" s="22" t="s">
        <v>1543</v>
      </c>
      <c r="B692" s="23">
        <v>85</v>
      </c>
      <c r="G692" s="79" t="s">
        <v>1424</v>
      </c>
      <c r="H692" s="79" t="s">
        <v>1018</v>
      </c>
      <c r="I692" s="79">
        <f t="shared" si="12"/>
        <v>460.32</v>
      </c>
      <c r="J692" s="79">
        <f t="shared" si="13"/>
        <v>2877</v>
      </c>
      <c r="K692" s="79">
        <f t="shared" si="14"/>
        <v>0</v>
      </c>
    </row>
    <row r="693" spans="1:11" hidden="1" x14ac:dyDescent="0.25">
      <c r="A693" s="22" t="s">
        <v>1543</v>
      </c>
      <c r="B693" s="23">
        <v>85</v>
      </c>
      <c r="G693" s="79" t="s">
        <v>7751</v>
      </c>
      <c r="H693" s="79" t="s">
        <v>7751</v>
      </c>
      <c r="I693" s="79">
        <f t="shared" si="12"/>
        <v>18.62</v>
      </c>
      <c r="J693" s="79">
        <f t="shared" si="13"/>
        <v>116.375</v>
      </c>
      <c r="K693" s="79">
        <f t="shared" si="14"/>
        <v>0</v>
      </c>
    </row>
    <row r="694" spans="1:11" hidden="1" x14ac:dyDescent="0.25">
      <c r="A694" s="22" t="s">
        <v>1543</v>
      </c>
      <c r="B694" s="23">
        <v>85</v>
      </c>
      <c r="G694" s="79" t="s">
        <v>2898</v>
      </c>
      <c r="H694" s="79" t="s">
        <v>2898</v>
      </c>
      <c r="I694" s="79">
        <f t="shared" si="12"/>
        <v>46.63</v>
      </c>
      <c r="J694" s="79">
        <f t="shared" si="13"/>
        <v>291.4375</v>
      </c>
      <c r="K694" s="79">
        <f t="shared" si="14"/>
        <v>0</v>
      </c>
    </row>
    <row r="695" spans="1:11" hidden="1" x14ac:dyDescent="0.25">
      <c r="A695" s="22" t="s">
        <v>1543</v>
      </c>
      <c r="B695" s="23">
        <v>85</v>
      </c>
      <c r="G695" s="79" t="s">
        <v>10019</v>
      </c>
      <c r="H695" s="79" t="s">
        <v>10019</v>
      </c>
      <c r="I695" s="79">
        <f t="shared" si="12"/>
        <v>13.48</v>
      </c>
      <c r="J695" s="79">
        <f t="shared" si="13"/>
        <v>84.25</v>
      </c>
      <c r="K695" s="79">
        <f t="shared" si="14"/>
        <v>0</v>
      </c>
    </row>
    <row r="696" spans="1:11" hidden="1" x14ac:dyDescent="0.25">
      <c r="A696" s="22" t="s">
        <v>1543</v>
      </c>
      <c r="B696" s="23">
        <v>85</v>
      </c>
      <c r="G696" s="79" t="s">
        <v>10236</v>
      </c>
      <c r="H696" s="79" t="s">
        <v>10148</v>
      </c>
      <c r="I696" s="79">
        <f t="shared" si="12"/>
        <v>2624</v>
      </c>
      <c r="J696" s="79">
        <f t="shared" si="13"/>
        <v>16400</v>
      </c>
      <c r="K696" s="79">
        <f t="shared" si="14"/>
        <v>0</v>
      </c>
    </row>
    <row r="697" spans="1:11" hidden="1" x14ac:dyDescent="0.25">
      <c r="A697" s="22" t="s">
        <v>1543</v>
      </c>
      <c r="B697" s="23">
        <v>85</v>
      </c>
      <c r="G697" s="79" t="s">
        <v>1456</v>
      </c>
      <c r="H697" s="79" t="s">
        <v>1324</v>
      </c>
      <c r="I697" s="79">
        <f t="shared" si="12"/>
        <v>13527.44</v>
      </c>
      <c r="J697" s="79">
        <f t="shared" si="13"/>
        <v>84546.5</v>
      </c>
      <c r="K697" s="79">
        <f t="shared" si="14"/>
        <v>0</v>
      </c>
    </row>
    <row r="698" spans="1:11" hidden="1" x14ac:dyDescent="0.25">
      <c r="A698" s="22" t="s">
        <v>1543</v>
      </c>
      <c r="B698" s="23">
        <v>85</v>
      </c>
      <c r="G698" s="7" t="s">
        <v>1472</v>
      </c>
      <c r="H698" s="7" t="s">
        <v>3757</v>
      </c>
      <c r="I698" s="79">
        <f t="shared" si="12"/>
        <v>75671.58</v>
      </c>
      <c r="J698" s="79">
        <f t="shared" si="13"/>
        <v>472947.375</v>
      </c>
      <c r="K698" s="79">
        <f t="shared" si="14"/>
        <v>0</v>
      </c>
    </row>
    <row r="699" spans="1:11" hidden="1" x14ac:dyDescent="0.25">
      <c r="A699" s="22" t="s">
        <v>1543</v>
      </c>
      <c r="B699" s="23">
        <v>85</v>
      </c>
      <c r="G699" s="79" t="s">
        <v>1459</v>
      </c>
      <c r="H699" s="79" t="s">
        <v>1372</v>
      </c>
      <c r="I699" s="79">
        <f t="shared" si="12"/>
        <v>1300.8</v>
      </c>
      <c r="J699" s="79">
        <f t="shared" si="13"/>
        <v>8130</v>
      </c>
      <c r="K699" s="79">
        <f t="shared" si="14"/>
        <v>0</v>
      </c>
    </row>
    <row r="700" spans="1:11" x14ac:dyDescent="0.25">
      <c r="A700" s="22" t="s">
        <v>1543</v>
      </c>
      <c r="B700" s="24" t="s">
        <v>1544</v>
      </c>
      <c r="G700" s="79" t="s">
        <v>7966</v>
      </c>
      <c r="H700" s="79" t="s">
        <v>1192</v>
      </c>
      <c r="I700" s="79">
        <f t="shared" si="12"/>
        <v>21428.58</v>
      </c>
      <c r="J700" s="79">
        <f t="shared" si="13"/>
        <v>133928.625</v>
      </c>
      <c r="K700" s="79">
        <f t="shared" si="14"/>
        <v>14285.76</v>
      </c>
    </row>
    <row r="701" spans="1:11" hidden="1" x14ac:dyDescent="0.25">
      <c r="A701" s="22" t="s">
        <v>1543</v>
      </c>
      <c r="B701" s="23">
        <v>85</v>
      </c>
      <c r="G701" s="79" t="s">
        <v>6761</v>
      </c>
      <c r="H701" s="79" t="s">
        <v>6761</v>
      </c>
      <c r="I701" s="79">
        <f t="shared" ref="I701:I763" si="15">+SUMIF($G$7:$G$562,G701,$I$7:$I$562)</f>
        <v>7.59</v>
      </c>
      <c r="J701" s="79">
        <f t="shared" ref="J701:J763" si="16">+I701/0.16</f>
        <v>47.4375</v>
      </c>
      <c r="K701" s="79">
        <f t="shared" ref="K701:K763" si="17">+SUMIF($G$7:$G$562,G701,$K$7:$K$562)</f>
        <v>0</v>
      </c>
    </row>
    <row r="702" spans="1:11" hidden="1" x14ac:dyDescent="0.25">
      <c r="A702" s="22" t="s">
        <v>1543</v>
      </c>
      <c r="B702" s="23">
        <v>85</v>
      </c>
      <c r="G702" s="79" t="s">
        <v>10052</v>
      </c>
      <c r="H702" s="79" t="s">
        <v>10052</v>
      </c>
      <c r="I702" s="79">
        <f t="shared" si="15"/>
        <v>7.59</v>
      </c>
      <c r="J702" s="79">
        <f t="shared" si="16"/>
        <v>47.4375</v>
      </c>
      <c r="K702" s="79">
        <f t="shared" si="17"/>
        <v>0</v>
      </c>
    </row>
    <row r="703" spans="1:11" hidden="1" x14ac:dyDescent="0.25">
      <c r="A703" s="22" t="s">
        <v>1543</v>
      </c>
      <c r="B703" s="23">
        <v>85</v>
      </c>
      <c r="G703" s="79" t="s">
        <v>10226</v>
      </c>
      <c r="H703" s="79" t="s">
        <v>1064</v>
      </c>
      <c r="I703" s="79">
        <f t="shared" si="15"/>
        <v>1981.94</v>
      </c>
      <c r="J703" s="79">
        <f t="shared" si="16"/>
        <v>12387.125</v>
      </c>
      <c r="K703" s="79">
        <f t="shared" si="17"/>
        <v>0</v>
      </c>
    </row>
    <row r="704" spans="1:11" hidden="1" x14ac:dyDescent="0.25">
      <c r="A704" s="22" t="s">
        <v>1543</v>
      </c>
      <c r="B704" s="23">
        <v>85</v>
      </c>
      <c r="G704" s="79" t="s">
        <v>1433</v>
      </c>
      <c r="H704" s="79" t="s">
        <v>1064</v>
      </c>
      <c r="I704" s="79">
        <f t="shared" si="15"/>
        <v>3419.14</v>
      </c>
      <c r="J704" s="79">
        <f t="shared" si="16"/>
        <v>21369.625</v>
      </c>
      <c r="K704" s="79">
        <f t="shared" si="17"/>
        <v>0</v>
      </c>
    </row>
    <row r="705" spans="1:11" hidden="1" x14ac:dyDescent="0.25">
      <c r="A705" s="22" t="s">
        <v>1543</v>
      </c>
      <c r="B705" s="23">
        <v>85</v>
      </c>
      <c r="G705" s="79" t="s">
        <v>9994</v>
      </c>
      <c r="H705" s="79" t="s">
        <v>9994</v>
      </c>
      <c r="I705" s="79">
        <f t="shared" si="15"/>
        <v>60.69</v>
      </c>
      <c r="J705" s="79">
        <f t="shared" si="16"/>
        <v>379.3125</v>
      </c>
      <c r="K705" s="79">
        <f t="shared" si="17"/>
        <v>0</v>
      </c>
    </row>
    <row r="706" spans="1:11" hidden="1" x14ac:dyDescent="0.25">
      <c r="A706" s="22" t="s">
        <v>1543</v>
      </c>
      <c r="B706" s="23">
        <v>85</v>
      </c>
      <c r="G706" s="79" t="s">
        <v>6699</v>
      </c>
      <c r="H706" s="79" t="s">
        <v>6699</v>
      </c>
      <c r="I706" s="79">
        <f t="shared" si="15"/>
        <v>151.16999999999999</v>
      </c>
      <c r="J706" s="79">
        <f t="shared" si="16"/>
        <v>944.81249999999989</v>
      </c>
      <c r="K706" s="79">
        <f t="shared" si="17"/>
        <v>0</v>
      </c>
    </row>
    <row r="707" spans="1:11" hidden="1" x14ac:dyDescent="0.25">
      <c r="A707" s="22" t="s">
        <v>1543</v>
      </c>
      <c r="B707" s="23">
        <v>85</v>
      </c>
      <c r="G707" s="79" t="s">
        <v>10242</v>
      </c>
      <c r="H707" s="79" t="s">
        <v>10186</v>
      </c>
      <c r="I707" s="79">
        <f t="shared" si="15"/>
        <v>36993.1</v>
      </c>
      <c r="J707" s="79">
        <f t="shared" si="16"/>
        <v>231206.875</v>
      </c>
      <c r="K707" s="79">
        <f t="shared" si="17"/>
        <v>0</v>
      </c>
    </row>
    <row r="708" spans="1:11" hidden="1" x14ac:dyDescent="0.25">
      <c r="A708" s="22" t="s">
        <v>1543</v>
      </c>
      <c r="B708" s="23">
        <v>85</v>
      </c>
      <c r="G708" s="79" t="s">
        <v>7627</v>
      </c>
      <c r="H708" s="79" t="s">
        <v>7767</v>
      </c>
      <c r="I708" s="79">
        <f t="shared" si="15"/>
        <v>3936</v>
      </c>
      <c r="J708" s="79">
        <f t="shared" si="16"/>
        <v>24600</v>
      </c>
      <c r="K708" s="79">
        <f t="shared" si="17"/>
        <v>0</v>
      </c>
    </row>
    <row r="709" spans="1:11" hidden="1" x14ac:dyDescent="0.25">
      <c r="A709" s="22" t="s">
        <v>1543</v>
      </c>
      <c r="B709" s="23">
        <v>85</v>
      </c>
      <c r="G709" s="79" t="s">
        <v>1450</v>
      </c>
      <c r="H709" s="79" t="s">
        <v>1221</v>
      </c>
      <c r="I709" s="79">
        <f t="shared" si="15"/>
        <v>733.25</v>
      </c>
      <c r="J709" s="79">
        <f t="shared" si="16"/>
        <v>4582.8125</v>
      </c>
      <c r="K709" s="79">
        <f t="shared" si="17"/>
        <v>0</v>
      </c>
    </row>
    <row r="710" spans="1:11" hidden="1" x14ac:dyDescent="0.25">
      <c r="A710" s="22" t="s">
        <v>1543</v>
      </c>
      <c r="B710" s="23">
        <v>85</v>
      </c>
      <c r="G710" s="79" t="s">
        <v>1438</v>
      </c>
      <c r="H710" s="79" t="s">
        <v>1130</v>
      </c>
      <c r="I710" s="79">
        <f t="shared" si="15"/>
        <v>6312</v>
      </c>
      <c r="J710" s="79">
        <f t="shared" si="16"/>
        <v>39450</v>
      </c>
      <c r="K710" s="79">
        <f t="shared" si="17"/>
        <v>0</v>
      </c>
    </row>
    <row r="711" spans="1:11" hidden="1" x14ac:dyDescent="0.25">
      <c r="A711" s="22" t="s">
        <v>1543</v>
      </c>
      <c r="B711" s="23">
        <v>85</v>
      </c>
      <c r="G711" s="79" t="s">
        <v>2836</v>
      </c>
      <c r="H711" s="79" t="s">
        <v>2516</v>
      </c>
      <c r="I711" s="79">
        <f t="shared" si="15"/>
        <v>1358.48</v>
      </c>
      <c r="J711" s="79">
        <f t="shared" si="16"/>
        <v>8490.5</v>
      </c>
      <c r="K711" s="79">
        <f t="shared" si="17"/>
        <v>0</v>
      </c>
    </row>
    <row r="712" spans="1:11" hidden="1" x14ac:dyDescent="0.25">
      <c r="A712" s="22" t="s">
        <v>1543</v>
      </c>
      <c r="B712" s="23">
        <v>85</v>
      </c>
      <c r="G712" s="79" t="s">
        <v>9978</v>
      </c>
      <c r="H712" s="79" t="s">
        <v>9978</v>
      </c>
      <c r="I712" s="79">
        <f t="shared" si="15"/>
        <v>176</v>
      </c>
      <c r="J712" s="79">
        <f t="shared" si="16"/>
        <v>1100</v>
      </c>
      <c r="K712" s="79">
        <f t="shared" si="17"/>
        <v>0</v>
      </c>
    </row>
    <row r="713" spans="1:11" hidden="1" x14ac:dyDescent="0.25">
      <c r="A713" s="22" t="s">
        <v>1543</v>
      </c>
      <c r="B713" s="23">
        <v>85</v>
      </c>
      <c r="G713" s="79" t="s">
        <v>5328</v>
      </c>
      <c r="H713" s="79" t="s">
        <v>5328</v>
      </c>
      <c r="I713" s="79">
        <f t="shared" si="15"/>
        <v>54.75</v>
      </c>
      <c r="J713" s="79">
        <f t="shared" si="16"/>
        <v>342.1875</v>
      </c>
      <c r="K713" s="79">
        <f t="shared" si="17"/>
        <v>0</v>
      </c>
    </row>
    <row r="714" spans="1:11" hidden="1" x14ac:dyDescent="0.25">
      <c r="A714" s="22" t="s">
        <v>1543</v>
      </c>
      <c r="B714" s="23">
        <v>85</v>
      </c>
      <c r="G714" s="79" t="s">
        <v>3727</v>
      </c>
      <c r="H714" s="79" t="s">
        <v>3591</v>
      </c>
      <c r="I714" s="79">
        <f t="shared" si="15"/>
        <v>1600</v>
      </c>
      <c r="J714" s="79">
        <f t="shared" si="16"/>
        <v>10000</v>
      </c>
      <c r="K714" s="79">
        <f t="shared" si="17"/>
        <v>0</v>
      </c>
    </row>
    <row r="715" spans="1:11" hidden="1" x14ac:dyDescent="0.25">
      <c r="A715" s="22" t="s">
        <v>1543</v>
      </c>
      <c r="B715" s="23">
        <v>85</v>
      </c>
      <c r="G715" s="79" t="s">
        <v>10239</v>
      </c>
      <c r="H715" s="79" t="s">
        <v>10203</v>
      </c>
      <c r="I715" s="79">
        <f t="shared" si="15"/>
        <v>3348.97</v>
      </c>
      <c r="J715" s="79">
        <f t="shared" si="16"/>
        <v>20931.0625</v>
      </c>
      <c r="K715" s="79">
        <f t="shared" si="17"/>
        <v>0</v>
      </c>
    </row>
    <row r="716" spans="1:11" hidden="1" x14ac:dyDescent="0.25">
      <c r="A716" s="22" t="s">
        <v>1543</v>
      </c>
      <c r="B716" s="23">
        <v>85</v>
      </c>
      <c r="G716" s="79" t="s">
        <v>403</v>
      </c>
      <c r="H716" s="79" t="s">
        <v>403</v>
      </c>
      <c r="I716" s="79">
        <f t="shared" si="15"/>
        <v>229.59000000000003</v>
      </c>
      <c r="J716" s="79">
        <f t="shared" si="16"/>
        <v>1434.9375000000002</v>
      </c>
      <c r="K716" s="79">
        <f t="shared" si="17"/>
        <v>0</v>
      </c>
    </row>
    <row r="717" spans="1:11" hidden="1" x14ac:dyDescent="0.25">
      <c r="A717" s="22" t="s">
        <v>1543</v>
      </c>
      <c r="B717" s="23">
        <v>85</v>
      </c>
      <c r="G717" s="79" t="s">
        <v>2852</v>
      </c>
      <c r="H717" s="79" t="s">
        <v>2734</v>
      </c>
      <c r="I717" s="79">
        <f t="shared" si="15"/>
        <v>1176</v>
      </c>
      <c r="J717" s="79">
        <f t="shared" si="16"/>
        <v>7350</v>
      </c>
      <c r="K717" s="79">
        <f t="shared" si="17"/>
        <v>0</v>
      </c>
    </row>
    <row r="718" spans="1:11" hidden="1" x14ac:dyDescent="0.25">
      <c r="A718" s="22" t="s">
        <v>1543</v>
      </c>
      <c r="B718" s="23">
        <v>85</v>
      </c>
      <c r="G718" s="79" t="s">
        <v>2835</v>
      </c>
      <c r="H718" s="79" t="s">
        <v>2510</v>
      </c>
      <c r="I718" s="79">
        <f t="shared" si="15"/>
        <v>795.2</v>
      </c>
      <c r="J718" s="79">
        <f t="shared" si="16"/>
        <v>4970</v>
      </c>
      <c r="K718" s="79">
        <f t="shared" si="17"/>
        <v>0</v>
      </c>
    </row>
    <row r="719" spans="1:11" hidden="1" x14ac:dyDescent="0.25">
      <c r="A719" s="22" t="s">
        <v>1543</v>
      </c>
      <c r="B719" s="23">
        <v>85</v>
      </c>
      <c r="G719" s="7" t="s">
        <v>10263</v>
      </c>
      <c r="H719" s="79" t="s">
        <v>9903</v>
      </c>
      <c r="I719" s="79">
        <f t="shared" si="15"/>
        <v>109.52</v>
      </c>
      <c r="J719" s="79">
        <f t="shared" si="16"/>
        <v>684.5</v>
      </c>
      <c r="K719" s="79">
        <f t="shared" si="17"/>
        <v>0</v>
      </c>
    </row>
    <row r="720" spans="1:11" hidden="1" x14ac:dyDescent="0.25">
      <c r="A720" s="22" t="s">
        <v>1543</v>
      </c>
      <c r="B720" s="23">
        <v>85</v>
      </c>
      <c r="G720" s="79" t="s">
        <v>978</v>
      </c>
      <c r="H720" s="79" t="s">
        <v>978</v>
      </c>
      <c r="I720" s="79">
        <f t="shared" si="15"/>
        <v>292.40999999999997</v>
      </c>
      <c r="J720" s="79">
        <f t="shared" si="16"/>
        <v>1827.5624999999998</v>
      </c>
      <c r="K720" s="79">
        <f t="shared" si="17"/>
        <v>0</v>
      </c>
    </row>
    <row r="721" spans="1:11" hidden="1" x14ac:dyDescent="0.25">
      <c r="A721" s="22" t="s">
        <v>1543</v>
      </c>
      <c r="B721" s="23">
        <v>85</v>
      </c>
      <c r="G721" s="79" t="s">
        <v>919</v>
      </c>
      <c r="H721" s="79" t="s">
        <v>919</v>
      </c>
      <c r="I721" s="79">
        <f t="shared" si="15"/>
        <v>34.200000000000003</v>
      </c>
      <c r="J721" s="79">
        <f t="shared" si="16"/>
        <v>213.75</v>
      </c>
      <c r="K721" s="79">
        <f t="shared" si="17"/>
        <v>0</v>
      </c>
    </row>
    <row r="722" spans="1:11" x14ac:dyDescent="0.25">
      <c r="A722" s="22" t="s">
        <v>1543</v>
      </c>
      <c r="B722" s="24" t="s">
        <v>1544</v>
      </c>
      <c r="G722" s="7" t="s">
        <v>1418</v>
      </c>
      <c r="H722" s="79" t="s">
        <v>1196</v>
      </c>
      <c r="I722" s="79">
        <f t="shared" si="15"/>
        <v>21428.58</v>
      </c>
      <c r="J722" s="79">
        <f t="shared" si="16"/>
        <v>133928.625</v>
      </c>
      <c r="K722" s="79">
        <f t="shared" si="17"/>
        <v>14285.76</v>
      </c>
    </row>
    <row r="723" spans="1:11" hidden="1" x14ac:dyDescent="0.25">
      <c r="A723" s="22" t="s">
        <v>1543</v>
      </c>
      <c r="B723" s="23">
        <v>85</v>
      </c>
      <c r="G723" s="79" t="s">
        <v>2846</v>
      </c>
      <c r="H723" s="79" t="s">
        <v>2638</v>
      </c>
      <c r="I723" s="79">
        <f t="shared" si="15"/>
        <v>365.63</v>
      </c>
      <c r="J723" s="79">
        <f t="shared" si="16"/>
        <v>2285.1875</v>
      </c>
      <c r="K723" s="79">
        <f t="shared" si="17"/>
        <v>0</v>
      </c>
    </row>
    <row r="724" spans="1:11" hidden="1" x14ac:dyDescent="0.25">
      <c r="A724" s="22" t="s">
        <v>1543</v>
      </c>
      <c r="B724" s="23">
        <v>85</v>
      </c>
      <c r="G724" s="79" t="s">
        <v>10234</v>
      </c>
      <c r="H724" s="79" t="s">
        <v>10144</v>
      </c>
      <c r="I724" s="79">
        <f t="shared" si="15"/>
        <v>49.98</v>
      </c>
      <c r="J724" s="79">
        <f t="shared" si="16"/>
        <v>312.375</v>
      </c>
      <c r="K724" s="79">
        <f t="shared" si="17"/>
        <v>0</v>
      </c>
    </row>
    <row r="725" spans="1:11" hidden="1" x14ac:dyDescent="0.25">
      <c r="A725" s="22" t="s">
        <v>1543</v>
      </c>
      <c r="B725" s="23">
        <v>85</v>
      </c>
      <c r="G725" s="79" t="s">
        <v>1431</v>
      </c>
      <c r="H725" s="79" t="s">
        <v>1056</v>
      </c>
      <c r="I725" s="79">
        <f t="shared" si="15"/>
        <v>2240</v>
      </c>
      <c r="J725" s="79">
        <f t="shared" si="16"/>
        <v>14000</v>
      </c>
      <c r="K725" s="79">
        <f t="shared" si="17"/>
        <v>0</v>
      </c>
    </row>
    <row r="726" spans="1:11" hidden="1" x14ac:dyDescent="0.25">
      <c r="A726" s="22" t="s">
        <v>1543</v>
      </c>
      <c r="B726" s="23">
        <v>85</v>
      </c>
      <c r="G726" s="79" t="s">
        <v>333</v>
      </c>
      <c r="H726" s="79" t="s">
        <v>333</v>
      </c>
      <c r="I726" s="79">
        <f t="shared" si="15"/>
        <v>334.20000000000005</v>
      </c>
      <c r="J726" s="79">
        <f t="shared" si="16"/>
        <v>2088.7500000000005</v>
      </c>
      <c r="K726" s="79">
        <f t="shared" si="17"/>
        <v>0</v>
      </c>
    </row>
    <row r="727" spans="1:11" hidden="1" x14ac:dyDescent="0.25">
      <c r="A727" s="22" t="s">
        <v>1543</v>
      </c>
      <c r="B727" s="23">
        <v>85</v>
      </c>
      <c r="G727" s="7" t="s">
        <v>1486</v>
      </c>
      <c r="H727" s="7" t="s">
        <v>1487</v>
      </c>
      <c r="I727" s="79">
        <f t="shared" si="15"/>
        <v>82809.290000000008</v>
      </c>
      <c r="J727" s="79">
        <f t="shared" si="16"/>
        <v>517558.06250000006</v>
      </c>
      <c r="K727" s="79">
        <f t="shared" si="17"/>
        <v>0</v>
      </c>
    </row>
    <row r="728" spans="1:11" hidden="1" x14ac:dyDescent="0.25">
      <c r="A728" s="22" t="s">
        <v>1543</v>
      </c>
      <c r="B728" s="23">
        <v>85</v>
      </c>
      <c r="G728" s="79" t="s">
        <v>10241</v>
      </c>
      <c r="H728" s="79" t="s">
        <v>10216</v>
      </c>
      <c r="I728" s="79">
        <f t="shared" si="15"/>
        <v>4602.32</v>
      </c>
      <c r="J728" s="79">
        <f t="shared" si="16"/>
        <v>28764.499999999996</v>
      </c>
      <c r="K728" s="79">
        <f t="shared" si="17"/>
        <v>0</v>
      </c>
    </row>
    <row r="729" spans="1:11" hidden="1" x14ac:dyDescent="0.25">
      <c r="A729" s="22" t="s">
        <v>1543</v>
      </c>
      <c r="B729" s="23">
        <v>85</v>
      </c>
      <c r="G729" s="79" t="s">
        <v>411</v>
      </c>
      <c r="H729" s="79" t="s">
        <v>9959</v>
      </c>
      <c r="I729" s="79">
        <f t="shared" si="15"/>
        <v>1948.94</v>
      </c>
      <c r="J729" s="79">
        <f t="shared" si="16"/>
        <v>12180.875</v>
      </c>
      <c r="K729" s="79">
        <f t="shared" si="17"/>
        <v>0</v>
      </c>
    </row>
    <row r="730" spans="1:11" hidden="1" x14ac:dyDescent="0.25">
      <c r="A730" s="22" t="s">
        <v>1543</v>
      </c>
      <c r="B730" s="23">
        <v>85</v>
      </c>
      <c r="G730" s="79" t="s">
        <v>907</v>
      </c>
      <c r="H730" s="79" t="s">
        <v>907</v>
      </c>
      <c r="I730" s="79">
        <f t="shared" si="15"/>
        <v>1261.56</v>
      </c>
      <c r="J730" s="79">
        <f t="shared" si="16"/>
        <v>7884.7499999999991</v>
      </c>
      <c r="K730" s="79">
        <f t="shared" si="17"/>
        <v>0</v>
      </c>
    </row>
    <row r="731" spans="1:11" hidden="1" x14ac:dyDescent="0.25">
      <c r="A731" s="22" t="s">
        <v>1543</v>
      </c>
      <c r="B731" s="23">
        <v>85</v>
      </c>
      <c r="G731" s="79" t="s">
        <v>1423</v>
      </c>
      <c r="H731" s="79" t="s">
        <v>1014</v>
      </c>
      <c r="I731" s="79">
        <f t="shared" si="15"/>
        <v>3002.6099999999997</v>
      </c>
      <c r="J731" s="79">
        <f t="shared" si="16"/>
        <v>18766.312499999996</v>
      </c>
      <c r="K731" s="79">
        <f t="shared" si="17"/>
        <v>0</v>
      </c>
    </row>
    <row r="732" spans="1:11" hidden="1" x14ac:dyDescent="0.25">
      <c r="A732" s="22" t="s">
        <v>1543</v>
      </c>
      <c r="B732" s="23">
        <v>85</v>
      </c>
      <c r="G732" s="7" t="s">
        <v>3399</v>
      </c>
      <c r="H732" s="7" t="s">
        <v>3399</v>
      </c>
      <c r="I732" s="79">
        <f t="shared" si="15"/>
        <v>116.56</v>
      </c>
      <c r="J732" s="79">
        <f t="shared" si="16"/>
        <v>728.5</v>
      </c>
      <c r="K732" s="79">
        <f t="shared" si="17"/>
        <v>0</v>
      </c>
    </row>
    <row r="733" spans="1:11" hidden="1" x14ac:dyDescent="0.25">
      <c r="A733" s="22" t="s">
        <v>1543</v>
      </c>
      <c r="B733" s="23">
        <v>85</v>
      </c>
      <c r="G733" s="79" t="s">
        <v>10230</v>
      </c>
      <c r="H733" s="79" t="s">
        <v>10114</v>
      </c>
      <c r="I733" s="79">
        <f t="shared" si="15"/>
        <v>1073.58</v>
      </c>
      <c r="J733" s="79">
        <f t="shared" si="16"/>
        <v>6709.8749999999991</v>
      </c>
      <c r="K733" s="79">
        <f t="shared" si="17"/>
        <v>0</v>
      </c>
    </row>
    <row r="734" spans="1:11" hidden="1" x14ac:dyDescent="0.25">
      <c r="A734" s="22" t="s">
        <v>1543</v>
      </c>
      <c r="B734" s="23">
        <v>85</v>
      </c>
      <c r="G734" s="7" t="s">
        <v>1900</v>
      </c>
      <c r="H734" s="7" t="s">
        <v>2906</v>
      </c>
      <c r="I734" s="79">
        <f t="shared" si="15"/>
        <v>5.24</v>
      </c>
      <c r="J734" s="79">
        <f t="shared" si="16"/>
        <v>32.75</v>
      </c>
      <c r="K734" s="79">
        <f t="shared" si="17"/>
        <v>0</v>
      </c>
    </row>
    <row r="735" spans="1:11" hidden="1" x14ac:dyDescent="0.25">
      <c r="A735" s="22" t="s">
        <v>1543</v>
      </c>
      <c r="B735" s="23">
        <v>85</v>
      </c>
      <c r="G735" s="79" t="s">
        <v>7310</v>
      </c>
      <c r="H735" s="79" t="s">
        <v>7040</v>
      </c>
      <c r="I735" s="79">
        <f t="shared" si="15"/>
        <v>1022.08</v>
      </c>
      <c r="J735" s="79">
        <f t="shared" si="16"/>
        <v>6388</v>
      </c>
      <c r="K735" s="79">
        <f t="shared" si="17"/>
        <v>0</v>
      </c>
    </row>
    <row r="736" spans="1:11" hidden="1" x14ac:dyDescent="0.25">
      <c r="A736" s="22" t="s">
        <v>1543</v>
      </c>
      <c r="B736" s="23">
        <v>85</v>
      </c>
      <c r="G736" s="79" t="s">
        <v>10227</v>
      </c>
      <c r="H736" s="79" t="s">
        <v>10090</v>
      </c>
      <c r="I736" s="79">
        <f t="shared" si="15"/>
        <v>1543.7</v>
      </c>
      <c r="J736" s="79">
        <f t="shared" si="16"/>
        <v>9648.125</v>
      </c>
      <c r="K736" s="79">
        <f t="shared" si="17"/>
        <v>0</v>
      </c>
    </row>
    <row r="737" spans="1:11" hidden="1" x14ac:dyDescent="0.25">
      <c r="A737" s="22" t="s">
        <v>1543</v>
      </c>
      <c r="B737" s="23">
        <v>85</v>
      </c>
      <c r="G737" s="79" t="s">
        <v>2439</v>
      </c>
      <c r="H737" s="79" t="s">
        <v>2439</v>
      </c>
      <c r="I737" s="79">
        <f t="shared" si="15"/>
        <v>36</v>
      </c>
      <c r="J737" s="79">
        <f t="shared" si="16"/>
        <v>225</v>
      </c>
      <c r="K737" s="79">
        <f t="shared" si="17"/>
        <v>0</v>
      </c>
    </row>
    <row r="738" spans="1:11" hidden="1" x14ac:dyDescent="0.25">
      <c r="A738" s="22" t="s">
        <v>1543</v>
      </c>
      <c r="B738" s="23">
        <v>85</v>
      </c>
      <c r="G738" s="79" t="s">
        <v>10249</v>
      </c>
      <c r="H738" s="79" t="s">
        <v>10249</v>
      </c>
      <c r="I738" s="79">
        <f t="shared" si="15"/>
        <v>40.340000000000003</v>
      </c>
      <c r="J738" s="79">
        <f t="shared" si="16"/>
        <v>252.12500000000003</v>
      </c>
      <c r="K738" s="79">
        <f t="shared" si="17"/>
        <v>0</v>
      </c>
    </row>
    <row r="739" spans="1:11" hidden="1" x14ac:dyDescent="0.25">
      <c r="A739" s="22" t="s">
        <v>1543</v>
      </c>
      <c r="B739" s="23">
        <v>85</v>
      </c>
      <c r="G739" s="79" t="s">
        <v>10251</v>
      </c>
      <c r="H739" s="79" t="s">
        <v>10251</v>
      </c>
      <c r="I739" s="79">
        <f t="shared" si="15"/>
        <v>126.22</v>
      </c>
      <c r="J739" s="79">
        <f t="shared" si="16"/>
        <v>788.875</v>
      </c>
      <c r="K739" s="79">
        <f t="shared" si="17"/>
        <v>0</v>
      </c>
    </row>
    <row r="740" spans="1:11" hidden="1" x14ac:dyDescent="0.25">
      <c r="A740" s="22" t="s">
        <v>1543</v>
      </c>
      <c r="B740" s="23">
        <v>85</v>
      </c>
      <c r="G740" s="79" t="s">
        <v>5985</v>
      </c>
      <c r="H740" s="79" t="s">
        <v>10103</v>
      </c>
      <c r="I740" s="79">
        <f t="shared" si="15"/>
        <v>293.11</v>
      </c>
      <c r="J740" s="79">
        <f t="shared" si="16"/>
        <v>1831.9375</v>
      </c>
      <c r="K740" s="79">
        <f t="shared" si="17"/>
        <v>0</v>
      </c>
    </row>
    <row r="741" spans="1:11" hidden="1" x14ac:dyDescent="0.25">
      <c r="A741" s="22" t="s">
        <v>1543</v>
      </c>
      <c r="B741" s="23">
        <v>85</v>
      </c>
      <c r="G741" s="79" t="s">
        <v>10250</v>
      </c>
      <c r="H741" s="79" t="s">
        <v>10250</v>
      </c>
      <c r="I741" s="79">
        <f t="shared" si="15"/>
        <v>175.11</v>
      </c>
      <c r="J741" s="79">
        <f t="shared" si="16"/>
        <v>1094.4375</v>
      </c>
      <c r="K741" s="79">
        <f t="shared" si="17"/>
        <v>0</v>
      </c>
    </row>
    <row r="742" spans="1:11" hidden="1" x14ac:dyDescent="0.25">
      <c r="A742" s="22" t="s">
        <v>1543</v>
      </c>
      <c r="B742" s="23">
        <v>85</v>
      </c>
      <c r="G742" s="79" t="s">
        <v>9679</v>
      </c>
      <c r="H742" s="79" t="s">
        <v>9375</v>
      </c>
      <c r="I742" s="79">
        <f t="shared" si="15"/>
        <v>1439.2</v>
      </c>
      <c r="J742" s="79">
        <f t="shared" si="16"/>
        <v>8995</v>
      </c>
      <c r="K742" s="79">
        <f t="shared" si="17"/>
        <v>0</v>
      </c>
    </row>
    <row r="743" spans="1:11" hidden="1" x14ac:dyDescent="0.25">
      <c r="A743" s="22" t="s">
        <v>1543</v>
      </c>
      <c r="B743" s="23">
        <v>85</v>
      </c>
      <c r="G743" s="49" t="s">
        <v>7972</v>
      </c>
      <c r="H743" s="45" t="s">
        <v>9196</v>
      </c>
      <c r="I743" s="79">
        <f t="shared" si="15"/>
        <v>25087.78</v>
      </c>
      <c r="J743" s="79">
        <f t="shared" si="16"/>
        <v>156798.625</v>
      </c>
      <c r="K743" s="79">
        <f t="shared" si="17"/>
        <v>0</v>
      </c>
    </row>
    <row r="744" spans="1:11" hidden="1" x14ac:dyDescent="0.25">
      <c r="A744" s="22" t="s">
        <v>1543</v>
      </c>
      <c r="B744" s="23">
        <v>85</v>
      </c>
      <c r="G744" s="79" t="s">
        <v>7644</v>
      </c>
      <c r="H744" s="79" t="s">
        <v>7644</v>
      </c>
      <c r="I744" s="79">
        <f t="shared" si="15"/>
        <v>55.03</v>
      </c>
      <c r="J744" s="79">
        <f t="shared" si="16"/>
        <v>343.9375</v>
      </c>
      <c r="K744" s="79">
        <f t="shared" si="17"/>
        <v>0</v>
      </c>
    </row>
    <row r="745" spans="1:11" hidden="1" x14ac:dyDescent="0.25">
      <c r="A745" s="22" t="s">
        <v>1543</v>
      </c>
      <c r="B745" s="23">
        <v>85</v>
      </c>
      <c r="G745" s="79" t="s">
        <v>9665</v>
      </c>
      <c r="H745" s="79" t="s">
        <v>10231</v>
      </c>
      <c r="I745" s="79">
        <f t="shared" si="15"/>
        <v>1644.9600000000003</v>
      </c>
      <c r="J745" s="79">
        <f t="shared" si="16"/>
        <v>10281.000000000002</v>
      </c>
      <c r="K745" s="79">
        <f t="shared" si="17"/>
        <v>0</v>
      </c>
    </row>
    <row r="746" spans="1:11" hidden="1" x14ac:dyDescent="0.25">
      <c r="A746" s="22" t="s">
        <v>1543</v>
      </c>
      <c r="B746" s="23">
        <v>85</v>
      </c>
      <c r="G746" s="79" t="s">
        <v>3713</v>
      </c>
      <c r="H746" s="79" t="s">
        <v>3488</v>
      </c>
      <c r="I746" s="79">
        <f t="shared" si="15"/>
        <v>2373.67</v>
      </c>
      <c r="J746" s="79">
        <f t="shared" si="16"/>
        <v>14835.4375</v>
      </c>
      <c r="K746" s="79">
        <f t="shared" si="17"/>
        <v>0</v>
      </c>
    </row>
    <row r="747" spans="1:11" hidden="1" x14ac:dyDescent="0.25">
      <c r="A747" s="22" t="s">
        <v>1543</v>
      </c>
      <c r="B747" s="23">
        <v>85</v>
      </c>
      <c r="G747" s="7" t="s">
        <v>1499</v>
      </c>
      <c r="H747" s="7" t="s">
        <v>1500</v>
      </c>
      <c r="I747" s="79">
        <f t="shared" si="15"/>
        <v>4726.26</v>
      </c>
      <c r="J747" s="79">
        <f t="shared" si="16"/>
        <v>29539.125</v>
      </c>
      <c r="K747" s="79">
        <f t="shared" si="17"/>
        <v>0</v>
      </c>
    </row>
    <row r="748" spans="1:11" hidden="1" x14ac:dyDescent="0.25">
      <c r="A748" s="22" t="s">
        <v>1543</v>
      </c>
      <c r="B748" s="23">
        <v>85</v>
      </c>
      <c r="G748" s="79" t="s">
        <v>1458</v>
      </c>
      <c r="H748" s="79" t="s">
        <v>1359</v>
      </c>
      <c r="I748" s="79">
        <f t="shared" si="15"/>
        <v>4024</v>
      </c>
      <c r="J748" s="79">
        <f t="shared" si="16"/>
        <v>25150</v>
      </c>
      <c r="K748" s="79">
        <f t="shared" si="17"/>
        <v>0</v>
      </c>
    </row>
    <row r="749" spans="1:11" hidden="1" x14ac:dyDescent="0.25">
      <c r="A749" s="22" t="s">
        <v>1543</v>
      </c>
      <c r="B749" s="23">
        <v>85</v>
      </c>
      <c r="G749" s="79" t="s">
        <v>815</v>
      </c>
      <c r="H749" s="79" t="s">
        <v>10278</v>
      </c>
      <c r="I749" s="79">
        <f t="shared" si="15"/>
        <v>292.94</v>
      </c>
      <c r="J749" s="79">
        <f t="shared" si="16"/>
        <v>1830.875</v>
      </c>
      <c r="K749" s="79">
        <f t="shared" si="17"/>
        <v>0</v>
      </c>
    </row>
    <row r="750" spans="1:11" hidden="1" x14ac:dyDescent="0.25">
      <c r="A750" s="22" t="s">
        <v>1543</v>
      </c>
      <c r="B750" s="23">
        <v>85</v>
      </c>
      <c r="G750" s="79" t="s">
        <v>2839</v>
      </c>
      <c r="H750" s="79" t="s">
        <v>2539</v>
      </c>
      <c r="I750" s="79">
        <f t="shared" si="15"/>
        <v>110.34</v>
      </c>
      <c r="J750" s="79">
        <f t="shared" si="16"/>
        <v>689.625</v>
      </c>
      <c r="K750" s="79">
        <f t="shared" si="17"/>
        <v>0</v>
      </c>
    </row>
    <row r="751" spans="1:11" hidden="1" x14ac:dyDescent="0.25">
      <c r="A751" s="22" t="s">
        <v>1543</v>
      </c>
      <c r="B751" s="23">
        <v>85</v>
      </c>
      <c r="G751" s="79" t="s">
        <v>1426</v>
      </c>
      <c r="H751" s="79" t="s">
        <v>1426</v>
      </c>
      <c r="I751" s="79">
        <f t="shared" si="15"/>
        <v>896</v>
      </c>
      <c r="J751" s="79">
        <f t="shared" si="16"/>
        <v>5600</v>
      </c>
      <c r="K751" s="79">
        <f t="shared" si="17"/>
        <v>0</v>
      </c>
    </row>
    <row r="752" spans="1:11" hidden="1" x14ac:dyDescent="0.25">
      <c r="A752" s="22" t="s">
        <v>1543</v>
      </c>
      <c r="B752" s="23">
        <v>85</v>
      </c>
      <c r="G752" s="79" t="s">
        <v>10247</v>
      </c>
      <c r="H752" s="79" t="s">
        <v>10247</v>
      </c>
      <c r="I752" s="79">
        <f t="shared" si="15"/>
        <v>30.34</v>
      </c>
      <c r="J752" s="79">
        <f t="shared" si="16"/>
        <v>189.625</v>
      </c>
      <c r="K752" s="79">
        <f t="shared" si="17"/>
        <v>0</v>
      </c>
    </row>
    <row r="753" spans="1:11" hidden="1" x14ac:dyDescent="0.25">
      <c r="A753" s="22" t="s">
        <v>1543</v>
      </c>
      <c r="B753" s="23">
        <v>85</v>
      </c>
      <c r="G753" s="79" t="s">
        <v>3729</v>
      </c>
      <c r="H753" s="79" t="s">
        <v>3638</v>
      </c>
      <c r="I753" s="79">
        <f t="shared" si="15"/>
        <v>4960.32</v>
      </c>
      <c r="J753" s="79">
        <f t="shared" si="16"/>
        <v>31001.999999999996</v>
      </c>
      <c r="K753" s="79">
        <f t="shared" si="17"/>
        <v>0</v>
      </c>
    </row>
    <row r="754" spans="1:11" hidden="1" x14ac:dyDescent="0.25">
      <c r="A754" s="22" t="s">
        <v>1543</v>
      </c>
      <c r="B754" s="23">
        <v>85</v>
      </c>
      <c r="G754" s="79" t="s">
        <v>10007</v>
      </c>
      <c r="H754" s="79" t="s">
        <v>10007</v>
      </c>
      <c r="I754" s="79">
        <f t="shared" si="15"/>
        <v>29.52</v>
      </c>
      <c r="J754" s="79">
        <f t="shared" si="16"/>
        <v>184.5</v>
      </c>
      <c r="K754" s="79">
        <f t="shared" si="17"/>
        <v>0</v>
      </c>
    </row>
    <row r="755" spans="1:11" hidden="1" x14ac:dyDescent="0.25">
      <c r="A755" s="22" t="s">
        <v>1543</v>
      </c>
      <c r="B755" s="23">
        <v>85</v>
      </c>
      <c r="G755" s="7" t="s">
        <v>1529</v>
      </c>
      <c r="H755" s="7" t="s">
        <v>10298</v>
      </c>
      <c r="I755" s="79">
        <f t="shared" si="15"/>
        <v>53.239999999999995</v>
      </c>
      <c r="J755" s="79">
        <f t="shared" si="16"/>
        <v>332.74999999999994</v>
      </c>
      <c r="K755" s="79">
        <f t="shared" si="17"/>
        <v>0</v>
      </c>
    </row>
    <row r="756" spans="1:11" hidden="1" x14ac:dyDescent="0.25">
      <c r="A756" s="22" t="s">
        <v>1543</v>
      </c>
      <c r="B756" s="23">
        <v>85</v>
      </c>
      <c r="G756" s="79" t="s">
        <v>8978</v>
      </c>
      <c r="H756" s="79" t="s">
        <v>8978</v>
      </c>
      <c r="I756" s="79">
        <f t="shared" si="15"/>
        <v>19.170000000000002</v>
      </c>
      <c r="J756" s="79">
        <f t="shared" si="16"/>
        <v>119.81250000000001</v>
      </c>
      <c r="K756" s="79">
        <f t="shared" si="17"/>
        <v>0</v>
      </c>
    </row>
    <row r="757" spans="1:11" hidden="1" x14ac:dyDescent="0.25">
      <c r="A757" s="22" t="s">
        <v>1543</v>
      </c>
      <c r="B757" s="23">
        <v>85</v>
      </c>
      <c r="G757" s="79" t="s">
        <v>10245</v>
      </c>
      <c r="H757" s="79" t="s">
        <v>9763</v>
      </c>
      <c r="I757" s="79">
        <f t="shared" si="15"/>
        <v>186.2</v>
      </c>
      <c r="J757" s="79">
        <f t="shared" si="16"/>
        <v>1163.75</v>
      </c>
      <c r="K757" s="79">
        <f t="shared" si="17"/>
        <v>0</v>
      </c>
    </row>
    <row r="758" spans="1:11" x14ac:dyDescent="0.25">
      <c r="A758" s="22" t="s">
        <v>1543</v>
      </c>
      <c r="B758" s="24" t="s">
        <v>1544</v>
      </c>
      <c r="G758" s="31" t="s">
        <v>1447</v>
      </c>
      <c r="H758" s="31" t="s">
        <v>10260</v>
      </c>
      <c r="I758" s="79">
        <f t="shared" si="15"/>
        <v>27200</v>
      </c>
      <c r="J758" s="79">
        <f t="shared" si="16"/>
        <v>170000</v>
      </c>
      <c r="K758" s="79">
        <f t="shared" si="17"/>
        <v>18133.34</v>
      </c>
    </row>
    <row r="759" spans="1:11" hidden="1" x14ac:dyDescent="0.25">
      <c r="A759" s="22" t="s">
        <v>1543</v>
      </c>
      <c r="B759" s="23">
        <v>85</v>
      </c>
      <c r="G759" s="79" t="s">
        <v>1441</v>
      </c>
      <c r="H759" s="79" t="s">
        <v>1156</v>
      </c>
      <c r="I759" s="79">
        <f t="shared" si="15"/>
        <v>2815.33</v>
      </c>
      <c r="J759" s="79">
        <f t="shared" si="16"/>
        <v>17595.8125</v>
      </c>
      <c r="K759" s="79">
        <f t="shared" si="17"/>
        <v>0</v>
      </c>
    </row>
    <row r="760" spans="1:11" hidden="1" x14ac:dyDescent="0.25">
      <c r="A760" s="22" t="s">
        <v>1543</v>
      </c>
      <c r="B760" s="23">
        <v>85</v>
      </c>
      <c r="G760" s="79" t="s">
        <v>9428</v>
      </c>
      <c r="H760" s="79" t="s">
        <v>9428</v>
      </c>
      <c r="I760" s="79">
        <f t="shared" si="15"/>
        <v>84.91</v>
      </c>
      <c r="J760" s="79">
        <f t="shared" si="16"/>
        <v>530.6875</v>
      </c>
      <c r="K760" s="79">
        <f t="shared" si="17"/>
        <v>0</v>
      </c>
    </row>
    <row r="761" spans="1:11" hidden="1" x14ac:dyDescent="0.25">
      <c r="A761" s="22" t="s">
        <v>1543</v>
      </c>
      <c r="B761" s="23">
        <v>85</v>
      </c>
      <c r="G761" s="79" t="s">
        <v>2423</v>
      </c>
      <c r="H761" s="79" t="s">
        <v>2423</v>
      </c>
      <c r="I761" s="79">
        <f t="shared" si="15"/>
        <v>13.47</v>
      </c>
      <c r="J761" s="79">
        <f t="shared" si="16"/>
        <v>84.1875</v>
      </c>
      <c r="K761" s="79">
        <f t="shared" si="17"/>
        <v>0</v>
      </c>
    </row>
    <row r="762" spans="1:11" hidden="1" x14ac:dyDescent="0.25">
      <c r="A762" s="22" t="s">
        <v>1543</v>
      </c>
      <c r="B762" s="23">
        <v>85</v>
      </c>
      <c r="G762" s="79" t="s">
        <v>5457</v>
      </c>
      <c r="H762" s="79" t="s">
        <v>5457</v>
      </c>
      <c r="I762" s="79">
        <f t="shared" si="15"/>
        <v>80.790000000000006</v>
      </c>
      <c r="J762" s="79">
        <f t="shared" si="16"/>
        <v>504.93750000000006</v>
      </c>
      <c r="K762" s="79">
        <f t="shared" si="17"/>
        <v>0</v>
      </c>
    </row>
    <row r="763" spans="1:11" hidden="1" x14ac:dyDescent="0.25">
      <c r="A763" s="22" t="s">
        <v>1543</v>
      </c>
      <c r="B763" s="23">
        <v>85</v>
      </c>
      <c r="G763" s="79" t="s">
        <v>3361</v>
      </c>
      <c r="H763" s="79" t="s">
        <v>3361</v>
      </c>
      <c r="I763" s="79">
        <f t="shared" si="15"/>
        <v>13.47</v>
      </c>
      <c r="J763" s="79">
        <f t="shared" si="16"/>
        <v>84.1875</v>
      </c>
      <c r="K763" s="79">
        <f t="shared" si="17"/>
        <v>0</v>
      </c>
    </row>
    <row r="764" spans="1:11" hidden="1" x14ac:dyDescent="0.25">
      <c r="A764" s="22" t="s">
        <v>1543</v>
      </c>
      <c r="B764" s="23">
        <v>85</v>
      </c>
      <c r="G764" s="79" t="s">
        <v>858</v>
      </c>
      <c r="H764" s="79" t="s">
        <v>858</v>
      </c>
      <c r="I764" s="79">
        <f t="shared" ref="I764:I800" si="18">+SUMIF($G$7:$G$562,G764,$I$7:$I$562)</f>
        <v>417.65000000000003</v>
      </c>
      <c r="J764" s="79">
        <f t="shared" ref="J764:J800" si="19">+I764/0.16</f>
        <v>2610.3125</v>
      </c>
      <c r="K764" s="79">
        <f t="shared" ref="K764:K800" si="20">+SUMIF($G$7:$G$562,G764,$K$7:$K$562)</f>
        <v>0</v>
      </c>
    </row>
    <row r="765" spans="1:11" hidden="1" x14ac:dyDescent="0.25">
      <c r="A765" s="22" t="s">
        <v>1543</v>
      </c>
      <c r="B765" s="23">
        <v>85</v>
      </c>
      <c r="G765" s="7" t="s">
        <v>7321</v>
      </c>
      <c r="H765" s="79" t="s">
        <v>7225</v>
      </c>
      <c r="I765" s="79">
        <f t="shared" si="18"/>
        <v>552.28</v>
      </c>
      <c r="J765" s="79">
        <f t="shared" si="19"/>
        <v>3451.7499999999995</v>
      </c>
      <c r="K765" s="79">
        <f t="shared" si="20"/>
        <v>0</v>
      </c>
    </row>
    <row r="766" spans="1:11" hidden="1" x14ac:dyDescent="0.25">
      <c r="A766" s="22" t="s">
        <v>1543</v>
      </c>
      <c r="B766" s="23">
        <v>85</v>
      </c>
      <c r="G766" s="79" t="s">
        <v>6017</v>
      </c>
      <c r="H766" s="79" t="s">
        <v>6017</v>
      </c>
      <c r="I766" s="79">
        <f t="shared" si="18"/>
        <v>175.18</v>
      </c>
      <c r="J766" s="79">
        <f t="shared" si="19"/>
        <v>1094.875</v>
      </c>
      <c r="K766" s="79">
        <f t="shared" si="20"/>
        <v>0</v>
      </c>
    </row>
    <row r="767" spans="1:11" hidden="1" x14ac:dyDescent="0.25">
      <c r="A767" s="22" t="s">
        <v>1543</v>
      </c>
      <c r="B767" s="23">
        <v>85</v>
      </c>
      <c r="G767" s="79" t="s">
        <v>920</v>
      </c>
      <c r="H767" s="79" t="s">
        <v>920</v>
      </c>
      <c r="I767" s="79">
        <f t="shared" si="18"/>
        <v>134.64999999999998</v>
      </c>
      <c r="J767" s="79">
        <f t="shared" si="19"/>
        <v>841.56249999999989</v>
      </c>
      <c r="K767" s="79">
        <f t="shared" si="20"/>
        <v>0</v>
      </c>
    </row>
    <row r="768" spans="1:11" hidden="1" x14ac:dyDescent="0.25">
      <c r="A768" s="22" t="s">
        <v>1543</v>
      </c>
      <c r="B768" s="23">
        <v>85</v>
      </c>
      <c r="G768" s="79" t="s">
        <v>1504</v>
      </c>
      <c r="H768" s="79" t="s">
        <v>1504</v>
      </c>
      <c r="I768" s="79">
        <f t="shared" si="18"/>
        <v>91.77</v>
      </c>
      <c r="J768" s="79">
        <f t="shared" si="19"/>
        <v>573.5625</v>
      </c>
      <c r="K768" s="79">
        <f t="shared" si="20"/>
        <v>0</v>
      </c>
    </row>
    <row r="769" spans="1:11" hidden="1" x14ac:dyDescent="0.25">
      <c r="A769" s="22" t="s">
        <v>1543</v>
      </c>
      <c r="B769" s="23">
        <v>85</v>
      </c>
      <c r="G769" s="7" t="s">
        <v>7330</v>
      </c>
      <c r="H769" s="7" t="s">
        <v>7331</v>
      </c>
      <c r="I769" s="79">
        <f t="shared" si="18"/>
        <v>55927.82</v>
      </c>
      <c r="J769" s="79">
        <f t="shared" si="19"/>
        <v>349548.875</v>
      </c>
      <c r="K769" s="79">
        <f t="shared" si="20"/>
        <v>0</v>
      </c>
    </row>
    <row r="770" spans="1:11" hidden="1" x14ac:dyDescent="0.25">
      <c r="A770" s="22" t="s">
        <v>1543</v>
      </c>
      <c r="B770" s="23">
        <v>85</v>
      </c>
      <c r="G770" s="79" t="s">
        <v>1434</v>
      </c>
      <c r="H770" s="79" t="s">
        <v>1085</v>
      </c>
      <c r="I770" s="79">
        <f t="shared" si="18"/>
        <v>15353.43</v>
      </c>
      <c r="J770" s="79">
        <f t="shared" si="19"/>
        <v>95958.9375</v>
      </c>
      <c r="K770" s="79">
        <f t="shared" si="20"/>
        <v>0</v>
      </c>
    </row>
    <row r="771" spans="1:11" hidden="1" x14ac:dyDescent="0.25">
      <c r="A771" s="22" t="s">
        <v>1543</v>
      </c>
      <c r="B771" s="23">
        <v>85</v>
      </c>
      <c r="G771" s="79" t="s">
        <v>9681</v>
      </c>
      <c r="H771" s="79" t="s">
        <v>9681</v>
      </c>
      <c r="I771" s="79">
        <f t="shared" si="18"/>
        <v>62.07</v>
      </c>
      <c r="J771" s="79">
        <f t="shared" si="19"/>
        <v>387.9375</v>
      </c>
      <c r="K771" s="79">
        <f t="shared" si="20"/>
        <v>0</v>
      </c>
    </row>
    <row r="772" spans="1:11" hidden="1" x14ac:dyDescent="0.25">
      <c r="A772" s="22" t="s">
        <v>1543</v>
      </c>
      <c r="B772" s="23">
        <v>85</v>
      </c>
      <c r="G772" s="79" t="s">
        <v>10240</v>
      </c>
      <c r="H772" s="79" t="s">
        <v>10213</v>
      </c>
      <c r="I772" s="79">
        <f t="shared" si="18"/>
        <v>471.71</v>
      </c>
      <c r="J772" s="79">
        <f t="shared" si="19"/>
        <v>2948.1875</v>
      </c>
      <c r="K772" s="79">
        <f t="shared" si="20"/>
        <v>0</v>
      </c>
    </row>
    <row r="773" spans="1:11" hidden="1" x14ac:dyDescent="0.25">
      <c r="A773" s="22" t="s">
        <v>1543</v>
      </c>
      <c r="B773" s="23">
        <v>85</v>
      </c>
      <c r="G773" s="7" t="s">
        <v>5996</v>
      </c>
      <c r="H773" s="7" t="s">
        <v>10299</v>
      </c>
      <c r="I773" s="79">
        <f t="shared" si="18"/>
        <v>25623.329999999998</v>
      </c>
      <c r="J773" s="79">
        <f t="shared" si="19"/>
        <v>160145.81249999997</v>
      </c>
      <c r="K773" s="79">
        <f t="shared" si="20"/>
        <v>0</v>
      </c>
    </row>
    <row r="774" spans="1:11" hidden="1" x14ac:dyDescent="0.25">
      <c r="A774" s="22" t="s">
        <v>1543</v>
      </c>
      <c r="B774" s="23">
        <v>85</v>
      </c>
      <c r="G774" s="79" t="s">
        <v>9940</v>
      </c>
      <c r="H774" s="79" t="s">
        <v>9940</v>
      </c>
      <c r="I774" s="79">
        <f t="shared" si="18"/>
        <v>67.69</v>
      </c>
      <c r="J774" s="79">
        <f t="shared" si="19"/>
        <v>423.0625</v>
      </c>
      <c r="K774" s="79">
        <f t="shared" si="20"/>
        <v>0</v>
      </c>
    </row>
    <row r="775" spans="1:11" hidden="1" x14ac:dyDescent="0.25">
      <c r="A775" s="22" t="s">
        <v>1543</v>
      </c>
      <c r="B775" s="23">
        <v>85</v>
      </c>
      <c r="G775" s="79" t="s">
        <v>10273</v>
      </c>
      <c r="H775" s="79" t="s">
        <v>10274</v>
      </c>
      <c r="I775" s="79">
        <f t="shared" si="18"/>
        <v>21.65</v>
      </c>
      <c r="J775" s="79">
        <f t="shared" si="19"/>
        <v>135.3125</v>
      </c>
      <c r="K775" s="79">
        <f t="shared" si="20"/>
        <v>0</v>
      </c>
    </row>
    <row r="776" spans="1:11" hidden="1" x14ac:dyDescent="0.25">
      <c r="A776" s="22" t="s">
        <v>1543</v>
      </c>
      <c r="B776" s="23">
        <v>85</v>
      </c>
      <c r="G776" s="79" t="s">
        <v>800</v>
      </c>
      <c r="H776" s="79" t="s">
        <v>800</v>
      </c>
      <c r="I776" s="79">
        <f t="shared" si="18"/>
        <v>150.47999999999999</v>
      </c>
      <c r="J776" s="79">
        <f t="shared" si="19"/>
        <v>940.49999999999989</v>
      </c>
      <c r="K776" s="79">
        <f t="shared" si="20"/>
        <v>0</v>
      </c>
    </row>
    <row r="777" spans="1:11" hidden="1" x14ac:dyDescent="0.25">
      <c r="A777" s="22" t="s">
        <v>1543</v>
      </c>
      <c r="B777" s="23">
        <v>85</v>
      </c>
      <c r="G777" s="79" t="s">
        <v>9910</v>
      </c>
      <c r="H777" s="79" t="s">
        <v>9910</v>
      </c>
      <c r="I777" s="79">
        <f t="shared" si="18"/>
        <v>43.1</v>
      </c>
      <c r="J777" s="79">
        <f t="shared" si="19"/>
        <v>269.375</v>
      </c>
      <c r="K777" s="79">
        <f t="shared" si="20"/>
        <v>0</v>
      </c>
    </row>
    <row r="778" spans="1:11" hidden="1" x14ac:dyDescent="0.25">
      <c r="A778" s="22" t="s">
        <v>1543</v>
      </c>
      <c r="B778" s="23">
        <v>85</v>
      </c>
      <c r="G778" s="79" t="s">
        <v>6165</v>
      </c>
      <c r="H778" s="79" t="s">
        <v>6044</v>
      </c>
      <c r="I778" s="79">
        <f t="shared" si="18"/>
        <v>7424</v>
      </c>
      <c r="J778" s="79">
        <f t="shared" si="19"/>
        <v>46400</v>
      </c>
      <c r="K778" s="79">
        <f t="shared" si="20"/>
        <v>0</v>
      </c>
    </row>
    <row r="779" spans="1:11" hidden="1" x14ac:dyDescent="0.25">
      <c r="A779" s="22" t="s">
        <v>1543</v>
      </c>
      <c r="B779" s="23">
        <v>85</v>
      </c>
      <c r="G779" s="79" t="s">
        <v>6171</v>
      </c>
      <c r="H779" s="79" t="s">
        <v>6135</v>
      </c>
      <c r="I779" s="79">
        <f t="shared" si="18"/>
        <v>2742.86</v>
      </c>
      <c r="J779" s="79">
        <f t="shared" si="19"/>
        <v>17142.875</v>
      </c>
      <c r="K779" s="79">
        <f t="shared" si="20"/>
        <v>0</v>
      </c>
    </row>
    <row r="780" spans="1:11" hidden="1" x14ac:dyDescent="0.25">
      <c r="A780" s="22" t="s">
        <v>1543</v>
      </c>
      <c r="B780" s="23">
        <v>85</v>
      </c>
      <c r="G780" s="7" t="s">
        <v>10257</v>
      </c>
      <c r="H780" s="7" t="s">
        <v>10258</v>
      </c>
      <c r="I780" s="79">
        <f t="shared" si="18"/>
        <v>74751.759999999995</v>
      </c>
      <c r="J780" s="79">
        <f t="shared" si="19"/>
        <v>467198.49999999994</v>
      </c>
      <c r="K780" s="79">
        <f t="shared" si="20"/>
        <v>0</v>
      </c>
    </row>
    <row r="781" spans="1:11" hidden="1" x14ac:dyDescent="0.25">
      <c r="A781" s="22" t="s">
        <v>1543</v>
      </c>
      <c r="B781" s="23">
        <v>85</v>
      </c>
      <c r="G781" s="79" t="s">
        <v>6169</v>
      </c>
      <c r="H781" s="79" t="s">
        <v>6076</v>
      </c>
      <c r="I781" s="79">
        <f t="shared" si="18"/>
        <v>2720</v>
      </c>
      <c r="J781" s="79">
        <f t="shared" si="19"/>
        <v>17000</v>
      </c>
      <c r="K781" s="79">
        <f t="shared" si="20"/>
        <v>0</v>
      </c>
    </row>
    <row r="782" spans="1:11" hidden="1" x14ac:dyDescent="0.25">
      <c r="A782" s="22" t="s">
        <v>1543</v>
      </c>
      <c r="B782" s="23">
        <v>85</v>
      </c>
      <c r="G782" s="79" t="s">
        <v>415</v>
      </c>
      <c r="H782" s="79" t="s">
        <v>415</v>
      </c>
      <c r="I782" s="79">
        <f t="shared" si="18"/>
        <v>49.02</v>
      </c>
      <c r="J782" s="79">
        <f t="shared" si="19"/>
        <v>306.375</v>
      </c>
      <c r="K782" s="79">
        <f t="shared" si="20"/>
        <v>0</v>
      </c>
    </row>
    <row r="783" spans="1:11" hidden="1" x14ac:dyDescent="0.25">
      <c r="A783" s="22" t="s">
        <v>1543</v>
      </c>
      <c r="B783" s="23">
        <v>85</v>
      </c>
      <c r="G783" s="7" t="s">
        <v>1417</v>
      </c>
      <c r="H783" s="79" t="s">
        <v>8973</v>
      </c>
      <c r="I783" s="79">
        <f t="shared" si="18"/>
        <v>143054.49</v>
      </c>
      <c r="J783" s="79">
        <f t="shared" si="19"/>
        <v>894090.56249999988</v>
      </c>
      <c r="K783" s="79">
        <f t="shared" si="20"/>
        <v>0</v>
      </c>
    </row>
    <row r="784" spans="1:11" hidden="1" x14ac:dyDescent="0.25">
      <c r="A784" s="22" t="s">
        <v>1543</v>
      </c>
      <c r="B784" s="23">
        <v>85</v>
      </c>
      <c r="G784" s="79" t="s">
        <v>6018</v>
      </c>
      <c r="H784" s="79" t="s">
        <v>6018</v>
      </c>
      <c r="I784" s="79">
        <f t="shared" si="18"/>
        <v>161.80000000000001</v>
      </c>
      <c r="J784" s="79">
        <f t="shared" si="19"/>
        <v>1011.25</v>
      </c>
      <c r="K784" s="79">
        <f t="shared" si="20"/>
        <v>0</v>
      </c>
    </row>
    <row r="785" spans="1:11" hidden="1" x14ac:dyDescent="0.25">
      <c r="A785" s="22" t="s">
        <v>1543</v>
      </c>
      <c r="B785" s="23">
        <v>85</v>
      </c>
      <c r="G785" s="79" t="s">
        <v>1416</v>
      </c>
      <c r="H785" s="79" t="s">
        <v>1101</v>
      </c>
      <c r="I785" s="79">
        <f t="shared" si="18"/>
        <v>2650.84</v>
      </c>
      <c r="J785" s="79">
        <f t="shared" si="19"/>
        <v>16567.75</v>
      </c>
      <c r="K785" s="79">
        <f t="shared" si="20"/>
        <v>0</v>
      </c>
    </row>
    <row r="786" spans="1:11" hidden="1" x14ac:dyDescent="0.25">
      <c r="A786" s="22" t="s">
        <v>1543</v>
      </c>
      <c r="B786" s="23">
        <v>85</v>
      </c>
      <c r="G786" s="39" t="s">
        <v>1463</v>
      </c>
      <c r="H786" s="39" t="s">
        <v>1464</v>
      </c>
      <c r="I786" s="79">
        <f t="shared" si="18"/>
        <v>4044391.3600000003</v>
      </c>
      <c r="J786" s="79">
        <f t="shared" si="19"/>
        <v>25277446</v>
      </c>
      <c r="K786" s="79">
        <f t="shared" si="20"/>
        <v>0</v>
      </c>
    </row>
    <row r="787" spans="1:11" hidden="1" x14ac:dyDescent="0.25">
      <c r="A787" s="22" t="s">
        <v>1543</v>
      </c>
      <c r="B787" s="23">
        <v>85</v>
      </c>
      <c r="G787" s="7" t="s">
        <v>4779</v>
      </c>
      <c r="H787" s="7" t="s">
        <v>4780</v>
      </c>
      <c r="I787" s="79">
        <f t="shared" si="18"/>
        <v>30414.880000000001</v>
      </c>
      <c r="J787" s="79">
        <f t="shared" si="19"/>
        <v>190093</v>
      </c>
      <c r="K787" s="79">
        <f t="shared" si="20"/>
        <v>0</v>
      </c>
    </row>
    <row r="788" spans="1:11" hidden="1" x14ac:dyDescent="0.25">
      <c r="A788" s="22" t="s">
        <v>1543</v>
      </c>
      <c r="B788" s="23">
        <v>85</v>
      </c>
      <c r="G788" s="7" t="s">
        <v>2884</v>
      </c>
      <c r="H788" s="7" t="s">
        <v>2885</v>
      </c>
      <c r="I788" s="79">
        <f t="shared" si="18"/>
        <v>26955</v>
      </c>
      <c r="J788" s="79">
        <f t="shared" si="19"/>
        <v>168468.75</v>
      </c>
      <c r="K788" s="79">
        <f t="shared" si="20"/>
        <v>0</v>
      </c>
    </row>
    <row r="789" spans="1:11" hidden="1" x14ac:dyDescent="0.25">
      <c r="A789" s="22" t="s">
        <v>1543</v>
      </c>
      <c r="B789" s="23">
        <v>85</v>
      </c>
      <c r="G789" s="79" t="s">
        <v>743</v>
      </c>
      <c r="H789" s="79" t="s">
        <v>743</v>
      </c>
      <c r="I789" s="79">
        <f t="shared" si="18"/>
        <v>108</v>
      </c>
      <c r="J789" s="79">
        <f t="shared" si="19"/>
        <v>675</v>
      </c>
      <c r="K789" s="79">
        <f t="shared" si="20"/>
        <v>0</v>
      </c>
    </row>
    <row r="790" spans="1:11" hidden="1" x14ac:dyDescent="0.25">
      <c r="A790" s="22" t="s">
        <v>1543</v>
      </c>
      <c r="B790" s="23">
        <v>85</v>
      </c>
      <c r="G790" s="79" t="s">
        <v>796</v>
      </c>
      <c r="H790" s="79" t="s">
        <v>796</v>
      </c>
      <c r="I790" s="79">
        <f t="shared" si="18"/>
        <v>76.540000000000006</v>
      </c>
      <c r="J790" s="79">
        <f t="shared" si="19"/>
        <v>478.37500000000006</v>
      </c>
      <c r="K790" s="79">
        <f t="shared" si="20"/>
        <v>0</v>
      </c>
    </row>
    <row r="791" spans="1:11" hidden="1" x14ac:dyDescent="0.25">
      <c r="A791" s="22" t="s">
        <v>1543</v>
      </c>
      <c r="B791" s="23">
        <v>85</v>
      </c>
      <c r="G791" s="79" t="s">
        <v>5394</v>
      </c>
      <c r="H791" s="79" t="s">
        <v>5394</v>
      </c>
      <c r="I791" s="79">
        <f t="shared" si="18"/>
        <v>73.819999999999993</v>
      </c>
      <c r="J791" s="79">
        <f t="shared" si="19"/>
        <v>461.37499999999994</v>
      </c>
      <c r="K791" s="79">
        <f t="shared" si="20"/>
        <v>0</v>
      </c>
    </row>
    <row r="792" spans="1:11" hidden="1" x14ac:dyDescent="0.25">
      <c r="A792" s="22" t="s">
        <v>1543</v>
      </c>
      <c r="B792" s="23">
        <v>85</v>
      </c>
      <c r="G792" s="79" t="s">
        <v>426</v>
      </c>
      <c r="H792" s="79" t="s">
        <v>426</v>
      </c>
      <c r="I792" s="79">
        <f t="shared" si="18"/>
        <v>371.27000000000004</v>
      </c>
      <c r="J792" s="79">
        <f t="shared" si="19"/>
        <v>2320.4375</v>
      </c>
      <c r="K792" s="79">
        <f t="shared" si="20"/>
        <v>0</v>
      </c>
    </row>
    <row r="793" spans="1:11" hidden="1" x14ac:dyDescent="0.25">
      <c r="A793" s="22" t="s">
        <v>1543</v>
      </c>
      <c r="B793" s="23">
        <v>85</v>
      </c>
      <c r="G793" s="7" t="s">
        <v>1488</v>
      </c>
      <c r="H793" s="7" t="s">
        <v>1489</v>
      </c>
      <c r="I793" s="79">
        <f t="shared" si="18"/>
        <v>62776.11</v>
      </c>
      <c r="J793" s="79">
        <f t="shared" si="19"/>
        <v>392350.6875</v>
      </c>
      <c r="K793" s="79">
        <f t="shared" si="20"/>
        <v>0</v>
      </c>
    </row>
    <row r="794" spans="1:11" hidden="1" x14ac:dyDescent="0.25">
      <c r="A794" s="22" t="s">
        <v>1543</v>
      </c>
      <c r="B794" s="23">
        <v>85</v>
      </c>
      <c r="G794" s="7" t="s">
        <v>1490</v>
      </c>
      <c r="H794" s="7" t="s">
        <v>1491</v>
      </c>
      <c r="I794" s="79">
        <f t="shared" si="18"/>
        <v>137723.69</v>
      </c>
      <c r="J794" s="79">
        <f t="shared" si="19"/>
        <v>860773.0625</v>
      </c>
      <c r="K794" s="79">
        <f t="shared" si="20"/>
        <v>0</v>
      </c>
    </row>
    <row r="795" spans="1:11" hidden="1" x14ac:dyDescent="0.25">
      <c r="A795" s="22" t="s">
        <v>1543</v>
      </c>
      <c r="B795" s="23">
        <v>85</v>
      </c>
      <c r="G795" s="79" t="s">
        <v>9886</v>
      </c>
      <c r="H795" s="79" t="s">
        <v>9886</v>
      </c>
      <c r="I795" s="79">
        <f t="shared" si="18"/>
        <v>27.2</v>
      </c>
      <c r="J795" s="79">
        <f t="shared" si="19"/>
        <v>170</v>
      </c>
      <c r="K795" s="79">
        <f t="shared" si="20"/>
        <v>0</v>
      </c>
    </row>
    <row r="796" spans="1:11" hidden="1" x14ac:dyDescent="0.25">
      <c r="A796" s="22" t="s">
        <v>1543</v>
      </c>
      <c r="B796" s="23">
        <v>85</v>
      </c>
      <c r="G796" s="79" t="s">
        <v>10053</v>
      </c>
      <c r="H796" s="79" t="s">
        <v>10053</v>
      </c>
      <c r="I796" s="79">
        <f t="shared" si="18"/>
        <v>20</v>
      </c>
      <c r="J796" s="79">
        <f t="shared" si="19"/>
        <v>125</v>
      </c>
      <c r="K796" s="79">
        <f t="shared" si="20"/>
        <v>0</v>
      </c>
    </row>
    <row r="797" spans="1:11" hidden="1" x14ac:dyDescent="0.25">
      <c r="A797" s="22" t="s">
        <v>1543</v>
      </c>
      <c r="B797" s="23">
        <v>85</v>
      </c>
      <c r="G797" s="79" t="s">
        <v>10042</v>
      </c>
      <c r="H797" s="79" t="s">
        <v>10042</v>
      </c>
      <c r="I797" s="79">
        <f t="shared" si="18"/>
        <v>13.66</v>
      </c>
      <c r="J797" s="79">
        <f t="shared" si="19"/>
        <v>85.375</v>
      </c>
      <c r="K797" s="79">
        <f t="shared" si="20"/>
        <v>0</v>
      </c>
    </row>
    <row r="798" spans="1:11" hidden="1" x14ac:dyDescent="0.25">
      <c r="A798" s="22" t="s">
        <v>1543</v>
      </c>
      <c r="B798" s="23">
        <v>85</v>
      </c>
      <c r="G798" s="79" t="s">
        <v>9922</v>
      </c>
      <c r="H798" s="79" t="s">
        <v>9922</v>
      </c>
      <c r="I798" s="79">
        <f t="shared" si="18"/>
        <v>67.349999999999994</v>
      </c>
      <c r="J798" s="79">
        <f t="shared" si="19"/>
        <v>420.93749999999994</v>
      </c>
      <c r="K798" s="79">
        <f t="shared" si="20"/>
        <v>0</v>
      </c>
    </row>
    <row r="799" spans="1:11" hidden="1" x14ac:dyDescent="0.25">
      <c r="A799" s="22" t="s">
        <v>1543</v>
      </c>
      <c r="B799" s="23">
        <v>85</v>
      </c>
      <c r="G799" s="7" t="s">
        <v>1495</v>
      </c>
      <c r="H799" s="7" t="s">
        <v>2886</v>
      </c>
      <c r="I799" s="79">
        <f t="shared" si="18"/>
        <v>250837.65000000002</v>
      </c>
      <c r="J799" s="79">
        <f t="shared" si="19"/>
        <v>1567735.3125</v>
      </c>
      <c r="K799" s="79">
        <f t="shared" si="20"/>
        <v>0</v>
      </c>
    </row>
    <row r="800" spans="1:11" hidden="1" x14ac:dyDescent="0.25">
      <c r="A800" s="22" t="s">
        <v>1543</v>
      </c>
      <c r="B800" s="23">
        <v>85</v>
      </c>
      <c r="G800" s="7" t="s">
        <v>7959</v>
      </c>
      <c r="H800" s="7" t="s">
        <v>10259</v>
      </c>
      <c r="I800" s="79">
        <f t="shared" si="18"/>
        <v>3229.56</v>
      </c>
      <c r="J800" s="79">
        <f t="shared" si="19"/>
        <v>20184.75</v>
      </c>
      <c r="K800" s="79">
        <f t="shared" si="20"/>
        <v>0</v>
      </c>
    </row>
    <row r="801" spans="9:11" x14ac:dyDescent="0.25">
      <c r="I801" s="19">
        <f>+SUM(I574:I800)</f>
        <v>7609058.3699999992</v>
      </c>
      <c r="J801" s="19">
        <f>+SUM(J574:J800)</f>
        <v>47556614.8125</v>
      </c>
      <c r="K801" s="19">
        <f>+SUM(K574:K800)</f>
        <v>52713.19</v>
      </c>
    </row>
    <row r="802" spans="9:11" x14ac:dyDescent="0.25">
      <c r="I802" s="79">
        <f>+I564</f>
        <v>7609058.3700000057</v>
      </c>
      <c r="J802" s="79">
        <f>+J564</f>
        <v>47556614.8125</v>
      </c>
      <c r="K802" s="79">
        <f>+K564</f>
        <v>52713.19</v>
      </c>
    </row>
    <row r="803" spans="9:11" x14ac:dyDescent="0.25">
      <c r="I803" s="79">
        <f>+I801-I802</f>
        <v>0</v>
      </c>
      <c r="J803" s="79">
        <f>+J801-J802</f>
        <v>0</v>
      </c>
      <c r="K803" s="79">
        <f t="shared" ref="K803" si="21">+K801-K802</f>
        <v>0</v>
      </c>
    </row>
  </sheetData>
  <autoFilter ref="A573:L800">
    <filterColumn colId="10">
      <filters>
        <filter val="14285.76"/>
        <filter val="18133.34"/>
        <filter val="2.79"/>
        <filter val="5439.97"/>
        <filter val="565.57"/>
      </filters>
    </filterColumn>
  </autoFilter>
  <sortState ref="A1:B715">
    <sortCondition ref="A1"/>
  </sortState>
  <pageMargins left="0.70866141732283472" right="0.70866141732283472" top="0.74803149606299213" bottom="0.74803149606299213" header="0.31496062992125984" footer="0.31496062992125984"/>
  <pageSetup scale="23" fitToHeight="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9"/>
  <sheetViews>
    <sheetView tabSelected="1" topLeftCell="A905" workbookViewId="0">
      <selection activeCell="N918" sqref="N918"/>
    </sheetView>
  </sheetViews>
  <sheetFormatPr baseColWidth="10" defaultRowHeight="15" x14ac:dyDescent="0.25"/>
  <cols>
    <col min="1" max="2" width="3.85546875" customWidth="1"/>
    <col min="3" max="3" width="14.85546875" bestFit="1" customWidth="1"/>
    <col min="4" max="6" width="1.28515625" customWidth="1"/>
    <col min="7" max="7" width="18.85546875" customWidth="1"/>
    <col min="8" max="8" width="40.140625" bestFit="1" customWidth="1"/>
    <col min="9" max="9" width="11.7109375" bestFit="1" customWidth="1"/>
    <col min="10" max="10" width="12.7109375" bestFit="1" customWidth="1"/>
    <col min="11" max="11" width="13.7109375" bestFit="1" customWidth="1"/>
  </cols>
  <sheetData>
    <row r="1" spans="1:11" s="79" customFormat="1" x14ac:dyDescent="0.25">
      <c r="B1" s="2"/>
      <c r="C1" s="2"/>
      <c r="D1" s="2"/>
      <c r="E1" s="2"/>
      <c r="F1" s="2"/>
      <c r="G1" s="15" t="s">
        <v>1396</v>
      </c>
      <c r="H1" s="2"/>
      <c r="I1" s="2"/>
      <c r="J1" s="2"/>
      <c r="K1" s="5"/>
    </row>
    <row r="2" spans="1:11" s="79" customFormat="1" x14ac:dyDescent="0.25">
      <c r="B2" s="2"/>
      <c r="C2" s="2"/>
      <c r="D2" s="2"/>
      <c r="E2" s="2"/>
      <c r="F2" s="2"/>
      <c r="G2" s="15" t="s">
        <v>11545</v>
      </c>
      <c r="H2" s="2"/>
      <c r="I2" s="2"/>
      <c r="J2" s="2"/>
      <c r="K2" s="5"/>
    </row>
    <row r="3" spans="1:11" s="79" customFormat="1" x14ac:dyDescent="0.25">
      <c r="B3" s="2"/>
      <c r="C3" s="2"/>
      <c r="D3" s="2"/>
      <c r="E3" s="2"/>
      <c r="F3" s="2"/>
      <c r="G3" s="15" t="s">
        <v>0</v>
      </c>
      <c r="H3" s="2"/>
      <c r="I3" s="2"/>
      <c r="J3" s="2"/>
      <c r="K3" s="5"/>
    </row>
    <row r="4" spans="1:11" s="79" customFormat="1" x14ac:dyDescent="0.25">
      <c r="B4" s="2"/>
      <c r="C4" s="2"/>
      <c r="D4" s="2"/>
      <c r="E4" s="2"/>
      <c r="F4" s="2"/>
      <c r="G4" s="3"/>
      <c r="H4" s="2"/>
      <c r="I4" s="2"/>
      <c r="J4" s="2"/>
      <c r="K4" s="2"/>
    </row>
    <row r="5" spans="1:11" s="79" customFormat="1" x14ac:dyDescent="0.25">
      <c r="B5" s="2"/>
      <c r="C5" s="2"/>
      <c r="D5" s="2"/>
      <c r="E5" s="2"/>
      <c r="F5" s="2"/>
      <c r="G5" s="6"/>
      <c r="H5" s="4"/>
      <c r="I5" s="4"/>
      <c r="J5" s="4"/>
      <c r="K5" s="4"/>
    </row>
    <row r="6" spans="1:11" s="79" customFormat="1" ht="17.25" thickBot="1" x14ac:dyDescent="0.35">
      <c r="A6" s="10" t="s">
        <v>1397</v>
      </c>
      <c r="B6" s="10" t="s">
        <v>1398</v>
      </c>
      <c r="C6" s="10" t="s">
        <v>1399</v>
      </c>
      <c r="D6" s="10"/>
      <c r="E6" s="10"/>
      <c r="F6" s="10"/>
      <c r="G6" s="11" t="s">
        <v>1400</v>
      </c>
      <c r="H6" s="12" t="s">
        <v>1401</v>
      </c>
      <c r="I6" s="13" t="s">
        <v>1402</v>
      </c>
      <c r="J6" s="13" t="s">
        <v>1403</v>
      </c>
      <c r="K6" s="13" t="s">
        <v>1404</v>
      </c>
    </row>
    <row r="7" spans="1:11" x14ac:dyDescent="0.25">
      <c r="A7" t="s">
        <v>10302</v>
      </c>
      <c r="B7" s="80">
        <v>43073</v>
      </c>
      <c r="C7" t="s">
        <v>10303</v>
      </c>
      <c r="D7">
        <v>1</v>
      </c>
      <c r="E7" t="s">
        <v>10304</v>
      </c>
      <c r="F7" t="s">
        <v>10285</v>
      </c>
      <c r="G7" s="7" t="s">
        <v>2884</v>
      </c>
      <c r="H7" s="7" t="s">
        <v>2885</v>
      </c>
      <c r="I7" s="81">
        <v>50540.89</v>
      </c>
      <c r="J7" s="33">
        <f>+I7/0.16</f>
        <v>315880.5625</v>
      </c>
      <c r="K7" s="79"/>
    </row>
    <row r="8" spans="1:11" x14ac:dyDescent="0.25">
      <c r="A8" t="s">
        <v>10305</v>
      </c>
      <c r="B8" s="80">
        <v>43074</v>
      </c>
      <c r="C8" t="s">
        <v>10306</v>
      </c>
      <c r="D8">
        <v>1</v>
      </c>
      <c r="E8" t="s">
        <v>10307</v>
      </c>
      <c r="F8" t="s">
        <v>10285</v>
      </c>
      <c r="G8" s="7" t="s">
        <v>1488</v>
      </c>
      <c r="H8" s="7" t="s">
        <v>1489</v>
      </c>
      <c r="I8" s="81">
        <v>50540.91</v>
      </c>
      <c r="J8" s="33">
        <f t="shared" ref="J8:J70" si="0">+I8/0.16</f>
        <v>315880.6875</v>
      </c>
      <c r="K8" s="79"/>
    </row>
    <row r="9" spans="1:11" x14ac:dyDescent="0.25">
      <c r="A9" t="s">
        <v>10308</v>
      </c>
      <c r="B9" s="80">
        <v>43074</v>
      </c>
      <c r="C9" t="s">
        <v>10309</v>
      </c>
      <c r="D9">
        <v>1</v>
      </c>
      <c r="E9" t="s">
        <v>10310</v>
      </c>
      <c r="F9" t="s">
        <v>10285</v>
      </c>
      <c r="G9" s="7" t="s">
        <v>8970</v>
      </c>
      <c r="H9" s="7" t="s">
        <v>8971</v>
      </c>
      <c r="I9" s="81">
        <v>42049</v>
      </c>
      <c r="J9" s="33">
        <f t="shared" si="0"/>
        <v>262806.25</v>
      </c>
      <c r="K9" s="79"/>
    </row>
    <row r="10" spans="1:11" x14ac:dyDescent="0.25">
      <c r="A10" t="s">
        <v>10311</v>
      </c>
      <c r="B10" s="80">
        <v>43074</v>
      </c>
      <c r="C10" t="s">
        <v>10312</v>
      </c>
      <c r="D10">
        <v>1</v>
      </c>
      <c r="E10" t="s">
        <v>10313</v>
      </c>
      <c r="F10" t="s">
        <v>1405</v>
      </c>
      <c r="G10" s="39" t="s">
        <v>1463</v>
      </c>
      <c r="H10" s="39" t="s">
        <v>1464</v>
      </c>
      <c r="I10" s="81">
        <v>29700.05</v>
      </c>
      <c r="J10" s="33">
        <f t="shared" si="0"/>
        <v>185625.3125</v>
      </c>
      <c r="K10" s="79"/>
    </row>
    <row r="11" spans="1:11" x14ac:dyDescent="0.25">
      <c r="A11" t="s">
        <v>10314</v>
      </c>
      <c r="B11" s="80">
        <v>43074</v>
      </c>
      <c r="C11" t="s">
        <v>10315</v>
      </c>
      <c r="D11">
        <v>1</v>
      </c>
      <c r="E11" t="s">
        <v>10316</v>
      </c>
      <c r="F11" t="s">
        <v>1405</v>
      </c>
      <c r="G11" s="39" t="s">
        <v>1463</v>
      </c>
      <c r="H11" s="39" t="s">
        <v>1464</v>
      </c>
      <c r="I11" s="81">
        <v>29700.05</v>
      </c>
      <c r="J11" s="33">
        <f t="shared" si="0"/>
        <v>185625.3125</v>
      </c>
      <c r="K11" s="79"/>
    </row>
    <row r="12" spans="1:11" x14ac:dyDescent="0.25">
      <c r="A12" t="s">
        <v>10317</v>
      </c>
      <c r="B12" s="80">
        <v>43074</v>
      </c>
      <c r="C12" t="s">
        <v>10318</v>
      </c>
      <c r="D12">
        <v>1</v>
      </c>
      <c r="E12" t="s">
        <v>10319</v>
      </c>
      <c r="F12" t="s">
        <v>1405</v>
      </c>
      <c r="G12" s="39" t="s">
        <v>1463</v>
      </c>
      <c r="H12" s="39" t="s">
        <v>1464</v>
      </c>
      <c r="I12" s="81">
        <v>29700.05</v>
      </c>
      <c r="J12" s="33">
        <f t="shared" si="0"/>
        <v>185625.3125</v>
      </c>
      <c r="K12" s="79"/>
    </row>
    <row r="13" spans="1:11" x14ac:dyDescent="0.25">
      <c r="A13" t="s">
        <v>8035</v>
      </c>
      <c r="B13" s="80">
        <v>43074</v>
      </c>
      <c r="C13" t="s">
        <v>10320</v>
      </c>
      <c r="D13">
        <v>1</v>
      </c>
      <c r="E13" t="s">
        <v>10321</v>
      </c>
      <c r="F13" t="s">
        <v>1405</v>
      </c>
      <c r="G13" s="39" t="s">
        <v>1463</v>
      </c>
      <c r="H13" s="39" t="s">
        <v>1464</v>
      </c>
      <c r="I13" s="81">
        <v>30357.98</v>
      </c>
      <c r="J13" s="33">
        <f t="shared" si="0"/>
        <v>189737.375</v>
      </c>
      <c r="K13" s="79"/>
    </row>
    <row r="14" spans="1:11" x14ac:dyDescent="0.25">
      <c r="A14" t="s">
        <v>5621</v>
      </c>
      <c r="B14" s="80">
        <v>43074</v>
      </c>
      <c r="C14" t="s">
        <v>10322</v>
      </c>
      <c r="D14">
        <v>1</v>
      </c>
      <c r="E14" t="s">
        <v>10323</v>
      </c>
      <c r="F14" t="s">
        <v>1405</v>
      </c>
      <c r="G14" s="39" t="s">
        <v>1463</v>
      </c>
      <c r="H14" s="39" t="s">
        <v>1464</v>
      </c>
      <c r="I14" s="81">
        <v>33648.129999999997</v>
      </c>
      <c r="J14" s="33">
        <f t="shared" si="0"/>
        <v>210300.81249999997</v>
      </c>
      <c r="K14" s="79"/>
    </row>
    <row r="15" spans="1:11" x14ac:dyDescent="0.25">
      <c r="A15" t="s">
        <v>10324</v>
      </c>
      <c r="B15" s="80">
        <v>43074</v>
      </c>
      <c r="C15" t="s">
        <v>10325</v>
      </c>
      <c r="D15">
        <v>1</v>
      </c>
      <c r="E15" t="s">
        <v>10326</v>
      </c>
      <c r="F15" t="s">
        <v>1405</v>
      </c>
      <c r="G15" s="39" t="s">
        <v>1463</v>
      </c>
      <c r="H15" s="39" t="s">
        <v>1464</v>
      </c>
      <c r="I15" s="81">
        <v>33648.129999999997</v>
      </c>
      <c r="J15" s="33">
        <f t="shared" si="0"/>
        <v>210300.81249999997</v>
      </c>
      <c r="K15" s="79"/>
    </row>
    <row r="16" spans="1:11" x14ac:dyDescent="0.25">
      <c r="A16" t="s">
        <v>10327</v>
      </c>
      <c r="B16" s="80">
        <v>43074</v>
      </c>
      <c r="C16" t="s">
        <v>10328</v>
      </c>
      <c r="D16">
        <v>1</v>
      </c>
      <c r="E16" t="s">
        <v>10329</v>
      </c>
      <c r="F16" t="s">
        <v>1405</v>
      </c>
      <c r="G16" s="39" t="s">
        <v>1463</v>
      </c>
      <c r="H16" s="39" t="s">
        <v>1464</v>
      </c>
      <c r="I16" s="81">
        <v>33648.129999999997</v>
      </c>
      <c r="J16" s="33">
        <f t="shared" si="0"/>
        <v>210300.81249999997</v>
      </c>
      <c r="K16" s="79"/>
    </row>
    <row r="17" spans="1:11" x14ac:dyDescent="0.25">
      <c r="A17" t="s">
        <v>10330</v>
      </c>
      <c r="B17" s="80">
        <v>43074</v>
      </c>
      <c r="C17" t="s">
        <v>10331</v>
      </c>
      <c r="D17">
        <v>1</v>
      </c>
      <c r="E17" t="s">
        <v>10332</v>
      </c>
      <c r="F17" t="s">
        <v>1405</v>
      </c>
      <c r="G17" s="39" t="s">
        <v>1463</v>
      </c>
      <c r="H17" s="39" t="s">
        <v>1464</v>
      </c>
      <c r="I17" s="81">
        <v>47348.65</v>
      </c>
      <c r="J17" s="33">
        <f t="shared" si="0"/>
        <v>295929.0625</v>
      </c>
      <c r="K17" s="79"/>
    </row>
    <row r="18" spans="1:11" x14ac:dyDescent="0.25">
      <c r="A18" t="s">
        <v>10333</v>
      </c>
      <c r="B18" s="80">
        <v>43074</v>
      </c>
      <c r="C18" t="s">
        <v>10334</v>
      </c>
      <c r="D18">
        <v>1</v>
      </c>
      <c r="E18" t="s">
        <v>10335</v>
      </c>
      <c r="F18" t="s">
        <v>1405</v>
      </c>
      <c r="G18" s="39" t="s">
        <v>1463</v>
      </c>
      <c r="H18" s="39" t="s">
        <v>1464</v>
      </c>
      <c r="I18" s="81">
        <v>47348.65</v>
      </c>
      <c r="J18" s="33">
        <f t="shared" si="0"/>
        <v>295929.0625</v>
      </c>
      <c r="K18" s="79"/>
    </row>
    <row r="19" spans="1:11" x14ac:dyDescent="0.25">
      <c r="A19" t="s">
        <v>10336</v>
      </c>
      <c r="B19" s="80">
        <v>43074</v>
      </c>
      <c r="C19" t="s">
        <v>10337</v>
      </c>
      <c r="D19">
        <v>1</v>
      </c>
      <c r="E19" t="s">
        <v>10338</v>
      </c>
      <c r="F19" t="s">
        <v>1405</v>
      </c>
      <c r="G19" s="39" t="s">
        <v>1463</v>
      </c>
      <c r="H19" s="39" t="s">
        <v>1464</v>
      </c>
      <c r="I19" s="81">
        <v>75340.36</v>
      </c>
      <c r="J19" s="33">
        <f t="shared" si="0"/>
        <v>470877.25</v>
      </c>
      <c r="K19" s="79"/>
    </row>
    <row r="20" spans="1:11" x14ac:dyDescent="0.25">
      <c r="A20" t="s">
        <v>10339</v>
      </c>
      <c r="B20" s="80">
        <v>43074</v>
      </c>
      <c r="C20" t="s">
        <v>10340</v>
      </c>
      <c r="D20">
        <v>1</v>
      </c>
      <c r="E20" t="s">
        <v>10341</v>
      </c>
      <c r="F20" t="s">
        <v>1405</v>
      </c>
      <c r="G20" s="39" t="s">
        <v>1463</v>
      </c>
      <c r="H20" s="39" t="s">
        <v>1464</v>
      </c>
      <c r="I20" s="81">
        <v>75340.36</v>
      </c>
      <c r="J20" s="33">
        <f t="shared" si="0"/>
        <v>470877.25</v>
      </c>
      <c r="K20" s="79"/>
    </row>
    <row r="21" spans="1:11" x14ac:dyDescent="0.25">
      <c r="A21" t="s">
        <v>10342</v>
      </c>
      <c r="B21" s="80">
        <v>43074</v>
      </c>
      <c r="C21" t="s">
        <v>10343</v>
      </c>
      <c r="D21">
        <v>1</v>
      </c>
      <c r="E21" t="s">
        <v>10344</v>
      </c>
      <c r="F21" t="s">
        <v>1405</v>
      </c>
      <c r="G21" s="39" t="s">
        <v>1463</v>
      </c>
      <c r="H21" s="39" t="s">
        <v>1464</v>
      </c>
      <c r="I21" s="81">
        <v>67235.89</v>
      </c>
      <c r="J21" s="33">
        <f t="shared" si="0"/>
        <v>420224.3125</v>
      </c>
      <c r="K21" s="79"/>
    </row>
    <row r="22" spans="1:11" x14ac:dyDescent="0.25">
      <c r="A22" t="s">
        <v>6237</v>
      </c>
      <c r="B22" s="80">
        <v>43074</v>
      </c>
      <c r="C22" t="s">
        <v>10345</v>
      </c>
      <c r="D22">
        <v>1</v>
      </c>
      <c r="E22" t="s">
        <v>10346</v>
      </c>
      <c r="F22" t="s">
        <v>1405</v>
      </c>
      <c r="G22" s="39" t="s">
        <v>1463</v>
      </c>
      <c r="H22" s="39" t="s">
        <v>1464</v>
      </c>
      <c r="I22" s="81">
        <v>33648.129999999997</v>
      </c>
      <c r="J22" s="33">
        <f t="shared" si="0"/>
        <v>210300.81249999997</v>
      </c>
      <c r="K22" s="79"/>
    </row>
    <row r="23" spans="1:11" x14ac:dyDescent="0.25">
      <c r="A23" t="s">
        <v>10347</v>
      </c>
      <c r="B23" s="80">
        <v>43074</v>
      </c>
      <c r="C23" t="s">
        <v>10348</v>
      </c>
      <c r="D23">
        <v>1</v>
      </c>
      <c r="E23" t="s">
        <v>10349</v>
      </c>
      <c r="F23" t="s">
        <v>1405</v>
      </c>
      <c r="G23" s="39" t="s">
        <v>1463</v>
      </c>
      <c r="H23" s="39" t="s">
        <v>1464</v>
      </c>
      <c r="I23" s="81">
        <v>33648.129999999997</v>
      </c>
      <c r="J23" s="33">
        <f t="shared" si="0"/>
        <v>210300.81249999997</v>
      </c>
      <c r="K23" s="79"/>
    </row>
    <row r="24" spans="1:11" x14ac:dyDescent="0.25">
      <c r="A24" t="s">
        <v>10350</v>
      </c>
      <c r="B24" s="80">
        <v>43074</v>
      </c>
      <c r="C24" t="s">
        <v>10351</v>
      </c>
      <c r="D24">
        <v>1</v>
      </c>
      <c r="E24" t="s">
        <v>10352</v>
      </c>
      <c r="F24" t="s">
        <v>1405</v>
      </c>
      <c r="G24" s="39" t="s">
        <v>1463</v>
      </c>
      <c r="H24" s="39" t="s">
        <v>1464</v>
      </c>
      <c r="I24" s="81">
        <v>33648.129999999997</v>
      </c>
      <c r="J24" s="33">
        <f t="shared" si="0"/>
        <v>210300.81249999997</v>
      </c>
      <c r="K24" s="79"/>
    </row>
    <row r="25" spans="1:11" x14ac:dyDescent="0.25">
      <c r="A25" t="s">
        <v>10353</v>
      </c>
      <c r="B25" s="80">
        <v>43074</v>
      </c>
      <c r="C25" t="s">
        <v>10354</v>
      </c>
      <c r="D25">
        <v>1</v>
      </c>
      <c r="E25" t="s">
        <v>10355</v>
      </c>
      <c r="F25" t="s">
        <v>1405</v>
      </c>
      <c r="G25" s="39" t="s">
        <v>1463</v>
      </c>
      <c r="H25" s="39" t="s">
        <v>1464</v>
      </c>
      <c r="I25" s="81">
        <v>33648.129999999997</v>
      </c>
      <c r="J25" s="33">
        <f t="shared" si="0"/>
        <v>210300.81249999997</v>
      </c>
      <c r="K25" s="79"/>
    </row>
    <row r="26" spans="1:11" x14ac:dyDescent="0.25">
      <c r="A26" t="s">
        <v>10356</v>
      </c>
      <c r="B26" s="80">
        <v>43074</v>
      </c>
      <c r="C26" t="s">
        <v>10357</v>
      </c>
      <c r="D26">
        <v>1</v>
      </c>
      <c r="E26" t="s">
        <v>10358</v>
      </c>
      <c r="F26" t="s">
        <v>1405</v>
      </c>
      <c r="G26" s="39" t="s">
        <v>1463</v>
      </c>
      <c r="H26" s="39" t="s">
        <v>1464</v>
      </c>
      <c r="I26" s="81">
        <v>42763.51</v>
      </c>
      <c r="J26" s="33">
        <f t="shared" si="0"/>
        <v>267271.9375</v>
      </c>
      <c r="K26" s="79"/>
    </row>
    <row r="27" spans="1:11" x14ac:dyDescent="0.25">
      <c r="A27" t="s">
        <v>10359</v>
      </c>
      <c r="B27" s="80">
        <v>43074</v>
      </c>
      <c r="C27" t="s">
        <v>10360</v>
      </c>
      <c r="D27">
        <v>1</v>
      </c>
      <c r="E27" t="s">
        <v>10361</v>
      </c>
      <c r="F27" t="s">
        <v>1405</v>
      </c>
      <c r="G27" s="39" t="s">
        <v>1463</v>
      </c>
      <c r="H27" s="39" t="s">
        <v>1464</v>
      </c>
      <c r="I27" s="81">
        <v>42763.51</v>
      </c>
      <c r="J27" s="33">
        <f t="shared" si="0"/>
        <v>267271.9375</v>
      </c>
      <c r="K27" s="79"/>
    </row>
    <row r="28" spans="1:11" x14ac:dyDescent="0.25">
      <c r="A28" t="s">
        <v>3810</v>
      </c>
      <c r="B28" s="80">
        <v>43074</v>
      </c>
      <c r="C28" t="s">
        <v>10362</v>
      </c>
      <c r="D28">
        <v>1</v>
      </c>
      <c r="E28" t="s">
        <v>10363</v>
      </c>
      <c r="F28" t="s">
        <v>1405</v>
      </c>
      <c r="G28" s="39" t="s">
        <v>1463</v>
      </c>
      <c r="H28" s="39" t="s">
        <v>1464</v>
      </c>
      <c r="I28" s="81">
        <v>42763.51</v>
      </c>
      <c r="J28" s="33">
        <f t="shared" si="0"/>
        <v>267271.9375</v>
      </c>
      <c r="K28" s="79"/>
    </row>
    <row r="29" spans="1:11" x14ac:dyDescent="0.25">
      <c r="A29" t="s">
        <v>10364</v>
      </c>
      <c r="B29" s="80">
        <v>43074</v>
      </c>
      <c r="C29" t="s">
        <v>10365</v>
      </c>
      <c r="D29">
        <v>1</v>
      </c>
      <c r="E29" t="s">
        <v>10366</v>
      </c>
      <c r="F29" t="s">
        <v>1405</v>
      </c>
      <c r="G29" s="39" t="s">
        <v>1463</v>
      </c>
      <c r="H29" s="39" t="s">
        <v>1464</v>
      </c>
      <c r="I29" s="81">
        <v>42763.51</v>
      </c>
      <c r="J29" s="33">
        <f t="shared" si="0"/>
        <v>267271.9375</v>
      </c>
      <c r="K29" s="79"/>
    </row>
    <row r="30" spans="1:11" x14ac:dyDescent="0.25">
      <c r="A30" t="s">
        <v>10367</v>
      </c>
      <c r="B30" s="80">
        <v>43074</v>
      </c>
      <c r="C30" t="s">
        <v>10368</v>
      </c>
      <c r="D30">
        <v>1</v>
      </c>
      <c r="E30" t="s">
        <v>10369</v>
      </c>
      <c r="F30" t="s">
        <v>10285</v>
      </c>
      <c r="G30" s="7" t="s">
        <v>8968</v>
      </c>
      <c r="H30" s="7" t="s">
        <v>8969</v>
      </c>
      <c r="I30" s="81">
        <v>68256.429999999993</v>
      </c>
      <c r="J30" s="33">
        <f t="shared" si="0"/>
        <v>426602.68749999994</v>
      </c>
      <c r="K30" s="79"/>
    </row>
    <row r="31" spans="1:11" x14ac:dyDescent="0.25">
      <c r="A31" t="s">
        <v>10370</v>
      </c>
      <c r="B31" s="80">
        <v>43074</v>
      </c>
      <c r="C31" t="s">
        <v>10371</v>
      </c>
      <c r="D31">
        <v>1</v>
      </c>
      <c r="E31" t="s">
        <v>10372</v>
      </c>
      <c r="F31" t="s">
        <v>10285</v>
      </c>
      <c r="G31" s="7" t="s">
        <v>5569</v>
      </c>
      <c r="H31" s="7" t="s">
        <v>5570</v>
      </c>
      <c r="I31" s="81">
        <v>80270.03</v>
      </c>
      <c r="J31" s="33">
        <f t="shared" si="0"/>
        <v>501687.6875</v>
      </c>
      <c r="K31" s="79"/>
    </row>
    <row r="32" spans="1:11" x14ac:dyDescent="0.25">
      <c r="A32" t="s">
        <v>4835</v>
      </c>
      <c r="B32" s="80">
        <v>43075</v>
      </c>
      <c r="C32" t="s">
        <v>10373</v>
      </c>
      <c r="D32">
        <v>1</v>
      </c>
      <c r="E32" t="s">
        <v>10374</v>
      </c>
      <c r="F32" t="s">
        <v>10285</v>
      </c>
      <c r="G32" s="7" t="s">
        <v>1490</v>
      </c>
      <c r="H32" s="7" t="s">
        <v>1491</v>
      </c>
      <c r="I32" s="81">
        <v>42820.23</v>
      </c>
      <c r="J32" s="33">
        <f t="shared" si="0"/>
        <v>267626.4375</v>
      </c>
      <c r="K32" s="79"/>
    </row>
    <row r="33" spans="1:11" x14ac:dyDescent="0.25">
      <c r="A33" t="s">
        <v>10375</v>
      </c>
      <c r="B33" s="80">
        <v>43076</v>
      </c>
      <c r="C33" t="s">
        <v>10376</v>
      </c>
      <c r="D33">
        <v>1</v>
      </c>
      <c r="E33" t="s">
        <v>10377</v>
      </c>
      <c r="F33" t="s">
        <v>10285</v>
      </c>
      <c r="G33" s="7" t="s">
        <v>1485</v>
      </c>
      <c r="H33" s="7" t="s">
        <v>207</v>
      </c>
      <c r="I33" s="81">
        <v>30414.7</v>
      </c>
      <c r="J33" s="33">
        <f t="shared" si="0"/>
        <v>190091.875</v>
      </c>
      <c r="K33" s="79"/>
    </row>
    <row r="34" spans="1:11" x14ac:dyDescent="0.25">
      <c r="A34" t="s">
        <v>10378</v>
      </c>
      <c r="B34" s="80">
        <v>43076</v>
      </c>
      <c r="C34" t="s">
        <v>10379</v>
      </c>
      <c r="D34">
        <v>1</v>
      </c>
      <c r="E34" t="s">
        <v>10380</v>
      </c>
      <c r="F34" t="s">
        <v>10285</v>
      </c>
      <c r="G34" s="7" t="s">
        <v>7972</v>
      </c>
      <c r="H34" s="7" t="s">
        <v>7973</v>
      </c>
      <c r="I34" s="81">
        <v>55927.66</v>
      </c>
      <c r="J34" s="33">
        <f t="shared" si="0"/>
        <v>349547.875</v>
      </c>
      <c r="K34" s="79"/>
    </row>
    <row r="35" spans="1:11" x14ac:dyDescent="0.25">
      <c r="A35" t="s">
        <v>10381</v>
      </c>
      <c r="B35" s="80">
        <v>43076</v>
      </c>
      <c r="C35" t="s">
        <v>10382</v>
      </c>
      <c r="D35">
        <v>1</v>
      </c>
      <c r="E35" t="s">
        <v>10383</v>
      </c>
      <c r="F35" t="s">
        <v>10285</v>
      </c>
      <c r="G35" s="7" t="s">
        <v>1469</v>
      </c>
      <c r="H35" s="7" t="s">
        <v>1470</v>
      </c>
      <c r="I35" s="81">
        <v>41158.42</v>
      </c>
      <c r="J35" s="33">
        <f t="shared" si="0"/>
        <v>257240.12499999997</v>
      </c>
      <c r="K35" s="79"/>
    </row>
    <row r="36" spans="1:11" x14ac:dyDescent="0.25">
      <c r="A36" t="s">
        <v>1588</v>
      </c>
      <c r="B36" s="80">
        <v>43076</v>
      </c>
      <c r="C36" t="s">
        <v>10384</v>
      </c>
      <c r="D36">
        <v>1</v>
      </c>
      <c r="E36" t="s">
        <v>10385</v>
      </c>
      <c r="F36" t="s">
        <v>10285</v>
      </c>
      <c r="G36" s="7" t="s">
        <v>1497</v>
      </c>
      <c r="H36" s="7" t="s">
        <v>5568</v>
      </c>
      <c r="I36" s="81">
        <v>50540.89</v>
      </c>
      <c r="J36" s="33">
        <f t="shared" si="0"/>
        <v>315880.5625</v>
      </c>
      <c r="K36" s="79"/>
    </row>
    <row r="37" spans="1:11" x14ac:dyDescent="0.25">
      <c r="A37" t="s">
        <v>9031</v>
      </c>
      <c r="B37" s="80">
        <v>43077</v>
      </c>
      <c r="C37" t="s">
        <v>10386</v>
      </c>
      <c r="D37">
        <v>1</v>
      </c>
      <c r="E37" t="s">
        <v>10387</v>
      </c>
      <c r="F37" t="s">
        <v>10285</v>
      </c>
      <c r="G37" s="7" t="s">
        <v>2879</v>
      </c>
      <c r="H37" t="s">
        <v>10388</v>
      </c>
      <c r="I37" s="81">
        <v>55927.66</v>
      </c>
      <c r="J37" s="33">
        <f t="shared" si="0"/>
        <v>349547.875</v>
      </c>
      <c r="K37" s="79"/>
    </row>
    <row r="38" spans="1:11" x14ac:dyDescent="0.25">
      <c r="A38" t="s">
        <v>10389</v>
      </c>
      <c r="B38" s="80">
        <v>43077</v>
      </c>
      <c r="C38" t="s">
        <v>10390</v>
      </c>
      <c r="D38">
        <v>1</v>
      </c>
      <c r="E38" t="s">
        <v>10391</v>
      </c>
      <c r="F38" t="s">
        <v>10285</v>
      </c>
      <c r="G38" s="7" t="s">
        <v>1467</v>
      </c>
      <c r="H38" s="7" t="s">
        <v>1468</v>
      </c>
      <c r="I38" s="81">
        <v>46344.34</v>
      </c>
      <c r="J38" s="33">
        <f t="shared" si="0"/>
        <v>289652.125</v>
      </c>
      <c r="K38" s="79"/>
    </row>
    <row r="39" spans="1:11" x14ac:dyDescent="0.25">
      <c r="A39" t="s">
        <v>10392</v>
      </c>
      <c r="B39" s="80">
        <v>43077</v>
      </c>
      <c r="C39" t="s">
        <v>10393</v>
      </c>
      <c r="D39">
        <v>1</v>
      </c>
      <c r="E39" t="s">
        <v>10394</v>
      </c>
      <c r="F39" t="s">
        <v>1405</v>
      </c>
      <c r="G39" s="39" t="s">
        <v>1463</v>
      </c>
      <c r="H39" s="39" t="s">
        <v>1464</v>
      </c>
      <c r="I39" s="81">
        <v>42763.51</v>
      </c>
      <c r="J39" s="33">
        <f t="shared" si="0"/>
        <v>267271.9375</v>
      </c>
      <c r="K39" s="79"/>
    </row>
    <row r="40" spans="1:11" x14ac:dyDescent="0.25">
      <c r="A40" t="s">
        <v>10395</v>
      </c>
      <c r="B40" s="80">
        <v>43080</v>
      </c>
      <c r="C40" t="s">
        <v>10396</v>
      </c>
      <c r="D40">
        <v>1</v>
      </c>
      <c r="E40" t="s">
        <v>10397</v>
      </c>
      <c r="F40" t="s">
        <v>1405</v>
      </c>
      <c r="G40" s="39" t="s">
        <v>1463</v>
      </c>
      <c r="H40" s="39" t="s">
        <v>1464</v>
      </c>
      <c r="I40" s="81">
        <v>42763.51</v>
      </c>
      <c r="J40" s="33">
        <f t="shared" si="0"/>
        <v>267271.9375</v>
      </c>
      <c r="K40" s="79"/>
    </row>
    <row r="41" spans="1:11" x14ac:dyDescent="0.25">
      <c r="A41" t="s">
        <v>10398</v>
      </c>
      <c r="B41" s="80">
        <v>43080</v>
      </c>
      <c r="C41" t="s">
        <v>10399</v>
      </c>
      <c r="D41">
        <v>1</v>
      </c>
      <c r="E41" t="s">
        <v>10400</v>
      </c>
      <c r="F41" t="s">
        <v>1405</v>
      </c>
      <c r="G41" s="39" t="s">
        <v>1463</v>
      </c>
      <c r="H41" s="39" t="s">
        <v>1464</v>
      </c>
      <c r="I41" s="81">
        <v>42763.51</v>
      </c>
      <c r="J41" s="33">
        <f t="shared" si="0"/>
        <v>267271.9375</v>
      </c>
      <c r="K41" s="79"/>
    </row>
    <row r="42" spans="1:11" x14ac:dyDescent="0.25">
      <c r="A42" t="s">
        <v>1651</v>
      </c>
      <c r="B42" s="80">
        <v>43080</v>
      </c>
      <c r="C42" t="s">
        <v>10401</v>
      </c>
      <c r="D42">
        <v>1</v>
      </c>
      <c r="E42" t="s">
        <v>10402</v>
      </c>
      <c r="F42" t="s">
        <v>1405</v>
      </c>
      <c r="G42" s="39" t="s">
        <v>1463</v>
      </c>
      <c r="H42" s="39" t="s">
        <v>1464</v>
      </c>
      <c r="I42" s="81">
        <v>42763.51</v>
      </c>
      <c r="J42" s="33">
        <f t="shared" si="0"/>
        <v>267271.9375</v>
      </c>
      <c r="K42" s="79"/>
    </row>
    <row r="43" spans="1:11" x14ac:dyDescent="0.25">
      <c r="A43" t="s">
        <v>10403</v>
      </c>
      <c r="B43" s="80">
        <v>43080</v>
      </c>
      <c r="C43" t="s">
        <v>10404</v>
      </c>
      <c r="D43">
        <v>1</v>
      </c>
      <c r="E43" t="s">
        <v>10405</v>
      </c>
      <c r="F43" t="s">
        <v>1405</v>
      </c>
      <c r="G43" s="39" t="s">
        <v>1463</v>
      </c>
      <c r="H43" s="39" t="s">
        <v>1464</v>
      </c>
      <c r="I43" s="81">
        <v>33648.129999999997</v>
      </c>
      <c r="J43" s="33">
        <f t="shared" si="0"/>
        <v>210300.81249999997</v>
      </c>
      <c r="K43" s="79"/>
    </row>
    <row r="44" spans="1:11" x14ac:dyDescent="0.25">
      <c r="A44" t="s">
        <v>10406</v>
      </c>
      <c r="B44" s="80">
        <v>43080</v>
      </c>
      <c r="C44" t="s">
        <v>10407</v>
      </c>
      <c r="D44">
        <v>1</v>
      </c>
      <c r="E44" t="s">
        <v>10408</v>
      </c>
      <c r="F44" t="s">
        <v>1405</v>
      </c>
      <c r="G44" s="39" t="s">
        <v>1463</v>
      </c>
      <c r="H44" s="39" t="s">
        <v>1464</v>
      </c>
      <c r="I44" s="81">
        <v>33648.129999999997</v>
      </c>
      <c r="J44" s="33">
        <f t="shared" si="0"/>
        <v>210300.81249999997</v>
      </c>
      <c r="K44" s="79"/>
    </row>
    <row r="45" spans="1:11" x14ac:dyDescent="0.25">
      <c r="A45" t="s">
        <v>10409</v>
      </c>
      <c r="B45" s="80">
        <v>43080</v>
      </c>
      <c r="C45" t="s">
        <v>10410</v>
      </c>
      <c r="D45">
        <v>1</v>
      </c>
      <c r="E45" t="s">
        <v>10411</v>
      </c>
      <c r="F45" t="s">
        <v>1405</v>
      </c>
      <c r="G45" s="39" t="s">
        <v>1463</v>
      </c>
      <c r="H45" s="39" t="s">
        <v>1464</v>
      </c>
      <c r="I45" s="81">
        <v>48855.6</v>
      </c>
      <c r="J45" s="33">
        <f t="shared" si="0"/>
        <v>305347.5</v>
      </c>
      <c r="K45" s="79"/>
    </row>
    <row r="46" spans="1:11" x14ac:dyDescent="0.25">
      <c r="A46" t="s">
        <v>10412</v>
      </c>
      <c r="B46" s="80">
        <v>43080</v>
      </c>
      <c r="C46" t="s">
        <v>10413</v>
      </c>
      <c r="D46">
        <v>1</v>
      </c>
      <c r="E46" t="s">
        <v>10414</v>
      </c>
      <c r="F46" t="s">
        <v>1405</v>
      </c>
      <c r="G46" s="39" t="s">
        <v>1463</v>
      </c>
      <c r="H46" s="39" t="s">
        <v>1464</v>
      </c>
      <c r="I46" s="81">
        <v>48855.6</v>
      </c>
      <c r="J46" s="33">
        <f t="shared" si="0"/>
        <v>305347.5</v>
      </c>
      <c r="K46" s="79"/>
    </row>
    <row r="47" spans="1:11" x14ac:dyDescent="0.25">
      <c r="A47" t="s">
        <v>3853</v>
      </c>
      <c r="B47" s="80">
        <v>43080</v>
      </c>
      <c r="C47" t="s">
        <v>10415</v>
      </c>
      <c r="D47">
        <v>1</v>
      </c>
      <c r="E47" t="s">
        <v>10416</v>
      </c>
      <c r="F47" t="s">
        <v>1405</v>
      </c>
      <c r="G47" s="39" t="s">
        <v>1463</v>
      </c>
      <c r="H47" s="39" t="s">
        <v>1464</v>
      </c>
      <c r="I47" s="81">
        <v>41101.699999999997</v>
      </c>
      <c r="J47" s="33">
        <f t="shared" si="0"/>
        <v>256885.62499999997</v>
      </c>
      <c r="K47" s="79"/>
    </row>
    <row r="48" spans="1:11" x14ac:dyDescent="0.25">
      <c r="A48" t="s">
        <v>146</v>
      </c>
      <c r="B48" s="80">
        <v>43080</v>
      </c>
      <c r="C48" t="s">
        <v>10417</v>
      </c>
      <c r="D48">
        <v>1</v>
      </c>
      <c r="E48" t="s">
        <v>10418</v>
      </c>
      <c r="F48" t="s">
        <v>1405</v>
      </c>
      <c r="G48" s="39" t="s">
        <v>1463</v>
      </c>
      <c r="H48" s="39" t="s">
        <v>1464</v>
      </c>
      <c r="I48" s="81">
        <v>33998.51</v>
      </c>
      <c r="J48" s="33">
        <f t="shared" si="0"/>
        <v>212490.6875</v>
      </c>
      <c r="K48" s="79"/>
    </row>
    <row r="49" spans="1:11" x14ac:dyDescent="0.25">
      <c r="A49" t="s">
        <v>10419</v>
      </c>
      <c r="B49" s="80">
        <v>43080</v>
      </c>
      <c r="C49" t="s">
        <v>10420</v>
      </c>
      <c r="D49">
        <v>1</v>
      </c>
      <c r="E49" t="s">
        <v>10421</v>
      </c>
      <c r="F49" t="s">
        <v>1405</v>
      </c>
      <c r="G49" s="39" t="s">
        <v>1463</v>
      </c>
      <c r="H49" s="39" t="s">
        <v>1464</v>
      </c>
      <c r="I49" s="81">
        <v>54796.84</v>
      </c>
      <c r="J49" s="33">
        <f t="shared" si="0"/>
        <v>342480.25</v>
      </c>
      <c r="K49" s="79"/>
    </row>
    <row r="50" spans="1:11" x14ac:dyDescent="0.25">
      <c r="A50" t="s">
        <v>3859</v>
      </c>
      <c r="B50" s="80">
        <v>43080</v>
      </c>
      <c r="C50" t="s">
        <v>10422</v>
      </c>
      <c r="D50">
        <v>1</v>
      </c>
      <c r="E50" t="s">
        <v>10423</v>
      </c>
      <c r="F50" t="s">
        <v>1405</v>
      </c>
      <c r="G50" s="39" t="s">
        <v>1463</v>
      </c>
      <c r="H50" s="39" t="s">
        <v>1464</v>
      </c>
      <c r="I50" s="81">
        <v>51496.09</v>
      </c>
      <c r="J50" s="33">
        <f t="shared" si="0"/>
        <v>321850.5625</v>
      </c>
      <c r="K50" s="79"/>
    </row>
    <row r="51" spans="1:11" x14ac:dyDescent="0.25">
      <c r="A51" t="s">
        <v>10424</v>
      </c>
      <c r="B51" s="80">
        <v>43080</v>
      </c>
      <c r="C51" t="s">
        <v>10425</v>
      </c>
      <c r="D51">
        <v>1</v>
      </c>
      <c r="E51" t="s">
        <v>10426</v>
      </c>
      <c r="F51" t="s">
        <v>1405</v>
      </c>
      <c r="G51" s="39" t="s">
        <v>1463</v>
      </c>
      <c r="H51" s="39" t="s">
        <v>1464</v>
      </c>
      <c r="I51" s="81">
        <v>82640.740000000005</v>
      </c>
      <c r="J51" s="33">
        <f t="shared" si="0"/>
        <v>516504.625</v>
      </c>
      <c r="K51" s="79"/>
    </row>
    <row r="52" spans="1:11" x14ac:dyDescent="0.25">
      <c r="A52" t="s">
        <v>10427</v>
      </c>
      <c r="B52" s="80">
        <v>43080</v>
      </c>
      <c r="C52" t="s">
        <v>10428</v>
      </c>
      <c r="D52">
        <v>1</v>
      </c>
      <c r="E52" t="s">
        <v>10429</v>
      </c>
      <c r="F52" t="s">
        <v>1405</v>
      </c>
      <c r="G52" s="39" t="s">
        <v>1463</v>
      </c>
      <c r="H52" s="39" t="s">
        <v>1464</v>
      </c>
      <c r="I52" s="81">
        <v>83050.84</v>
      </c>
      <c r="J52" s="33">
        <f t="shared" si="0"/>
        <v>519067.74999999994</v>
      </c>
      <c r="K52" s="79"/>
    </row>
    <row r="53" spans="1:11" x14ac:dyDescent="0.25">
      <c r="A53" t="s">
        <v>10430</v>
      </c>
      <c r="B53" s="80">
        <v>43080</v>
      </c>
      <c r="C53" t="s">
        <v>10431</v>
      </c>
      <c r="D53">
        <v>1</v>
      </c>
      <c r="E53" t="s">
        <v>10432</v>
      </c>
      <c r="F53" t="s">
        <v>1405</v>
      </c>
      <c r="G53" s="39" t="s">
        <v>1463</v>
      </c>
      <c r="H53" s="39" t="s">
        <v>1464</v>
      </c>
      <c r="I53" s="81">
        <v>42763.51</v>
      </c>
      <c r="J53" s="33">
        <f t="shared" si="0"/>
        <v>267271.9375</v>
      </c>
      <c r="K53" s="79"/>
    </row>
    <row r="54" spans="1:11" x14ac:dyDescent="0.25">
      <c r="A54" t="s">
        <v>1654</v>
      </c>
      <c r="B54" s="80">
        <v>43080</v>
      </c>
      <c r="C54" t="s">
        <v>10433</v>
      </c>
      <c r="D54">
        <v>1</v>
      </c>
      <c r="E54" t="s">
        <v>10434</v>
      </c>
      <c r="F54" t="s">
        <v>1405</v>
      </c>
      <c r="G54" s="39" t="s">
        <v>1463</v>
      </c>
      <c r="H54" s="39" t="s">
        <v>1464</v>
      </c>
      <c r="I54" s="81">
        <v>42763.51</v>
      </c>
      <c r="J54" s="33">
        <f t="shared" si="0"/>
        <v>267271.9375</v>
      </c>
      <c r="K54" s="79"/>
    </row>
    <row r="55" spans="1:11" x14ac:dyDescent="0.25">
      <c r="A55" t="s">
        <v>3874</v>
      </c>
      <c r="B55" s="80">
        <v>43080</v>
      </c>
      <c r="C55" t="s">
        <v>10435</v>
      </c>
      <c r="D55">
        <v>1</v>
      </c>
      <c r="E55" t="s">
        <v>10436</v>
      </c>
      <c r="F55" t="s">
        <v>1405</v>
      </c>
      <c r="G55" s="39" t="s">
        <v>1463</v>
      </c>
      <c r="H55" s="39" t="s">
        <v>1464</v>
      </c>
      <c r="I55" s="81">
        <v>59364.03</v>
      </c>
      <c r="J55" s="33">
        <f t="shared" si="0"/>
        <v>371025.1875</v>
      </c>
      <c r="K55" s="79"/>
    </row>
    <row r="56" spans="1:11" x14ac:dyDescent="0.25">
      <c r="A56" t="s">
        <v>10437</v>
      </c>
      <c r="B56" s="80">
        <v>43080</v>
      </c>
      <c r="C56" t="s">
        <v>10438</v>
      </c>
      <c r="D56">
        <v>1</v>
      </c>
      <c r="E56" t="s">
        <v>10439</v>
      </c>
      <c r="F56" t="s">
        <v>1405</v>
      </c>
      <c r="G56" s="39" t="s">
        <v>1463</v>
      </c>
      <c r="H56" s="39" t="s">
        <v>1464</v>
      </c>
      <c r="I56" s="81">
        <v>59364.03</v>
      </c>
      <c r="J56" s="33">
        <f t="shared" si="0"/>
        <v>371025.1875</v>
      </c>
      <c r="K56" s="79"/>
    </row>
    <row r="57" spans="1:11" x14ac:dyDescent="0.25">
      <c r="A57" t="s">
        <v>10440</v>
      </c>
      <c r="B57" s="80">
        <v>43080</v>
      </c>
      <c r="C57" t="s">
        <v>10441</v>
      </c>
      <c r="D57">
        <v>1</v>
      </c>
      <c r="E57" t="s">
        <v>10442</v>
      </c>
      <c r="F57" t="s">
        <v>1405</v>
      </c>
      <c r="G57" s="39" t="s">
        <v>1463</v>
      </c>
      <c r="H57" s="39" t="s">
        <v>1464</v>
      </c>
      <c r="I57" s="81">
        <v>59364.03</v>
      </c>
      <c r="J57" s="33">
        <f t="shared" si="0"/>
        <v>371025.1875</v>
      </c>
      <c r="K57" s="79"/>
    </row>
    <row r="58" spans="1:11" x14ac:dyDescent="0.25">
      <c r="A58" t="s">
        <v>3878</v>
      </c>
      <c r="B58" s="80">
        <v>43080</v>
      </c>
      <c r="C58" t="s">
        <v>10443</v>
      </c>
      <c r="D58">
        <v>1</v>
      </c>
      <c r="E58" t="s">
        <v>10444</v>
      </c>
      <c r="F58" t="s">
        <v>1405</v>
      </c>
      <c r="G58" s="39" t="s">
        <v>1463</v>
      </c>
      <c r="H58" s="39" t="s">
        <v>1464</v>
      </c>
      <c r="I58" s="81">
        <v>48015.25</v>
      </c>
      <c r="J58" s="33">
        <f t="shared" si="0"/>
        <v>300095.3125</v>
      </c>
      <c r="K58" s="79"/>
    </row>
    <row r="59" spans="1:11" x14ac:dyDescent="0.25">
      <c r="A59" t="s">
        <v>3880</v>
      </c>
      <c r="B59" s="80">
        <v>43080</v>
      </c>
      <c r="C59" t="s">
        <v>10445</v>
      </c>
      <c r="D59">
        <v>1</v>
      </c>
      <c r="E59" t="s">
        <v>10446</v>
      </c>
      <c r="F59" t="s">
        <v>1405</v>
      </c>
      <c r="G59" s="39" t="s">
        <v>1463</v>
      </c>
      <c r="H59" s="39" t="s">
        <v>1464</v>
      </c>
      <c r="I59" s="81">
        <v>55184.59</v>
      </c>
      <c r="J59" s="33">
        <f t="shared" si="0"/>
        <v>344903.6875</v>
      </c>
      <c r="K59" s="79"/>
    </row>
    <row r="60" spans="1:11" x14ac:dyDescent="0.25">
      <c r="A60" t="s">
        <v>1657</v>
      </c>
      <c r="B60" s="80">
        <v>43080</v>
      </c>
      <c r="C60" t="s">
        <v>10447</v>
      </c>
      <c r="D60">
        <v>1</v>
      </c>
      <c r="E60" t="s">
        <v>10448</v>
      </c>
      <c r="F60" t="s">
        <v>1405</v>
      </c>
      <c r="G60" s="39" t="s">
        <v>1463</v>
      </c>
      <c r="H60" s="39" t="s">
        <v>1464</v>
      </c>
      <c r="I60" s="81">
        <v>48015.25</v>
      </c>
      <c r="J60" s="33">
        <f t="shared" si="0"/>
        <v>300095.3125</v>
      </c>
      <c r="K60" s="79"/>
    </row>
    <row r="61" spans="1:11" x14ac:dyDescent="0.25">
      <c r="A61" t="s">
        <v>10449</v>
      </c>
      <c r="B61" s="80">
        <v>43080</v>
      </c>
      <c r="C61" t="s">
        <v>10450</v>
      </c>
      <c r="D61">
        <v>1</v>
      </c>
      <c r="E61" t="s">
        <v>10451</v>
      </c>
      <c r="F61" t="s">
        <v>1405</v>
      </c>
      <c r="G61" s="39" t="s">
        <v>1463</v>
      </c>
      <c r="H61" s="39" t="s">
        <v>1464</v>
      </c>
      <c r="I61" s="81">
        <v>48015.25</v>
      </c>
      <c r="J61" s="33">
        <f t="shared" si="0"/>
        <v>300095.3125</v>
      </c>
      <c r="K61" s="79"/>
    </row>
    <row r="62" spans="1:11" x14ac:dyDescent="0.25">
      <c r="A62" t="s">
        <v>10452</v>
      </c>
      <c r="B62" s="80">
        <v>43080</v>
      </c>
      <c r="C62" t="s">
        <v>10453</v>
      </c>
      <c r="D62">
        <v>1</v>
      </c>
      <c r="E62" t="s">
        <v>10454</v>
      </c>
      <c r="F62" t="s">
        <v>1405</v>
      </c>
      <c r="G62" s="39" t="s">
        <v>1463</v>
      </c>
      <c r="H62" s="39" t="s">
        <v>1464</v>
      </c>
      <c r="I62" s="81">
        <v>55184.59</v>
      </c>
      <c r="J62" s="33">
        <f t="shared" si="0"/>
        <v>344903.6875</v>
      </c>
      <c r="K62" s="79"/>
    </row>
    <row r="63" spans="1:11" x14ac:dyDescent="0.25">
      <c r="A63" t="s">
        <v>9070</v>
      </c>
      <c r="B63" s="80">
        <v>43081</v>
      </c>
      <c r="C63" t="s">
        <v>10455</v>
      </c>
      <c r="D63">
        <v>1</v>
      </c>
      <c r="E63" t="s">
        <v>10456</v>
      </c>
      <c r="F63" t="s">
        <v>1405</v>
      </c>
      <c r="G63" s="39" t="s">
        <v>1463</v>
      </c>
      <c r="H63" s="39" t="s">
        <v>1464</v>
      </c>
      <c r="I63" s="81">
        <v>32381.43</v>
      </c>
      <c r="J63" s="33">
        <f t="shared" si="0"/>
        <v>202383.9375</v>
      </c>
      <c r="K63" s="79"/>
    </row>
    <row r="64" spans="1:11" x14ac:dyDescent="0.25">
      <c r="A64" t="s">
        <v>3898</v>
      </c>
      <c r="B64" s="80">
        <v>43081</v>
      </c>
      <c r="C64" t="s">
        <v>10457</v>
      </c>
      <c r="D64">
        <v>1</v>
      </c>
      <c r="E64" t="s">
        <v>10458</v>
      </c>
      <c r="F64" t="s">
        <v>1405</v>
      </c>
      <c r="G64" s="39" t="s">
        <v>1463</v>
      </c>
      <c r="H64" s="39" t="s">
        <v>1464</v>
      </c>
      <c r="I64" s="81">
        <v>32381.43</v>
      </c>
      <c r="J64" s="33">
        <f t="shared" si="0"/>
        <v>202383.9375</v>
      </c>
      <c r="K64" s="79"/>
    </row>
    <row r="65" spans="1:11" x14ac:dyDescent="0.25">
      <c r="A65" t="s">
        <v>10459</v>
      </c>
      <c r="B65" s="80">
        <v>43081</v>
      </c>
      <c r="C65" t="s">
        <v>10460</v>
      </c>
      <c r="D65">
        <v>1</v>
      </c>
      <c r="E65" t="s">
        <v>10461</v>
      </c>
      <c r="F65" t="s">
        <v>1405</v>
      </c>
      <c r="G65" s="39" t="s">
        <v>1463</v>
      </c>
      <c r="H65" s="39" t="s">
        <v>1464</v>
      </c>
      <c r="I65" s="81">
        <v>32381.43</v>
      </c>
      <c r="J65" s="33">
        <f t="shared" si="0"/>
        <v>202383.9375</v>
      </c>
      <c r="K65" s="79"/>
    </row>
    <row r="66" spans="1:11" x14ac:dyDescent="0.25">
      <c r="A66" t="s">
        <v>10462</v>
      </c>
      <c r="B66" s="80">
        <v>43081</v>
      </c>
      <c r="C66">
        <v>22351253</v>
      </c>
      <c r="D66">
        <v>1</v>
      </c>
      <c r="E66" t="s">
        <v>10463</v>
      </c>
      <c r="F66" t="s">
        <v>1408</v>
      </c>
      <c r="G66" s="79" t="s">
        <v>1414</v>
      </c>
      <c r="H66" t="s">
        <v>5579</v>
      </c>
      <c r="I66" s="81">
        <v>5114.32</v>
      </c>
      <c r="J66" s="33">
        <f t="shared" si="0"/>
        <v>31964.499999999996</v>
      </c>
      <c r="K66" s="79"/>
    </row>
    <row r="67" spans="1:11" x14ac:dyDescent="0.25">
      <c r="A67" t="s">
        <v>10464</v>
      </c>
      <c r="B67" s="80">
        <v>43081</v>
      </c>
      <c r="C67" t="s">
        <v>10465</v>
      </c>
      <c r="D67">
        <v>1</v>
      </c>
      <c r="E67" t="s">
        <v>10466</v>
      </c>
      <c r="F67" t="s">
        <v>1405</v>
      </c>
      <c r="G67" s="39" t="s">
        <v>1463</v>
      </c>
      <c r="H67" s="39" t="s">
        <v>1464</v>
      </c>
      <c r="I67" s="81">
        <v>32381.43</v>
      </c>
      <c r="J67" s="33">
        <f t="shared" si="0"/>
        <v>202383.9375</v>
      </c>
      <c r="K67" s="79"/>
    </row>
    <row r="68" spans="1:11" x14ac:dyDescent="0.25">
      <c r="A68" t="s">
        <v>10468</v>
      </c>
      <c r="B68" s="80">
        <v>43081</v>
      </c>
      <c r="C68" t="s">
        <v>10469</v>
      </c>
      <c r="D68">
        <v>1</v>
      </c>
      <c r="E68" t="s">
        <v>10470</v>
      </c>
      <c r="F68" t="s">
        <v>1405</v>
      </c>
      <c r="G68" s="39" t="s">
        <v>1463</v>
      </c>
      <c r="H68" s="39" t="s">
        <v>1464</v>
      </c>
      <c r="I68" s="81">
        <v>32381.43</v>
      </c>
      <c r="J68" s="33">
        <f t="shared" si="0"/>
        <v>202383.9375</v>
      </c>
      <c r="K68" s="79"/>
    </row>
    <row r="69" spans="1:11" x14ac:dyDescent="0.25">
      <c r="A69" t="s">
        <v>10471</v>
      </c>
      <c r="B69" s="80">
        <v>43081</v>
      </c>
      <c r="C69" t="s">
        <v>10472</v>
      </c>
      <c r="D69">
        <v>1</v>
      </c>
      <c r="E69" t="s">
        <v>10473</v>
      </c>
      <c r="F69" t="s">
        <v>1405</v>
      </c>
      <c r="G69" s="39" t="s">
        <v>1463</v>
      </c>
      <c r="H69" s="39" t="s">
        <v>1464</v>
      </c>
      <c r="I69" s="81">
        <v>32381.43</v>
      </c>
      <c r="J69" s="33">
        <f t="shared" si="0"/>
        <v>202383.9375</v>
      </c>
      <c r="K69" s="79"/>
    </row>
    <row r="70" spans="1:11" x14ac:dyDescent="0.25">
      <c r="A70" t="s">
        <v>8116</v>
      </c>
      <c r="B70" s="80">
        <v>43081</v>
      </c>
      <c r="C70" t="s">
        <v>10474</v>
      </c>
      <c r="D70">
        <v>1</v>
      </c>
      <c r="E70" t="s">
        <v>10475</v>
      </c>
      <c r="F70" t="s">
        <v>1405</v>
      </c>
      <c r="G70" s="39" t="s">
        <v>1463</v>
      </c>
      <c r="H70" s="39" t="s">
        <v>1464</v>
      </c>
      <c r="I70" s="81">
        <v>32381.43</v>
      </c>
      <c r="J70" s="33">
        <f t="shared" si="0"/>
        <v>202383.9375</v>
      </c>
      <c r="K70" s="79"/>
    </row>
    <row r="71" spans="1:11" x14ac:dyDescent="0.25">
      <c r="A71" t="s">
        <v>10476</v>
      </c>
      <c r="B71" s="80">
        <v>43081</v>
      </c>
      <c r="C71" t="s">
        <v>10477</v>
      </c>
      <c r="D71">
        <v>1</v>
      </c>
      <c r="E71" t="s">
        <v>10478</v>
      </c>
      <c r="F71" t="s">
        <v>1405</v>
      </c>
      <c r="G71" s="39" t="s">
        <v>1463</v>
      </c>
      <c r="H71" s="39" t="s">
        <v>1464</v>
      </c>
      <c r="I71" s="81">
        <v>32381.43</v>
      </c>
      <c r="J71" s="33">
        <f t="shared" ref="J71:J134" si="1">+I71/0.16</f>
        <v>202383.9375</v>
      </c>
      <c r="K71" s="79"/>
    </row>
    <row r="72" spans="1:11" x14ac:dyDescent="0.25">
      <c r="A72" t="s">
        <v>8119</v>
      </c>
      <c r="B72" s="80">
        <v>43081</v>
      </c>
      <c r="C72" t="s">
        <v>10479</v>
      </c>
      <c r="D72">
        <v>1</v>
      </c>
      <c r="E72" t="s">
        <v>10480</v>
      </c>
      <c r="F72" t="s">
        <v>1405</v>
      </c>
      <c r="G72" s="39" t="s">
        <v>1463</v>
      </c>
      <c r="H72" s="39" t="s">
        <v>1464</v>
      </c>
      <c r="I72" s="81">
        <v>32381.43</v>
      </c>
      <c r="J72" s="33">
        <f t="shared" si="1"/>
        <v>202383.9375</v>
      </c>
      <c r="K72" s="79"/>
    </row>
    <row r="73" spans="1:11" x14ac:dyDescent="0.25">
      <c r="A73" t="s">
        <v>8122</v>
      </c>
      <c r="B73" s="80">
        <v>43081</v>
      </c>
      <c r="C73" t="s">
        <v>10481</v>
      </c>
      <c r="D73">
        <v>1</v>
      </c>
      <c r="E73" t="s">
        <v>10482</v>
      </c>
      <c r="F73" t="s">
        <v>1405</v>
      </c>
      <c r="G73" s="39" t="s">
        <v>1463</v>
      </c>
      <c r="H73" s="39" t="s">
        <v>1464</v>
      </c>
      <c r="I73" s="81">
        <v>32381.43</v>
      </c>
      <c r="J73" s="33">
        <f t="shared" si="1"/>
        <v>202383.9375</v>
      </c>
      <c r="K73" s="79"/>
    </row>
    <row r="74" spans="1:11" x14ac:dyDescent="0.25">
      <c r="A74" t="s">
        <v>7379</v>
      </c>
      <c r="B74" s="80">
        <v>43081</v>
      </c>
      <c r="C74" t="s">
        <v>10483</v>
      </c>
      <c r="D74">
        <v>1</v>
      </c>
      <c r="E74" t="s">
        <v>10484</v>
      </c>
      <c r="F74" t="s">
        <v>1405</v>
      </c>
      <c r="G74" s="39" t="s">
        <v>1463</v>
      </c>
      <c r="H74" s="39" t="s">
        <v>1464</v>
      </c>
      <c r="I74" s="81">
        <v>32381.43</v>
      </c>
      <c r="J74" s="33">
        <f t="shared" si="1"/>
        <v>202383.9375</v>
      </c>
      <c r="K74" s="79"/>
    </row>
    <row r="75" spans="1:11" x14ac:dyDescent="0.25">
      <c r="A75" t="s">
        <v>8127</v>
      </c>
      <c r="B75" s="80">
        <v>43081</v>
      </c>
      <c r="C75" t="s">
        <v>10485</v>
      </c>
      <c r="D75">
        <v>1</v>
      </c>
      <c r="E75" t="s">
        <v>10486</v>
      </c>
      <c r="F75" t="s">
        <v>1405</v>
      </c>
      <c r="G75" s="39" t="s">
        <v>1463</v>
      </c>
      <c r="H75" s="39" t="s">
        <v>1464</v>
      </c>
      <c r="I75" s="81">
        <v>32381.43</v>
      </c>
      <c r="J75" s="33">
        <f t="shared" si="1"/>
        <v>202383.9375</v>
      </c>
      <c r="K75" s="79"/>
    </row>
    <row r="76" spans="1:11" x14ac:dyDescent="0.25">
      <c r="A76" t="s">
        <v>154</v>
      </c>
      <c r="B76" s="80">
        <v>43081</v>
      </c>
      <c r="C76" t="s">
        <v>10487</v>
      </c>
      <c r="D76">
        <v>1</v>
      </c>
      <c r="E76" t="s">
        <v>10488</v>
      </c>
      <c r="F76" t="s">
        <v>1405</v>
      </c>
      <c r="G76" s="39" t="s">
        <v>1463</v>
      </c>
      <c r="H76" s="39" t="s">
        <v>1464</v>
      </c>
      <c r="I76" s="81">
        <v>32381.43</v>
      </c>
      <c r="J76" s="33">
        <f t="shared" si="1"/>
        <v>202383.9375</v>
      </c>
      <c r="K76" s="79"/>
    </row>
    <row r="77" spans="1:11" x14ac:dyDescent="0.25">
      <c r="A77" t="s">
        <v>10489</v>
      </c>
      <c r="B77" s="80">
        <v>43081</v>
      </c>
      <c r="C77" t="s">
        <v>10490</v>
      </c>
      <c r="D77">
        <v>1</v>
      </c>
      <c r="E77" t="s">
        <v>10491</v>
      </c>
      <c r="F77" t="s">
        <v>1405</v>
      </c>
      <c r="G77" s="39" t="s">
        <v>1463</v>
      </c>
      <c r="H77" s="39" t="s">
        <v>1464</v>
      </c>
      <c r="I77" s="81">
        <v>32381.43</v>
      </c>
      <c r="J77" s="33">
        <f t="shared" si="1"/>
        <v>202383.9375</v>
      </c>
      <c r="K77" s="79"/>
    </row>
    <row r="78" spans="1:11" x14ac:dyDescent="0.25">
      <c r="A78" t="s">
        <v>10492</v>
      </c>
      <c r="B78" s="80">
        <v>43081</v>
      </c>
      <c r="C78" t="s">
        <v>10493</v>
      </c>
      <c r="D78">
        <v>1</v>
      </c>
      <c r="E78" t="s">
        <v>10494</v>
      </c>
      <c r="F78" t="s">
        <v>1405</v>
      </c>
      <c r="G78" s="39" t="s">
        <v>1463</v>
      </c>
      <c r="H78" s="39" t="s">
        <v>1464</v>
      </c>
      <c r="I78" s="81">
        <v>32381.43</v>
      </c>
      <c r="J78" s="33">
        <f t="shared" si="1"/>
        <v>202383.9375</v>
      </c>
      <c r="K78" s="79"/>
    </row>
    <row r="79" spans="1:11" x14ac:dyDescent="0.25">
      <c r="A79" t="s">
        <v>10495</v>
      </c>
      <c r="B79" s="80">
        <v>43081</v>
      </c>
      <c r="C79" t="s">
        <v>10496</v>
      </c>
      <c r="D79">
        <v>1</v>
      </c>
      <c r="E79" t="s">
        <v>10497</v>
      </c>
      <c r="F79" t="s">
        <v>1405</v>
      </c>
      <c r="G79" s="39" t="s">
        <v>1463</v>
      </c>
      <c r="H79" s="39" t="s">
        <v>1464</v>
      </c>
      <c r="I79" s="81">
        <v>32381.43</v>
      </c>
      <c r="J79" s="33">
        <f t="shared" si="1"/>
        <v>202383.9375</v>
      </c>
      <c r="K79" s="79"/>
    </row>
    <row r="80" spans="1:11" x14ac:dyDescent="0.25">
      <c r="A80" t="s">
        <v>5646</v>
      </c>
      <c r="B80" s="80">
        <v>43081</v>
      </c>
      <c r="C80" t="s">
        <v>10498</v>
      </c>
      <c r="D80">
        <v>1</v>
      </c>
      <c r="E80" t="s">
        <v>10499</v>
      </c>
      <c r="F80" t="s">
        <v>1405</v>
      </c>
      <c r="G80" s="39" t="s">
        <v>1463</v>
      </c>
      <c r="H80" s="39" t="s">
        <v>1464</v>
      </c>
      <c r="I80" s="81">
        <v>32381.43</v>
      </c>
      <c r="J80" s="33">
        <f t="shared" si="1"/>
        <v>202383.9375</v>
      </c>
      <c r="K80" s="79"/>
    </row>
    <row r="81" spans="1:11" x14ac:dyDescent="0.25">
      <c r="A81" t="s">
        <v>10500</v>
      </c>
      <c r="B81" s="80">
        <v>43081</v>
      </c>
      <c r="C81" t="s">
        <v>10501</v>
      </c>
      <c r="D81">
        <v>1</v>
      </c>
      <c r="E81" t="s">
        <v>10502</v>
      </c>
      <c r="F81" t="s">
        <v>1405</v>
      </c>
      <c r="G81" s="39" t="s">
        <v>1463</v>
      </c>
      <c r="H81" s="39" t="s">
        <v>1464</v>
      </c>
      <c r="I81" s="81">
        <v>32381.43</v>
      </c>
      <c r="J81" s="33">
        <f t="shared" si="1"/>
        <v>202383.9375</v>
      </c>
      <c r="K81" s="79"/>
    </row>
    <row r="82" spans="1:11" x14ac:dyDescent="0.25">
      <c r="A82" t="s">
        <v>10503</v>
      </c>
      <c r="B82" s="80">
        <v>43082</v>
      </c>
      <c r="C82" t="s">
        <v>10504</v>
      </c>
      <c r="D82">
        <v>1</v>
      </c>
      <c r="E82" t="s">
        <v>10505</v>
      </c>
      <c r="F82" t="s">
        <v>1408</v>
      </c>
      <c r="G82" s="7" t="s">
        <v>11522</v>
      </c>
      <c r="H82" s="7" t="s">
        <v>11523</v>
      </c>
      <c r="I82">
        <v>31.17</v>
      </c>
      <c r="J82" s="33">
        <f t="shared" si="1"/>
        <v>194.8125</v>
      </c>
      <c r="K82" s="79"/>
    </row>
    <row r="83" spans="1:11" x14ac:dyDescent="0.25">
      <c r="A83" t="s">
        <v>10503</v>
      </c>
      <c r="B83" s="80">
        <v>43082</v>
      </c>
      <c r="C83" t="s">
        <v>10504</v>
      </c>
      <c r="D83">
        <v>1</v>
      </c>
      <c r="E83" t="s">
        <v>10505</v>
      </c>
      <c r="F83" t="s">
        <v>1408</v>
      </c>
      <c r="G83" s="7" t="s">
        <v>11522</v>
      </c>
      <c r="H83" s="7" t="s">
        <v>11523</v>
      </c>
      <c r="I83">
        <v>55.86</v>
      </c>
      <c r="J83" s="33">
        <f t="shared" si="1"/>
        <v>349.125</v>
      </c>
      <c r="K83" s="79"/>
    </row>
    <row r="84" spans="1:11" x14ac:dyDescent="0.25">
      <c r="A84" t="s">
        <v>10503</v>
      </c>
      <c r="B84" s="80">
        <v>43082</v>
      </c>
      <c r="C84" t="s">
        <v>10504</v>
      </c>
      <c r="D84">
        <v>1</v>
      </c>
      <c r="E84" t="s">
        <v>10505</v>
      </c>
      <c r="F84" t="s">
        <v>1408</v>
      </c>
      <c r="G84" s="7" t="s">
        <v>1415</v>
      </c>
      <c r="H84" s="7" t="s">
        <v>10261</v>
      </c>
      <c r="I84">
        <v>121.06</v>
      </c>
      <c r="J84" s="33">
        <f t="shared" si="1"/>
        <v>756.625</v>
      </c>
      <c r="K84" s="79"/>
    </row>
    <row r="85" spans="1:11" x14ac:dyDescent="0.25">
      <c r="A85" t="s">
        <v>10503</v>
      </c>
      <c r="B85" s="80">
        <v>43082</v>
      </c>
      <c r="C85" t="s">
        <v>10504</v>
      </c>
      <c r="D85">
        <v>1</v>
      </c>
      <c r="E85" t="s">
        <v>10505</v>
      </c>
      <c r="F85" t="s">
        <v>1408</v>
      </c>
      <c r="G85" s="7" t="s">
        <v>11520</v>
      </c>
      <c r="H85" s="7" t="s">
        <v>11521</v>
      </c>
      <c r="I85">
        <v>150.07</v>
      </c>
      <c r="J85" s="33">
        <f t="shared" si="1"/>
        <v>937.93749999999989</v>
      </c>
      <c r="K85" s="79"/>
    </row>
    <row r="86" spans="1:11" x14ac:dyDescent="0.25">
      <c r="A86" t="s">
        <v>10503</v>
      </c>
      <c r="B86" s="80">
        <v>43082</v>
      </c>
      <c r="C86" t="s">
        <v>10504</v>
      </c>
      <c r="D86">
        <v>1</v>
      </c>
      <c r="E86" t="s">
        <v>10505</v>
      </c>
      <c r="F86" t="s">
        <v>1408</v>
      </c>
      <c r="G86" s="7" t="s">
        <v>2877</v>
      </c>
      <c r="H86" s="7" t="s">
        <v>2878</v>
      </c>
      <c r="I86">
        <v>207.65</v>
      </c>
      <c r="J86" s="33">
        <f t="shared" si="1"/>
        <v>1297.8125</v>
      </c>
      <c r="K86" s="79"/>
    </row>
    <row r="87" spans="1:11" x14ac:dyDescent="0.25">
      <c r="A87" t="s">
        <v>10503</v>
      </c>
      <c r="B87" s="80">
        <v>43082</v>
      </c>
      <c r="C87" t="s">
        <v>10504</v>
      </c>
      <c r="D87">
        <v>1</v>
      </c>
      <c r="E87" t="s">
        <v>10505</v>
      </c>
      <c r="F87" t="s">
        <v>1408</v>
      </c>
      <c r="G87" s="7" t="s">
        <v>1441</v>
      </c>
      <c r="H87" s="7" t="s">
        <v>7337</v>
      </c>
      <c r="I87">
        <v>121.23</v>
      </c>
      <c r="J87" s="33">
        <f t="shared" si="1"/>
        <v>757.6875</v>
      </c>
      <c r="K87" s="79"/>
    </row>
    <row r="88" spans="1:11" x14ac:dyDescent="0.25">
      <c r="A88" t="s">
        <v>10506</v>
      </c>
      <c r="B88" s="80">
        <v>43082</v>
      </c>
      <c r="C88" t="s">
        <v>10507</v>
      </c>
      <c r="D88">
        <v>1</v>
      </c>
      <c r="E88" t="s">
        <v>10508</v>
      </c>
      <c r="F88" t="s">
        <v>1405</v>
      </c>
      <c r="G88" s="39" t="s">
        <v>1463</v>
      </c>
      <c r="H88" s="39" t="s">
        <v>1464</v>
      </c>
      <c r="I88" s="81">
        <v>75341.83</v>
      </c>
      <c r="J88" s="33">
        <f t="shared" si="1"/>
        <v>470886.4375</v>
      </c>
      <c r="K88" s="79"/>
    </row>
    <row r="89" spans="1:11" x14ac:dyDescent="0.25">
      <c r="A89" t="s">
        <v>10509</v>
      </c>
      <c r="B89" s="80">
        <v>43082</v>
      </c>
      <c r="C89" t="s">
        <v>10510</v>
      </c>
      <c r="D89">
        <v>1</v>
      </c>
      <c r="E89" t="s">
        <v>10511</v>
      </c>
      <c r="F89" t="s">
        <v>10285</v>
      </c>
      <c r="G89" s="7" t="s">
        <v>1469</v>
      </c>
      <c r="H89" s="7" t="s">
        <v>1470</v>
      </c>
      <c r="I89" s="81">
        <v>41158.58</v>
      </c>
      <c r="J89" s="33">
        <f t="shared" si="1"/>
        <v>257241.125</v>
      </c>
      <c r="K89" s="79"/>
    </row>
    <row r="90" spans="1:11" x14ac:dyDescent="0.25">
      <c r="A90" t="s">
        <v>6301</v>
      </c>
      <c r="B90" s="80">
        <v>43082</v>
      </c>
      <c r="C90" t="s">
        <v>10512</v>
      </c>
      <c r="D90">
        <v>1</v>
      </c>
      <c r="E90" t="s">
        <v>10513</v>
      </c>
      <c r="F90" t="s">
        <v>10285</v>
      </c>
      <c r="G90" s="7" t="s">
        <v>1469</v>
      </c>
      <c r="H90" s="7" t="s">
        <v>1470</v>
      </c>
      <c r="I90" s="81">
        <v>41158.42</v>
      </c>
      <c r="J90" s="33">
        <f t="shared" si="1"/>
        <v>257240.12499999997</v>
      </c>
      <c r="K90" s="79"/>
    </row>
    <row r="91" spans="1:11" x14ac:dyDescent="0.25">
      <c r="A91" t="s">
        <v>9738</v>
      </c>
      <c r="B91" s="80">
        <v>43082</v>
      </c>
      <c r="C91" t="s">
        <v>10514</v>
      </c>
      <c r="D91">
        <v>1</v>
      </c>
      <c r="E91" t="s">
        <v>10515</v>
      </c>
      <c r="F91" t="s">
        <v>10285</v>
      </c>
      <c r="G91" s="7" t="s">
        <v>1469</v>
      </c>
      <c r="H91" s="7" t="s">
        <v>1470</v>
      </c>
      <c r="I91" s="81">
        <v>40109.300000000003</v>
      </c>
      <c r="J91" s="33">
        <f t="shared" si="1"/>
        <v>250683.125</v>
      </c>
      <c r="K91" s="79"/>
    </row>
    <row r="92" spans="1:11" x14ac:dyDescent="0.25">
      <c r="A92" t="s">
        <v>10516</v>
      </c>
      <c r="B92" s="80">
        <v>43082</v>
      </c>
      <c r="C92" t="s">
        <v>259</v>
      </c>
      <c r="D92">
        <v>1</v>
      </c>
      <c r="E92" t="s">
        <v>10517</v>
      </c>
      <c r="F92" t="s">
        <v>1406</v>
      </c>
      <c r="G92" s="79" t="str">
        <f t="shared" ref="G92:G93" si="2">+H92</f>
        <v>PATL700121T30</v>
      </c>
      <c r="H92" t="s">
        <v>10518</v>
      </c>
      <c r="I92">
        <v>14.72</v>
      </c>
      <c r="J92" s="33">
        <f t="shared" si="1"/>
        <v>92</v>
      </c>
      <c r="K92" s="79"/>
    </row>
    <row r="93" spans="1:11" x14ac:dyDescent="0.25">
      <c r="A93" t="s">
        <v>6317</v>
      </c>
      <c r="B93" s="80">
        <v>43082</v>
      </c>
      <c r="C93" t="s">
        <v>10519</v>
      </c>
      <c r="D93">
        <v>1</v>
      </c>
      <c r="E93" t="s">
        <v>10520</v>
      </c>
      <c r="F93" t="s">
        <v>1406</v>
      </c>
      <c r="G93" s="79" t="str">
        <f t="shared" si="2"/>
        <v>RERM8507088A8</v>
      </c>
      <c r="H93" t="s">
        <v>1426</v>
      </c>
      <c r="I93">
        <v>24</v>
      </c>
      <c r="J93" s="33">
        <f t="shared" si="1"/>
        <v>150</v>
      </c>
      <c r="K93" s="79"/>
    </row>
    <row r="94" spans="1:11" x14ac:dyDescent="0.25">
      <c r="A94" t="s">
        <v>10521</v>
      </c>
      <c r="B94" s="80">
        <v>43083</v>
      </c>
      <c r="C94" t="s">
        <v>10522</v>
      </c>
      <c r="D94">
        <v>1</v>
      </c>
      <c r="E94" t="s">
        <v>10523</v>
      </c>
      <c r="F94" t="s">
        <v>10285</v>
      </c>
      <c r="G94" s="7" t="s">
        <v>1483</v>
      </c>
      <c r="H94" s="7" t="s">
        <v>1484</v>
      </c>
      <c r="I94" s="81">
        <v>30414.86</v>
      </c>
      <c r="J94" s="33">
        <f t="shared" si="1"/>
        <v>190092.875</v>
      </c>
      <c r="K94" s="79"/>
    </row>
    <row r="95" spans="1:11" x14ac:dyDescent="0.25">
      <c r="A95" t="s">
        <v>7412</v>
      </c>
      <c r="B95" s="80">
        <v>43083</v>
      </c>
      <c r="C95" t="s">
        <v>10524</v>
      </c>
      <c r="D95">
        <v>1</v>
      </c>
      <c r="E95" t="s">
        <v>10525</v>
      </c>
      <c r="F95" t="s">
        <v>1405</v>
      </c>
      <c r="G95" s="39" t="s">
        <v>1463</v>
      </c>
      <c r="H95" s="39" t="s">
        <v>1464</v>
      </c>
      <c r="I95" s="81">
        <v>30358.14</v>
      </c>
      <c r="J95" s="33">
        <f t="shared" si="1"/>
        <v>189738.375</v>
      </c>
      <c r="K95" s="79"/>
    </row>
    <row r="96" spans="1:11" x14ac:dyDescent="0.25">
      <c r="A96" t="s">
        <v>10526</v>
      </c>
      <c r="B96" s="80">
        <v>43083</v>
      </c>
      <c r="C96" t="s">
        <v>10527</v>
      </c>
      <c r="D96">
        <v>1</v>
      </c>
      <c r="E96" t="s">
        <v>10528</v>
      </c>
      <c r="F96" t="s">
        <v>10285</v>
      </c>
      <c r="G96" s="7" t="s">
        <v>1486</v>
      </c>
      <c r="H96" s="7" t="s">
        <v>1487</v>
      </c>
      <c r="I96" s="81">
        <v>41158.559999999998</v>
      </c>
      <c r="J96" s="33">
        <f t="shared" si="1"/>
        <v>257240.99999999997</v>
      </c>
      <c r="K96" s="79"/>
    </row>
    <row r="97" spans="1:11" x14ac:dyDescent="0.25">
      <c r="A97" t="s">
        <v>4915</v>
      </c>
      <c r="B97" s="80">
        <v>43083</v>
      </c>
      <c r="C97" t="s">
        <v>10529</v>
      </c>
      <c r="D97">
        <v>1</v>
      </c>
      <c r="E97" t="s">
        <v>10530</v>
      </c>
      <c r="F97" t="s">
        <v>1408</v>
      </c>
      <c r="G97" s="7" t="s">
        <v>1417</v>
      </c>
      <c r="H97" s="7" t="s">
        <v>2911</v>
      </c>
      <c r="I97">
        <v>890.69</v>
      </c>
      <c r="J97" s="33">
        <f t="shared" si="1"/>
        <v>5566.8125</v>
      </c>
      <c r="K97" s="79"/>
    </row>
    <row r="98" spans="1:11" x14ac:dyDescent="0.25">
      <c r="A98" t="s">
        <v>10531</v>
      </c>
      <c r="B98" s="80">
        <v>43083</v>
      </c>
      <c r="C98" t="s">
        <v>10532</v>
      </c>
      <c r="D98">
        <v>1</v>
      </c>
      <c r="E98" t="s">
        <v>10533</v>
      </c>
      <c r="F98" t="s">
        <v>10285</v>
      </c>
      <c r="G98" s="7" t="s">
        <v>5567</v>
      </c>
      <c r="H98" s="7" t="s">
        <v>11511</v>
      </c>
      <c r="I98" s="81">
        <v>64875.74</v>
      </c>
      <c r="J98" s="33">
        <f t="shared" si="1"/>
        <v>405473.375</v>
      </c>
      <c r="K98" s="79"/>
    </row>
    <row r="99" spans="1:11" x14ac:dyDescent="0.25">
      <c r="A99" t="s">
        <v>10534</v>
      </c>
      <c r="B99" s="80">
        <v>43085</v>
      </c>
      <c r="C99" t="s">
        <v>10535</v>
      </c>
      <c r="D99">
        <v>1</v>
      </c>
      <c r="E99" t="s">
        <v>10536</v>
      </c>
      <c r="F99" t="s">
        <v>10285</v>
      </c>
      <c r="G99" s="7" t="s">
        <v>1492</v>
      </c>
      <c r="H99" t="s">
        <v>1493</v>
      </c>
      <c r="I99" s="81">
        <v>33705</v>
      </c>
      <c r="J99" s="33">
        <f t="shared" si="1"/>
        <v>210656.25</v>
      </c>
      <c r="K99" s="79"/>
    </row>
    <row r="100" spans="1:11" x14ac:dyDescent="0.25">
      <c r="A100" t="s">
        <v>10537</v>
      </c>
      <c r="B100" s="80">
        <v>43087</v>
      </c>
      <c r="C100" t="s">
        <v>10538</v>
      </c>
      <c r="D100">
        <v>1</v>
      </c>
      <c r="E100" t="s">
        <v>10539</v>
      </c>
      <c r="F100" t="s">
        <v>10285</v>
      </c>
      <c r="G100" s="7" t="s">
        <v>1467</v>
      </c>
      <c r="H100" s="7" t="s">
        <v>1468</v>
      </c>
      <c r="I100" s="81">
        <v>30414.7</v>
      </c>
      <c r="J100" s="33">
        <f t="shared" si="1"/>
        <v>190091.875</v>
      </c>
      <c r="K100" s="79"/>
    </row>
    <row r="101" spans="1:11" x14ac:dyDescent="0.25">
      <c r="A101" t="s">
        <v>10540</v>
      </c>
      <c r="B101" s="80">
        <v>43087</v>
      </c>
      <c r="C101" t="s">
        <v>10541</v>
      </c>
      <c r="D101">
        <v>1</v>
      </c>
      <c r="E101" t="s">
        <v>10542</v>
      </c>
      <c r="F101" t="s">
        <v>1405</v>
      </c>
      <c r="G101" s="39" t="s">
        <v>1463</v>
      </c>
      <c r="H101" s="39" t="s">
        <v>1464</v>
      </c>
      <c r="I101" s="81">
        <v>42177.96</v>
      </c>
      <c r="J101" s="33">
        <f t="shared" si="1"/>
        <v>263612.25</v>
      </c>
      <c r="K101" s="79"/>
    </row>
    <row r="102" spans="1:11" x14ac:dyDescent="0.25">
      <c r="A102" t="s">
        <v>10543</v>
      </c>
      <c r="B102" s="80">
        <v>43087</v>
      </c>
      <c r="C102" t="s">
        <v>10544</v>
      </c>
      <c r="D102">
        <v>1</v>
      </c>
      <c r="E102" t="s">
        <v>10545</v>
      </c>
      <c r="F102" t="s">
        <v>1405</v>
      </c>
      <c r="G102" s="39" t="s">
        <v>1463</v>
      </c>
      <c r="H102" s="39" t="s">
        <v>1464</v>
      </c>
      <c r="I102" s="81">
        <v>44536.9</v>
      </c>
      <c r="J102" s="33">
        <f t="shared" si="1"/>
        <v>278355.625</v>
      </c>
      <c r="K102" s="79"/>
    </row>
    <row r="103" spans="1:11" x14ac:dyDescent="0.25">
      <c r="A103" t="s">
        <v>10546</v>
      </c>
      <c r="B103" s="80">
        <v>43087</v>
      </c>
      <c r="C103" t="s">
        <v>10547</v>
      </c>
      <c r="D103">
        <v>1</v>
      </c>
      <c r="E103" t="s">
        <v>10548</v>
      </c>
      <c r="F103" t="s">
        <v>1405</v>
      </c>
      <c r="G103" s="39" t="s">
        <v>1463</v>
      </c>
      <c r="H103" s="39" t="s">
        <v>1464</v>
      </c>
      <c r="I103" s="81">
        <v>50484.03</v>
      </c>
      <c r="J103" s="33">
        <f t="shared" si="1"/>
        <v>315525.1875</v>
      </c>
      <c r="K103" s="79"/>
    </row>
    <row r="104" spans="1:11" x14ac:dyDescent="0.25">
      <c r="A104" t="s">
        <v>10549</v>
      </c>
      <c r="B104" s="80">
        <v>43087</v>
      </c>
      <c r="C104" t="s">
        <v>10550</v>
      </c>
      <c r="D104">
        <v>1</v>
      </c>
      <c r="E104" t="s">
        <v>10551</v>
      </c>
      <c r="F104" t="s">
        <v>1405</v>
      </c>
      <c r="G104" s="39" t="s">
        <v>1463</v>
      </c>
      <c r="H104" s="39" t="s">
        <v>1464</v>
      </c>
      <c r="I104" s="81">
        <v>59364.03</v>
      </c>
      <c r="J104" s="33">
        <f t="shared" si="1"/>
        <v>371025.1875</v>
      </c>
      <c r="K104" s="79"/>
    </row>
    <row r="105" spans="1:11" x14ac:dyDescent="0.25">
      <c r="A105" t="s">
        <v>10552</v>
      </c>
      <c r="B105" s="80">
        <v>43087</v>
      </c>
      <c r="C105" t="s">
        <v>10553</v>
      </c>
      <c r="D105">
        <v>1</v>
      </c>
      <c r="E105" t="s">
        <v>10554</v>
      </c>
      <c r="F105" t="s">
        <v>1405</v>
      </c>
      <c r="G105" s="39" t="s">
        <v>1463</v>
      </c>
      <c r="H105" s="39" t="s">
        <v>1464</v>
      </c>
      <c r="I105" s="81">
        <v>59364.03</v>
      </c>
      <c r="J105" s="33">
        <f t="shared" si="1"/>
        <v>371025.1875</v>
      </c>
      <c r="K105" s="79"/>
    </row>
    <row r="106" spans="1:11" x14ac:dyDescent="0.25">
      <c r="A106" t="s">
        <v>212</v>
      </c>
      <c r="B106" s="80">
        <v>43087</v>
      </c>
      <c r="C106" t="s">
        <v>10555</v>
      </c>
      <c r="D106">
        <v>1</v>
      </c>
      <c r="E106" t="s">
        <v>10556</v>
      </c>
      <c r="F106" t="s">
        <v>1405</v>
      </c>
      <c r="G106" s="39" t="s">
        <v>1463</v>
      </c>
      <c r="H106" s="39" t="s">
        <v>1464</v>
      </c>
      <c r="I106" s="81">
        <v>67235.89</v>
      </c>
      <c r="J106" s="33">
        <f t="shared" si="1"/>
        <v>420224.3125</v>
      </c>
      <c r="K106" s="79"/>
    </row>
    <row r="107" spans="1:11" x14ac:dyDescent="0.25">
      <c r="A107" t="s">
        <v>10557</v>
      </c>
      <c r="B107" s="80">
        <v>43087</v>
      </c>
      <c r="C107" t="s">
        <v>10558</v>
      </c>
      <c r="D107">
        <v>1</v>
      </c>
      <c r="E107" t="s">
        <v>10559</v>
      </c>
      <c r="F107" t="s">
        <v>1405</v>
      </c>
      <c r="G107" s="39" t="s">
        <v>1463</v>
      </c>
      <c r="H107" s="39" t="s">
        <v>1464</v>
      </c>
      <c r="I107" s="81">
        <v>67235.89</v>
      </c>
      <c r="J107" s="33">
        <f t="shared" si="1"/>
        <v>420224.3125</v>
      </c>
      <c r="K107" s="79"/>
    </row>
    <row r="108" spans="1:11" x14ac:dyDescent="0.25">
      <c r="A108" t="s">
        <v>10560</v>
      </c>
      <c r="B108" s="80">
        <v>43087</v>
      </c>
      <c r="C108" t="s">
        <v>10561</v>
      </c>
      <c r="D108">
        <v>1</v>
      </c>
      <c r="E108" t="s">
        <v>10562</v>
      </c>
      <c r="F108" t="s">
        <v>1405</v>
      </c>
      <c r="G108" s="39" t="s">
        <v>1463</v>
      </c>
      <c r="H108" s="39" t="s">
        <v>1464</v>
      </c>
      <c r="I108" s="81">
        <v>42763.51</v>
      </c>
      <c r="J108" s="33">
        <f t="shared" si="1"/>
        <v>267271.9375</v>
      </c>
      <c r="K108" s="79"/>
    </row>
    <row r="109" spans="1:11" x14ac:dyDescent="0.25">
      <c r="A109" t="s">
        <v>10563</v>
      </c>
      <c r="B109" s="80">
        <v>43087</v>
      </c>
      <c r="C109" t="s">
        <v>10564</v>
      </c>
      <c r="D109">
        <v>1</v>
      </c>
      <c r="E109" t="s">
        <v>10565</v>
      </c>
      <c r="F109" t="s">
        <v>1405</v>
      </c>
      <c r="G109" s="39" t="s">
        <v>1463</v>
      </c>
      <c r="H109" s="39" t="s">
        <v>1464</v>
      </c>
      <c r="I109" s="81">
        <v>42763.51</v>
      </c>
      <c r="J109" s="33">
        <f t="shared" si="1"/>
        <v>267271.9375</v>
      </c>
      <c r="K109" s="79"/>
    </row>
    <row r="110" spans="1:11" x14ac:dyDescent="0.25">
      <c r="A110" t="s">
        <v>9767</v>
      </c>
      <c r="B110" s="80">
        <v>43087</v>
      </c>
      <c r="C110" t="s">
        <v>10566</v>
      </c>
      <c r="D110">
        <v>1</v>
      </c>
      <c r="E110" t="s">
        <v>10567</v>
      </c>
      <c r="F110" t="s">
        <v>1405</v>
      </c>
      <c r="G110" s="39" t="s">
        <v>1463</v>
      </c>
      <c r="H110" s="39" t="s">
        <v>1464</v>
      </c>
      <c r="I110" s="81">
        <v>42763.51</v>
      </c>
      <c r="J110" s="33">
        <f t="shared" si="1"/>
        <v>267271.9375</v>
      </c>
      <c r="K110" s="79"/>
    </row>
    <row r="111" spans="1:11" x14ac:dyDescent="0.25">
      <c r="A111" t="s">
        <v>10568</v>
      </c>
      <c r="B111" s="80">
        <v>43087</v>
      </c>
      <c r="C111" t="s">
        <v>10569</v>
      </c>
      <c r="D111">
        <v>1</v>
      </c>
      <c r="E111" t="s">
        <v>10570</v>
      </c>
      <c r="F111" t="s">
        <v>1405</v>
      </c>
      <c r="G111" s="39" t="s">
        <v>1463</v>
      </c>
      <c r="H111" s="39" t="s">
        <v>1464</v>
      </c>
      <c r="I111" s="81">
        <v>42763.51</v>
      </c>
      <c r="J111" s="33">
        <f t="shared" si="1"/>
        <v>267271.9375</v>
      </c>
      <c r="K111" s="79"/>
    </row>
    <row r="112" spans="1:11" x14ac:dyDescent="0.25">
      <c r="A112" t="s">
        <v>10571</v>
      </c>
      <c r="B112" s="80">
        <v>43087</v>
      </c>
      <c r="C112" t="s">
        <v>10572</v>
      </c>
      <c r="D112">
        <v>1</v>
      </c>
      <c r="E112" t="s">
        <v>10573</v>
      </c>
      <c r="F112" t="s">
        <v>1405</v>
      </c>
      <c r="G112" s="39" t="s">
        <v>1463</v>
      </c>
      <c r="H112" s="39" t="s">
        <v>1464</v>
      </c>
      <c r="I112" s="81">
        <v>42763.51</v>
      </c>
      <c r="J112" s="33">
        <f t="shared" si="1"/>
        <v>267271.9375</v>
      </c>
      <c r="K112" s="79"/>
    </row>
    <row r="113" spans="1:11" x14ac:dyDescent="0.25">
      <c r="A113" t="s">
        <v>4982</v>
      </c>
      <c r="B113" s="80">
        <v>43087</v>
      </c>
      <c r="C113" t="s">
        <v>10574</v>
      </c>
      <c r="D113">
        <v>1</v>
      </c>
      <c r="E113" t="s">
        <v>10575</v>
      </c>
      <c r="F113" t="s">
        <v>1405</v>
      </c>
      <c r="G113" s="39" t="s">
        <v>1463</v>
      </c>
      <c r="H113" s="39" t="s">
        <v>1464</v>
      </c>
      <c r="I113" s="81">
        <v>42763.51</v>
      </c>
      <c r="J113" s="33">
        <f t="shared" si="1"/>
        <v>267271.9375</v>
      </c>
      <c r="K113" s="79"/>
    </row>
    <row r="114" spans="1:11" x14ac:dyDescent="0.25">
      <c r="A114" t="s">
        <v>6364</v>
      </c>
      <c r="B114" s="80">
        <v>43087</v>
      </c>
      <c r="C114" t="s">
        <v>10576</v>
      </c>
      <c r="D114">
        <v>1</v>
      </c>
      <c r="E114" t="s">
        <v>10577</v>
      </c>
      <c r="F114" t="s">
        <v>1405</v>
      </c>
      <c r="G114" s="39" t="s">
        <v>1463</v>
      </c>
      <c r="H114" s="39" t="s">
        <v>1464</v>
      </c>
      <c r="I114" s="81">
        <v>68199.710000000006</v>
      </c>
      <c r="J114" s="33">
        <f t="shared" si="1"/>
        <v>426248.18750000006</v>
      </c>
      <c r="K114" s="79"/>
    </row>
    <row r="115" spans="1:11" x14ac:dyDescent="0.25">
      <c r="A115" t="s">
        <v>6370</v>
      </c>
      <c r="B115" s="80">
        <v>43087</v>
      </c>
      <c r="C115" t="s">
        <v>10578</v>
      </c>
      <c r="D115">
        <v>1</v>
      </c>
      <c r="E115" t="s">
        <v>10579</v>
      </c>
      <c r="F115" t="s">
        <v>1405</v>
      </c>
      <c r="G115" s="39" t="s">
        <v>1463</v>
      </c>
      <c r="H115" s="39" t="s">
        <v>1464</v>
      </c>
      <c r="I115" s="81">
        <v>69340.759999999995</v>
      </c>
      <c r="J115" s="33">
        <f t="shared" si="1"/>
        <v>433379.74999999994</v>
      </c>
      <c r="K115" s="79"/>
    </row>
    <row r="116" spans="1:11" x14ac:dyDescent="0.25">
      <c r="A116" t="s">
        <v>5695</v>
      </c>
      <c r="B116" s="80">
        <v>43088</v>
      </c>
      <c r="C116" t="s">
        <v>10580</v>
      </c>
      <c r="D116">
        <v>1</v>
      </c>
      <c r="E116" t="s">
        <v>10581</v>
      </c>
      <c r="F116" t="s">
        <v>10285</v>
      </c>
      <c r="G116" s="7" t="s">
        <v>1477</v>
      </c>
      <c r="H116" s="7" t="s">
        <v>1478</v>
      </c>
      <c r="I116" s="81">
        <v>33705.01</v>
      </c>
      <c r="J116" s="33">
        <f t="shared" si="1"/>
        <v>210656.3125</v>
      </c>
      <c r="K116" s="79"/>
    </row>
    <row r="117" spans="1:11" x14ac:dyDescent="0.25">
      <c r="A117" t="s">
        <v>10582</v>
      </c>
      <c r="B117" s="80">
        <v>43089</v>
      </c>
      <c r="C117" t="s">
        <v>10583</v>
      </c>
      <c r="D117">
        <v>1</v>
      </c>
      <c r="E117" t="s">
        <v>10584</v>
      </c>
      <c r="F117" t="s">
        <v>10285</v>
      </c>
      <c r="G117" s="7" t="s">
        <v>1469</v>
      </c>
      <c r="H117" s="7" t="s">
        <v>1470</v>
      </c>
      <c r="I117" s="81">
        <v>54516.4</v>
      </c>
      <c r="J117" s="33">
        <f t="shared" si="1"/>
        <v>340727.5</v>
      </c>
      <c r="K117" s="79"/>
    </row>
    <row r="118" spans="1:11" x14ac:dyDescent="0.25">
      <c r="A118" t="s">
        <v>7449</v>
      </c>
      <c r="B118" s="80">
        <v>43089</v>
      </c>
      <c r="C118" t="s">
        <v>10585</v>
      </c>
      <c r="D118">
        <v>1</v>
      </c>
      <c r="E118" t="s">
        <v>10586</v>
      </c>
      <c r="F118" t="s">
        <v>10285</v>
      </c>
      <c r="G118" s="7" t="s">
        <v>3762</v>
      </c>
      <c r="H118" s="7" t="s">
        <v>5733</v>
      </c>
      <c r="I118" s="81">
        <v>29756.93</v>
      </c>
      <c r="J118" s="33">
        <f t="shared" si="1"/>
        <v>185980.8125</v>
      </c>
      <c r="K118" s="79"/>
    </row>
    <row r="119" spans="1:11" x14ac:dyDescent="0.25">
      <c r="A119" t="s">
        <v>269</v>
      </c>
      <c r="B119" s="80">
        <v>43089</v>
      </c>
      <c r="C119" t="s">
        <v>10587</v>
      </c>
      <c r="D119">
        <v>1</v>
      </c>
      <c r="E119" t="s">
        <v>10588</v>
      </c>
      <c r="F119" t="s">
        <v>1405</v>
      </c>
      <c r="G119" s="39" t="s">
        <v>1463</v>
      </c>
      <c r="H119" s="39" t="s">
        <v>1464</v>
      </c>
      <c r="I119" s="81">
        <v>67235.89</v>
      </c>
      <c r="J119" s="33">
        <f t="shared" si="1"/>
        <v>420224.3125</v>
      </c>
      <c r="K119" s="79"/>
    </row>
    <row r="120" spans="1:11" x14ac:dyDescent="0.25">
      <c r="A120" t="s">
        <v>9795</v>
      </c>
      <c r="B120" s="80">
        <v>43089</v>
      </c>
      <c r="C120" t="s">
        <v>10589</v>
      </c>
      <c r="D120">
        <v>1</v>
      </c>
      <c r="E120" t="s">
        <v>10590</v>
      </c>
      <c r="F120" t="s">
        <v>1405</v>
      </c>
      <c r="G120" s="39" t="s">
        <v>1463</v>
      </c>
      <c r="H120" s="39" t="s">
        <v>1464</v>
      </c>
      <c r="I120" s="81">
        <v>42763.51</v>
      </c>
      <c r="J120" s="33">
        <f t="shared" si="1"/>
        <v>267271.9375</v>
      </c>
      <c r="K120" s="79"/>
    </row>
    <row r="121" spans="1:11" x14ac:dyDescent="0.25">
      <c r="A121" t="s">
        <v>10591</v>
      </c>
      <c r="B121" s="80">
        <v>43089</v>
      </c>
      <c r="C121" t="s">
        <v>10592</v>
      </c>
      <c r="D121">
        <v>1</v>
      </c>
      <c r="E121" t="s">
        <v>10593</v>
      </c>
      <c r="F121" t="s">
        <v>1405</v>
      </c>
      <c r="G121" s="39" t="s">
        <v>1463</v>
      </c>
      <c r="H121" s="39" t="s">
        <v>1464</v>
      </c>
      <c r="I121" s="81">
        <v>42763.51</v>
      </c>
      <c r="J121" s="33">
        <f t="shared" si="1"/>
        <v>267271.9375</v>
      </c>
      <c r="K121" s="79"/>
    </row>
    <row r="122" spans="1:11" x14ac:dyDescent="0.25">
      <c r="A122" t="s">
        <v>272</v>
      </c>
      <c r="B122" s="80">
        <v>43089</v>
      </c>
      <c r="C122" t="s">
        <v>10594</v>
      </c>
      <c r="D122">
        <v>1</v>
      </c>
      <c r="E122" t="s">
        <v>10595</v>
      </c>
      <c r="F122" t="s">
        <v>1405</v>
      </c>
      <c r="G122" s="39" t="s">
        <v>1463</v>
      </c>
      <c r="H122" s="39" t="s">
        <v>1464</v>
      </c>
      <c r="I122" s="81">
        <v>42763.51</v>
      </c>
      <c r="J122" s="33">
        <f t="shared" si="1"/>
        <v>267271.9375</v>
      </c>
      <c r="K122" s="79"/>
    </row>
    <row r="123" spans="1:11" x14ac:dyDescent="0.25">
      <c r="A123" t="s">
        <v>10596</v>
      </c>
      <c r="B123" s="80">
        <v>43089</v>
      </c>
      <c r="C123" t="s">
        <v>10597</v>
      </c>
      <c r="D123">
        <v>1</v>
      </c>
      <c r="E123" t="s">
        <v>10598</v>
      </c>
      <c r="F123" t="s">
        <v>1405</v>
      </c>
      <c r="G123" s="39" t="s">
        <v>1463</v>
      </c>
      <c r="H123" s="39" t="s">
        <v>1464</v>
      </c>
      <c r="I123" s="81">
        <v>42763.51</v>
      </c>
      <c r="J123" s="33">
        <f t="shared" si="1"/>
        <v>267271.9375</v>
      </c>
      <c r="K123" s="79"/>
    </row>
    <row r="124" spans="1:11" x14ac:dyDescent="0.25">
      <c r="A124" t="s">
        <v>275</v>
      </c>
      <c r="B124" s="80">
        <v>43089</v>
      </c>
      <c r="C124" t="s">
        <v>10599</v>
      </c>
      <c r="D124">
        <v>1</v>
      </c>
      <c r="E124" t="s">
        <v>10600</v>
      </c>
      <c r="F124" t="s">
        <v>1405</v>
      </c>
      <c r="G124" s="39" t="s">
        <v>1463</v>
      </c>
      <c r="H124" s="39" t="s">
        <v>1464</v>
      </c>
      <c r="I124" s="81">
        <v>42763.51</v>
      </c>
      <c r="J124" s="33">
        <f t="shared" si="1"/>
        <v>267271.9375</v>
      </c>
      <c r="K124" s="79"/>
    </row>
    <row r="125" spans="1:11" x14ac:dyDescent="0.25">
      <c r="A125" t="s">
        <v>278</v>
      </c>
      <c r="B125" s="80">
        <v>43089</v>
      </c>
      <c r="C125" t="s">
        <v>10601</v>
      </c>
      <c r="D125">
        <v>1</v>
      </c>
      <c r="E125" t="s">
        <v>10602</v>
      </c>
      <c r="F125" t="s">
        <v>10285</v>
      </c>
      <c r="G125" s="7" t="s">
        <v>1483</v>
      </c>
      <c r="H125" s="7" t="s">
        <v>1484</v>
      </c>
      <c r="I125" s="81">
        <v>44593.78</v>
      </c>
      <c r="J125" s="33">
        <f t="shared" si="1"/>
        <v>278711.125</v>
      </c>
      <c r="K125" s="79"/>
    </row>
    <row r="126" spans="1:11" x14ac:dyDescent="0.25">
      <c r="A126" t="s">
        <v>281</v>
      </c>
      <c r="B126" s="80">
        <v>43089</v>
      </c>
      <c r="C126" t="s">
        <v>10603</v>
      </c>
      <c r="D126">
        <v>1</v>
      </c>
      <c r="E126" t="s">
        <v>10604</v>
      </c>
      <c r="F126" t="s">
        <v>10285</v>
      </c>
      <c r="G126" s="7" t="s">
        <v>10257</v>
      </c>
      <c r="H126" s="7" t="s">
        <v>10258</v>
      </c>
      <c r="I126" s="81">
        <v>26480.55</v>
      </c>
      <c r="J126" s="33">
        <f t="shared" si="1"/>
        <v>165503.4375</v>
      </c>
      <c r="K126" s="79"/>
    </row>
    <row r="127" spans="1:11" x14ac:dyDescent="0.25">
      <c r="A127" t="s">
        <v>6444</v>
      </c>
      <c r="B127" s="80">
        <v>43089</v>
      </c>
      <c r="C127" t="s">
        <v>10605</v>
      </c>
      <c r="D127">
        <v>1</v>
      </c>
      <c r="E127" t="s">
        <v>10606</v>
      </c>
      <c r="F127" t="s">
        <v>10285</v>
      </c>
      <c r="G127" s="7" t="s">
        <v>1483</v>
      </c>
      <c r="H127" s="7" t="s">
        <v>1484</v>
      </c>
      <c r="I127" s="81">
        <v>35049.629999999997</v>
      </c>
      <c r="J127" s="33">
        <f t="shared" si="1"/>
        <v>219060.18749999997</v>
      </c>
      <c r="K127" s="79"/>
    </row>
    <row r="128" spans="1:11" x14ac:dyDescent="0.25">
      <c r="A128" t="s">
        <v>1753</v>
      </c>
      <c r="B128" s="80">
        <v>43089</v>
      </c>
      <c r="C128" t="s">
        <v>10340</v>
      </c>
      <c r="D128">
        <v>1</v>
      </c>
      <c r="E128" t="s">
        <v>10607</v>
      </c>
      <c r="F128" t="s">
        <v>1560</v>
      </c>
      <c r="G128" s="39" t="s">
        <v>1463</v>
      </c>
      <c r="H128" s="39" t="s">
        <v>1464</v>
      </c>
      <c r="I128" s="81">
        <v>-75340.36</v>
      </c>
      <c r="J128" s="33">
        <f t="shared" si="1"/>
        <v>-470877.25</v>
      </c>
      <c r="K128" s="81"/>
    </row>
    <row r="129" spans="1:11" x14ac:dyDescent="0.25">
      <c r="A129" t="s">
        <v>284</v>
      </c>
      <c r="B129" s="80">
        <v>43089</v>
      </c>
      <c r="C129" t="s">
        <v>10608</v>
      </c>
      <c r="D129">
        <v>1</v>
      </c>
      <c r="E129" t="s">
        <v>10609</v>
      </c>
      <c r="F129" t="s">
        <v>1405</v>
      </c>
      <c r="G129" s="39" t="s">
        <v>1463</v>
      </c>
      <c r="H129" s="39" t="s">
        <v>1464</v>
      </c>
      <c r="I129" s="81">
        <v>75340.36</v>
      </c>
      <c r="J129" s="33">
        <f t="shared" si="1"/>
        <v>470877.25</v>
      </c>
      <c r="K129" s="79"/>
    </row>
    <row r="130" spans="1:11" x14ac:dyDescent="0.25">
      <c r="A130" t="s">
        <v>10610</v>
      </c>
      <c r="B130" s="80">
        <v>43090</v>
      </c>
      <c r="C130" t="s">
        <v>10611</v>
      </c>
      <c r="D130">
        <v>1</v>
      </c>
      <c r="E130" t="s">
        <v>10612</v>
      </c>
      <c r="F130" t="s">
        <v>1405</v>
      </c>
      <c r="G130" s="39" t="s">
        <v>1463</v>
      </c>
      <c r="H130" s="39" t="s">
        <v>1464</v>
      </c>
      <c r="I130" s="81">
        <v>69387</v>
      </c>
      <c r="J130" s="33">
        <f t="shared" si="1"/>
        <v>433668.75</v>
      </c>
      <c r="K130" s="79"/>
    </row>
    <row r="131" spans="1:11" x14ac:dyDescent="0.25">
      <c r="A131" t="s">
        <v>10613</v>
      </c>
      <c r="B131" s="80">
        <v>43090</v>
      </c>
      <c r="C131" t="s">
        <v>10614</v>
      </c>
      <c r="D131">
        <v>1</v>
      </c>
      <c r="E131" t="s">
        <v>10615</v>
      </c>
      <c r="F131" t="s">
        <v>1405</v>
      </c>
      <c r="G131" s="39" t="s">
        <v>1463</v>
      </c>
      <c r="H131" s="39" t="s">
        <v>1464</v>
      </c>
      <c r="I131" s="81">
        <v>84345.55</v>
      </c>
      <c r="J131" s="33">
        <f t="shared" si="1"/>
        <v>527159.6875</v>
      </c>
      <c r="K131" s="79"/>
    </row>
    <row r="132" spans="1:11" x14ac:dyDescent="0.25">
      <c r="A132" t="s">
        <v>5724</v>
      </c>
      <c r="B132" s="80">
        <v>43090</v>
      </c>
      <c r="C132" t="s">
        <v>10616</v>
      </c>
      <c r="D132">
        <v>1</v>
      </c>
      <c r="E132" t="s">
        <v>10617</v>
      </c>
      <c r="F132" t="s">
        <v>1405</v>
      </c>
      <c r="G132" s="39" t="s">
        <v>1463</v>
      </c>
      <c r="H132" s="39" t="s">
        <v>1464</v>
      </c>
      <c r="I132" s="81">
        <v>75386.600000000006</v>
      </c>
      <c r="J132" s="33">
        <f t="shared" si="1"/>
        <v>471166.25</v>
      </c>
      <c r="K132" s="79"/>
    </row>
    <row r="133" spans="1:11" x14ac:dyDescent="0.25">
      <c r="A133" t="s">
        <v>10618</v>
      </c>
      <c r="B133" s="80">
        <v>43090</v>
      </c>
      <c r="C133" t="s">
        <v>10619</v>
      </c>
      <c r="D133">
        <v>1</v>
      </c>
      <c r="E133" t="s">
        <v>10620</v>
      </c>
      <c r="F133" t="s">
        <v>1405</v>
      </c>
      <c r="G133" s="39" t="s">
        <v>1463</v>
      </c>
      <c r="H133" s="39" t="s">
        <v>1464</v>
      </c>
      <c r="I133" s="81">
        <v>75386.600000000006</v>
      </c>
      <c r="J133" s="33">
        <f t="shared" si="1"/>
        <v>471166.25</v>
      </c>
      <c r="K133" s="79"/>
    </row>
    <row r="134" spans="1:11" x14ac:dyDescent="0.25">
      <c r="A134" t="s">
        <v>3999</v>
      </c>
      <c r="B134" s="80">
        <v>43090</v>
      </c>
      <c r="C134" t="s">
        <v>10621</v>
      </c>
      <c r="D134">
        <v>1</v>
      </c>
      <c r="E134" t="s">
        <v>10622</v>
      </c>
      <c r="F134" t="s">
        <v>1405</v>
      </c>
      <c r="G134" s="39" t="s">
        <v>1463</v>
      </c>
      <c r="H134" s="39" t="s">
        <v>1464</v>
      </c>
      <c r="I134" s="81">
        <v>75386.600000000006</v>
      </c>
      <c r="J134" s="33">
        <f t="shared" si="1"/>
        <v>471166.25</v>
      </c>
      <c r="K134" s="79"/>
    </row>
    <row r="135" spans="1:11" x14ac:dyDescent="0.25">
      <c r="A135" t="s">
        <v>5727</v>
      </c>
      <c r="B135" s="80">
        <v>43090</v>
      </c>
      <c r="C135" t="s">
        <v>10623</v>
      </c>
      <c r="D135">
        <v>1</v>
      </c>
      <c r="E135" t="s">
        <v>10624</v>
      </c>
      <c r="F135" t="s">
        <v>1405</v>
      </c>
      <c r="G135" s="39" t="s">
        <v>1463</v>
      </c>
      <c r="H135" s="39" t="s">
        <v>1464</v>
      </c>
      <c r="I135" s="81">
        <v>75386.600000000006</v>
      </c>
      <c r="J135" s="33">
        <f t="shared" ref="J135:J198" si="3">+I135/0.16</f>
        <v>471166.25</v>
      </c>
      <c r="K135" s="79"/>
    </row>
    <row r="136" spans="1:11" x14ac:dyDescent="0.25">
      <c r="A136" t="s">
        <v>10625</v>
      </c>
      <c r="B136" s="80">
        <v>43090</v>
      </c>
      <c r="C136" t="s">
        <v>10626</v>
      </c>
      <c r="D136">
        <v>1</v>
      </c>
      <c r="E136" t="s">
        <v>10627</v>
      </c>
      <c r="F136" t="s">
        <v>10285</v>
      </c>
      <c r="G136" s="7" t="s">
        <v>1467</v>
      </c>
      <c r="H136" s="7" t="s">
        <v>1468</v>
      </c>
      <c r="I136" s="81">
        <v>82697.62</v>
      </c>
      <c r="J136" s="33">
        <f t="shared" si="3"/>
        <v>516860.12499999994</v>
      </c>
      <c r="K136" s="79"/>
    </row>
    <row r="137" spans="1:11" x14ac:dyDescent="0.25">
      <c r="A137" t="s">
        <v>10628</v>
      </c>
      <c r="B137" s="80">
        <v>43090</v>
      </c>
      <c r="C137" t="s">
        <v>10629</v>
      </c>
      <c r="D137">
        <v>1</v>
      </c>
      <c r="E137" t="s">
        <v>10630</v>
      </c>
      <c r="F137" t="s">
        <v>10285</v>
      </c>
      <c r="G137" s="7" t="s">
        <v>1485</v>
      </c>
      <c r="H137" s="7" t="s">
        <v>207</v>
      </c>
      <c r="I137" s="81">
        <v>73754.97</v>
      </c>
      <c r="J137" s="33">
        <f t="shared" si="3"/>
        <v>460968.5625</v>
      </c>
      <c r="K137" s="79"/>
    </row>
    <row r="138" spans="1:11" x14ac:dyDescent="0.25">
      <c r="A138" t="s">
        <v>10631</v>
      </c>
      <c r="B138" s="80">
        <v>43090</v>
      </c>
      <c r="C138" t="s">
        <v>10632</v>
      </c>
      <c r="D138">
        <v>1</v>
      </c>
      <c r="E138" t="s">
        <v>10633</v>
      </c>
      <c r="F138" t="s">
        <v>10285</v>
      </c>
      <c r="G138" s="7" t="s">
        <v>1482</v>
      </c>
      <c r="H138" s="7" t="s">
        <v>11512</v>
      </c>
      <c r="I138" s="81">
        <v>29440.67</v>
      </c>
      <c r="J138" s="33">
        <f t="shared" si="3"/>
        <v>184004.18749999997</v>
      </c>
      <c r="K138" s="79"/>
    </row>
    <row r="139" spans="1:11" x14ac:dyDescent="0.25">
      <c r="A139" t="s">
        <v>5150</v>
      </c>
      <c r="B139" s="80">
        <v>43091</v>
      </c>
      <c r="C139" t="s">
        <v>10634</v>
      </c>
      <c r="D139">
        <v>1</v>
      </c>
      <c r="E139" t="s">
        <v>10635</v>
      </c>
      <c r="F139" t="s">
        <v>10285</v>
      </c>
      <c r="G139" s="7" t="s">
        <v>1465</v>
      </c>
      <c r="H139" s="7" t="s">
        <v>1466</v>
      </c>
      <c r="I139" s="81">
        <v>62934.44</v>
      </c>
      <c r="J139" s="33">
        <f t="shared" si="3"/>
        <v>393340.25</v>
      </c>
      <c r="K139" s="79"/>
    </row>
    <row r="140" spans="1:11" x14ac:dyDescent="0.25">
      <c r="A140" t="s">
        <v>9324</v>
      </c>
      <c r="B140" s="80">
        <v>43092</v>
      </c>
      <c r="C140" t="s">
        <v>10636</v>
      </c>
      <c r="D140">
        <v>1</v>
      </c>
      <c r="E140" t="s">
        <v>10637</v>
      </c>
      <c r="F140" t="s">
        <v>1408</v>
      </c>
      <c r="G140" s="79" t="s">
        <v>11507</v>
      </c>
      <c r="H140" t="s">
        <v>11508</v>
      </c>
      <c r="I140">
        <v>74.209999999999994</v>
      </c>
      <c r="J140" s="33">
        <f t="shared" si="3"/>
        <v>463.81249999999994</v>
      </c>
      <c r="K140" s="79"/>
    </row>
    <row r="141" spans="1:11" x14ac:dyDescent="0.25">
      <c r="A141" t="s">
        <v>9324</v>
      </c>
      <c r="B141" s="80">
        <v>43092</v>
      </c>
      <c r="C141" t="s">
        <v>10636</v>
      </c>
      <c r="D141">
        <v>1</v>
      </c>
      <c r="E141" t="s">
        <v>10637</v>
      </c>
      <c r="F141" t="s">
        <v>1408</v>
      </c>
      <c r="G141" s="79" t="s">
        <v>1415</v>
      </c>
      <c r="H141" t="s">
        <v>11505</v>
      </c>
      <c r="I141">
        <v>98.35</v>
      </c>
      <c r="J141" s="33">
        <f t="shared" si="3"/>
        <v>614.6875</v>
      </c>
      <c r="K141" s="79"/>
    </row>
    <row r="142" spans="1:11" x14ac:dyDescent="0.25">
      <c r="A142" t="s">
        <v>9324</v>
      </c>
      <c r="B142" s="80">
        <v>43092</v>
      </c>
      <c r="C142" t="s">
        <v>10636</v>
      </c>
      <c r="D142">
        <v>1</v>
      </c>
      <c r="E142" t="s">
        <v>10637</v>
      </c>
      <c r="F142" t="s">
        <v>1408</v>
      </c>
      <c r="G142" s="79" t="s">
        <v>1441</v>
      </c>
      <c r="H142" t="s">
        <v>11506</v>
      </c>
      <c r="I142">
        <v>144.11000000000001</v>
      </c>
      <c r="J142" s="33">
        <f t="shared" si="3"/>
        <v>900.68750000000011</v>
      </c>
      <c r="K142" s="79"/>
    </row>
    <row r="143" spans="1:11" x14ac:dyDescent="0.25">
      <c r="A143" t="s">
        <v>10638</v>
      </c>
      <c r="B143" s="80">
        <v>43092</v>
      </c>
      <c r="C143">
        <v>22436569</v>
      </c>
      <c r="D143">
        <v>1</v>
      </c>
      <c r="E143" t="s">
        <v>10639</v>
      </c>
      <c r="F143" t="s">
        <v>1408</v>
      </c>
      <c r="G143" s="79" t="s">
        <v>1414</v>
      </c>
      <c r="H143" t="s">
        <v>11502</v>
      </c>
      <c r="I143">
        <v>212.86</v>
      </c>
      <c r="J143" s="33">
        <f t="shared" si="3"/>
        <v>1330.375</v>
      </c>
      <c r="K143" s="79"/>
    </row>
    <row r="144" spans="1:11" x14ac:dyDescent="0.25">
      <c r="A144" t="s">
        <v>10640</v>
      </c>
      <c r="B144" s="80">
        <v>43092</v>
      </c>
      <c r="C144">
        <v>22436568</v>
      </c>
      <c r="D144">
        <v>1</v>
      </c>
      <c r="E144" t="s">
        <v>10641</v>
      </c>
      <c r="F144" t="s">
        <v>1408</v>
      </c>
      <c r="G144" s="79" t="s">
        <v>1414</v>
      </c>
      <c r="H144" t="s">
        <v>5579</v>
      </c>
      <c r="I144">
        <v>187.06</v>
      </c>
      <c r="J144" s="33">
        <f t="shared" si="3"/>
        <v>1169.125</v>
      </c>
      <c r="K144" s="79"/>
    </row>
    <row r="145" spans="1:11" x14ac:dyDescent="0.25">
      <c r="A145" t="s">
        <v>475</v>
      </c>
      <c r="B145" s="80">
        <v>43092</v>
      </c>
      <c r="C145">
        <v>22436571</v>
      </c>
      <c r="D145">
        <v>1</v>
      </c>
      <c r="E145" t="s">
        <v>10642</v>
      </c>
      <c r="F145" t="s">
        <v>1408</v>
      </c>
      <c r="G145" s="79" t="s">
        <v>1414</v>
      </c>
      <c r="H145" s="79" t="s">
        <v>5579</v>
      </c>
      <c r="I145">
        <v>42.62</v>
      </c>
      <c r="J145" s="33">
        <f t="shared" si="3"/>
        <v>266.375</v>
      </c>
      <c r="K145" s="79"/>
    </row>
    <row r="146" spans="1:11" x14ac:dyDescent="0.25">
      <c r="A146" t="s">
        <v>1873</v>
      </c>
      <c r="B146" s="80">
        <v>43092</v>
      </c>
      <c r="C146" t="s">
        <v>10643</v>
      </c>
      <c r="D146">
        <v>1</v>
      </c>
      <c r="E146" t="s">
        <v>10644</v>
      </c>
      <c r="F146" t="s">
        <v>1405</v>
      </c>
      <c r="G146" s="39" t="s">
        <v>1463</v>
      </c>
      <c r="H146" s="39" t="s">
        <v>1464</v>
      </c>
      <c r="I146" s="81">
        <v>33591.410000000003</v>
      </c>
      <c r="J146" s="33">
        <f t="shared" si="3"/>
        <v>209946.31250000003</v>
      </c>
      <c r="K146" s="79"/>
    </row>
    <row r="147" spans="1:11" x14ac:dyDescent="0.25">
      <c r="A147" t="s">
        <v>1884</v>
      </c>
      <c r="B147" s="80">
        <v>43092</v>
      </c>
      <c r="C147" t="s">
        <v>10645</v>
      </c>
      <c r="D147">
        <v>1</v>
      </c>
      <c r="E147" t="s">
        <v>10646</v>
      </c>
      <c r="F147" t="s">
        <v>1405</v>
      </c>
      <c r="G147" s="39" t="s">
        <v>1463</v>
      </c>
      <c r="H147" s="39" t="s">
        <v>1464</v>
      </c>
      <c r="I147" s="81">
        <v>75329.89</v>
      </c>
      <c r="J147" s="33">
        <f t="shared" si="3"/>
        <v>470811.8125</v>
      </c>
      <c r="K147" s="79"/>
    </row>
    <row r="148" spans="1:11" x14ac:dyDescent="0.25">
      <c r="A148" t="s">
        <v>1894</v>
      </c>
      <c r="B148" s="80">
        <v>43092</v>
      </c>
      <c r="C148" t="s">
        <v>10647</v>
      </c>
      <c r="D148">
        <v>1</v>
      </c>
      <c r="E148" t="s">
        <v>10648</v>
      </c>
      <c r="F148" t="s">
        <v>1405</v>
      </c>
      <c r="G148" s="7" t="s">
        <v>2887</v>
      </c>
      <c r="H148" s="7" t="s">
        <v>2888</v>
      </c>
      <c r="I148" s="81">
        <v>44898.11</v>
      </c>
      <c r="J148" s="33">
        <f t="shared" si="3"/>
        <v>280613.1875</v>
      </c>
      <c r="K148" s="79"/>
    </row>
    <row r="149" spans="1:11" x14ac:dyDescent="0.25">
      <c r="A149" t="s">
        <v>10649</v>
      </c>
      <c r="B149" s="80">
        <v>43095</v>
      </c>
      <c r="C149" t="s">
        <v>10650</v>
      </c>
      <c r="D149">
        <v>1</v>
      </c>
      <c r="E149" t="s">
        <v>10651</v>
      </c>
      <c r="F149" t="s">
        <v>10285</v>
      </c>
      <c r="G149" s="7" t="s">
        <v>1469</v>
      </c>
      <c r="H149" s="7" t="s">
        <v>1470</v>
      </c>
      <c r="I149" s="81">
        <v>83107.56</v>
      </c>
      <c r="J149" s="33">
        <f t="shared" si="3"/>
        <v>519422.25</v>
      </c>
      <c r="K149" s="79"/>
    </row>
    <row r="150" spans="1:11" x14ac:dyDescent="0.25">
      <c r="A150" t="s">
        <v>1975</v>
      </c>
      <c r="B150" s="80">
        <v>43095</v>
      </c>
      <c r="C150" t="s">
        <v>10652</v>
      </c>
      <c r="D150">
        <v>1</v>
      </c>
      <c r="E150" t="s">
        <v>10653</v>
      </c>
      <c r="F150" t="s">
        <v>1405</v>
      </c>
      <c r="G150" s="39" t="s">
        <v>1463</v>
      </c>
      <c r="H150" s="39" t="s">
        <v>1464</v>
      </c>
      <c r="I150" s="81">
        <v>55870.95</v>
      </c>
      <c r="J150" s="33">
        <f t="shared" si="3"/>
        <v>349193.4375</v>
      </c>
      <c r="K150" s="79"/>
    </row>
    <row r="151" spans="1:11" x14ac:dyDescent="0.25">
      <c r="A151" t="s">
        <v>10654</v>
      </c>
      <c r="B151" s="80">
        <v>43095</v>
      </c>
      <c r="C151" t="s">
        <v>10655</v>
      </c>
      <c r="D151">
        <v>1</v>
      </c>
      <c r="E151" t="s">
        <v>10656</v>
      </c>
      <c r="F151" t="s">
        <v>1405</v>
      </c>
      <c r="G151" s="39" t="s">
        <v>1463</v>
      </c>
      <c r="H151" s="39" t="s">
        <v>1464</v>
      </c>
      <c r="I151" s="81">
        <v>75340.36</v>
      </c>
      <c r="J151" s="33">
        <f t="shared" si="3"/>
        <v>470877.25</v>
      </c>
      <c r="K151" s="79"/>
    </row>
    <row r="152" spans="1:11" x14ac:dyDescent="0.25">
      <c r="A152" t="s">
        <v>1981</v>
      </c>
      <c r="B152" s="80">
        <v>43095</v>
      </c>
      <c r="C152" t="s">
        <v>10657</v>
      </c>
      <c r="D152">
        <v>1</v>
      </c>
      <c r="E152" t="s">
        <v>10658</v>
      </c>
      <c r="F152" t="s">
        <v>1405</v>
      </c>
      <c r="G152" s="39" t="s">
        <v>1463</v>
      </c>
      <c r="H152" s="39" t="s">
        <v>1464</v>
      </c>
      <c r="I152" s="81">
        <v>29700.05</v>
      </c>
      <c r="J152" s="33">
        <f t="shared" si="3"/>
        <v>185625.3125</v>
      </c>
      <c r="K152" s="79"/>
    </row>
    <row r="153" spans="1:11" x14ac:dyDescent="0.25">
      <c r="A153" t="s">
        <v>9335</v>
      </c>
      <c r="B153" s="80">
        <v>43095</v>
      </c>
      <c r="C153" t="s">
        <v>10659</v>
      </c>
      <c r="D153">
        <v>1</v>
      </c>
      <c r="E153" t="s">
        <v>10660</v>
      </c>
      <c r="F153" t="s">
        <v>1405</v>
      </c>
      <c r="G153" s="39" t="s">
        <v>1463</v>
      </c>
      <c r="H153" s="39" t="s">
        <v>1464</v>
      </c>
      <c r="I153" s="81">
        <v>30357.98</v>
      </c>
      <c r="J153" s="33">
        <f t="shared" si="3"/>
        <v>189737.375</v>
      </c>
      <c r="K153" s="79"/>
    </row>
    <row r="154" spans="1:11" x14ac:dyDescent="0.25">
      <c r="A154" t="s">
        <v>10661</v>
      </c>
      <c r="B154" s="80">
        <v>43095</v>
      </c>
      <c r="C154" t="s">
        <v>10662</v>
      </c>
      <c r="D154">
        <v>1</v>
      </c>
      <c r="E154" t="s">
        <v>10663</v>
      </c>
      <c r="F154" t="s">
        <v>1405</v>
      </c>
      <c r="G154" s="39" t="s">
        <v>1463</v>
      </c>
      <c r="H154" s="39" t="s">
        <v>1464</v>
      </c>
      <c r="I154" s="81">
        <v>30357.98</v>
      </c>
      <c r="J154" s="33">
        <f t="shared" si="3"/>
        <v>189737.375</v>
      </c>
      <c r="K154" s="79"/>
    </row>
    <row r="155" spans="1:11" x14ac:dyDescent="0.25">
      <c r="A155" t="s">
        <v>10664</v>
      </c>
      <c r="B155" s="80">
        <v>43095</v>
      </c>
      <c r="C155" t="s">
        <v>10665</v>
      </c>
      <c r="D155">
        <v>1</v>
      </c>
      <c r="E155" t="s">
        <v>10666</v>
      </c>
      <c r="F155" t="s">
        <v>1405</v>
      </c>
      <c r="G155" s="39" t="s">
        <v>1463</v>
      </c>
      <c r="H155" s="39" t="s">
        <v>1464</v>
      </c>
      <c r="I155" s="81">
        <v>48855.6</v>
      </c>
      <c r="J155" s="33">
        <f t="shared" si="3"/>
        <v>305347.5</v>
      </c>
      <c r="K155" s="79"/>
    </row>
    <row r="156" spans="1:11" x14ac:dyDescent="0.25">
      <c r="A156" t="s">
        <v>1987</v>
      </c>
      <c r="B156" s="80">
        <v>43095</v>
      </c>
      <c r="C156" t="s">
        <v>10667</v>
      </c>
      <c r="D156">
        <v>1</v>
      </c>
      <c r="E156" t="s">
        <v>10668</v>
      </c>
      <c r="F156" t="s">
        <v>1405</v>
      </c>
      <c r="G156" s="39" t="s">
        <v>1463</v>
      </c>
      <c r="H156" s="39" t="s">
        <v>1464</v>
      </c>
      <c r="I156" s="81">
        <v>34992.75</v>
      </c>
      <c r="J156" s="33">
        <f t="shared" si="3"/>
        <v>218704.6875</v>
      </c>
      <c r="K156" s="79"/>
    </row>
    <row r="157" spans="1:11" x14ac:dyDescent="0.25">
      <c r="A157" t="s">
        <v>7586</v>
      </c>
      <c r="B157" s="80">
        <v>43095</v>
      </c>
      <c r="C157" t="s">
        <v>10669</v>
      </c>
      <c r="D157">
        <v>1</v>
      </c>
      <c r="E157" t="s">
        <v>10670</v>
      </c>
      <c r="F157" t="s">
        <v>1405</v>
      </c>
      <c r="G157" s="39" t="s">
        <v>1463</v>
      </c>
      <c r="H157" s="39" t="s">
        <v>1464</v>
      </c>
      <c r="I157" s="81">
        <v>41101.699999999997</v>
      </c>
      <c r="J157" s="33">
        <f t="shared" si="3"/>
        <v>256885.62499999997</v>
      </c>
      <c r="K157" s="79"/>
    </row>
    <row r="158" spans="1:11" x14ac:dyDescent="0.25">
      <c r="A158" t="s">
        <v>8379</v>
      </c>
      <c r="B158" s="80">
        <v>43095</v>
      </c>
      <c r="C158" t="s">
        <v>10671</v>
      </c>
      <c r="D158">
        <v>1</v>
      </c>
      <c r="E158" t="s">
        <v>10672</v>
      </c>
      <c r="F158" t="s">
        <v>1405</v>
      </c>
      <c r="G158" s="39" t="s">
        <v>1463</v>
      </c>
      <c r="H158" s="39" t="s">
        <v>1464</v>
      </c>
      <c r="I158" s="81">
        <v>41101.699999999997</v>
      </c>
      <c r="J158" s="33">
        <f t="shared" si="3"/>
        <v>256885.62499999997</v>
      </c>
      <c r="K158" s="79"/>
    </row>
    <row r="159" spans="1:11" x14ac:dyDescent="0.25">
      <c r="A159" t="s">
        <v>6515</v>
      </c>
      <c r="B159" s="80">
        <v>43095</v>
      </c>
      <c r="C159" t="s">
        <v>10673</v>
      </c>
      <c r="D159">
        <v>1</v>
      </c>
      <c r="E159" t="s">
        <v>10674</v>
      </c>
      <c r="F159" t="s">
        <v>1405</v>
      </c>
      <c r="G159" s="39" t="s">
        <v>1463</v>
      </c>
      <c r="H159" s="39" t="s">
        <v>1464</v>
      </c>
      <c r="I159" s="81">
        <v>67235.89</v>
      </c>
      <c r="J159" s="33">
        <f t="shared" si="3"/>
        <v>420224.3125</v>
      </c>
      <c r="K159" s="79"/>
    </row>
    <row r="160" spans="1:11" x14ac:dyDescent="0.25">
      <c r="A160" t="s">
        <v>7599</v>
      </c>
      <c r="B160" s="80">
        <v>43095</v>
      </c>
      <c r="C160" t="s">
        <v>10675</v>
      </c>
      <c r="D160">
        <v>1</v>
      </c>
      <c r="E160" t="s">
        <v>10676</v>
      </c>
      <c r="F160" t="s">
        <v>1405</v>
      </c>
      <c r="G160" s="39" t="s">
        <v>1463</v>
      </c>
      <c r="H160" s="39" t="s">
        <v>1464</v>
      </c>
      <c r="I160" s="81">
        <v>67235.89</v>
      </c>
      <c r="J160" s="33">
        <f t="shared" si="3"/>
        <v>420224.3125</v>
      </c>
      <c r="K160" s="79"/>
    </row>
    <row r="161" spans="1:11" x14ac:dyDescent="0.25">
      <c r="A161" t="s">
        <v>10677</v>
      </c>
      <c r="B161" s="80">
        <v>43095</v>
      </c>
      <c r="C161" t="s">
        <v>10678</v>
      </c>
      <c r="D161">
        <v>1</v>
      </c>
      <c r="E161" t="s">
        <v>10679</v>
      </c>
      <c r="F161" t="s">
        <v>1405</v>
      </c>
      <c r="G161" s="39" t="s">
        <v>1463</v>
      </c>
      <c r="H161" s="39" t="s">
        <v>1464</v>
      </c>
      <c r="I161" s="81">
        <v>67235.89</v>
      </c>
      <c r="J161" s="33">
        <f t="shared" si="3"/>
        <v>420224.3125</v>
      </c>
      <c r="K161" s="79"/>
    </row>
    <row r="162" spans="1:11" x14ac:dyDescent="0.25">
      <c r="A162" t="s">
        <v>1990</v>
      </c>
      <c r="B162" s="80">
        <v>43095</v>
      </c>
      <c r="C162" t="s">
        <v>10680</v>
      </c>
      <c r="D162">
        <v>1</v>
      </c>
      <c r="E162" t="s">
        <v>10681</v>
      </c>
      <c r="F162" t="s">
        <v>1405</v>
      </c>
      <c r="G162" s="39" t="s">
        <v>1463</v>
      </c>
      <c r="H162" s="39" t="s">
        <v>1464</v>
      </c>
      <c r="I162" s="81">
        <v>42763.51</v>
      </c>
      <c r="J162" s="33">
        <f t="shared" si="3"/>
        <v>267271.9375</v>
      </c>
      <c r="K162" s="79"/>
    </row>
    <row r="163" spans="1:11" x14ac:dyDescent="0.25">
      <c r="A163" t="s">
        <v>10682</v>
      </c>
      <c r="B163" s="80">
        <v>43095</v>
      </c>
      <c r="C163" t="s">
        <v>10683</v>
      </c>
      <c r="D163">
        <v>1</v>
      </c>
      <c r="E163" t="s">
        <v>10684</v>
      </c>
      <c r="F163" t="s">
        <v>1405</v>
      </c>
      <c r="G163" s="39" t="s">
        <v>1463</v>
      </c>
      <c r="H163" s="39" t="s">
        <v>1464</v>
      </c>
      <c r="I163" s="81">
        <v>42763.51</v>
      </c>
      <c r="J163" s="33">
        <f t="shared" si="3"/>
        <v>267271.9375</v>
      </c>
      <c r="K163" s="79"/>
    </row>
    <row r="164" spans="1:11" x14ac:dyDescent="0.25">
      <c r="A164" t="s">
        <v>10685</v>
      </c>
      <c r="B164" s="80">
        <v>43095</v>
      </c>
      <c r="C164" t="s">
        <v>10686</v>
      </c>
      <c r="D164">
        <v>1</v>
      </c>
      <c r="E164" t="s">
        <v>10687</v>
      </c>
      <c r="F164" t="s">
        <v>1405</v>
      </c>
      <c r="G164" s="39" t="s">
        <v>1463</v>
      </c>
      <c r="H164" s="39" t="s">
        <v>1464</v>
      </c>
      <c r="I164" s="81">
        <v>42763.51</v>
      </c>
      <c r="J164" s="33">
        <f t="shared" si="3"/>
        <v>267271.9375</v>
      </c>
      <c r="K164" s="79"/>
    </row>
    <row r="165" spans="1:11" x14ac:dyDescent="0.25">
      <c r="A165" t="s">
        <v>10688</v>
      </c>
      <c r="B165" s="80">
        <v>43095</v>
      </c>
      <c r="C165" t="s">
        <v>10689</v>
      </c>
      <c r="D165">
        <v>1</v>
      </c>
      <c r="E165" t="s">
        <v>10690</v>
      </c>
      <c r="F165" t="s">
        <v>1405</v>
      </c>
      <c r="G165" s="39" t="s">
        <v>1463</v>
      </c>
      <c r="H165" s="39" t="s">
        <v>1464</v>
      </c>
      <c r="I165" s="81">
        <v>42763.51</v>
      </c>
      <c r="J165" s="33">
        <f t="shared" si="3"/>
        <v>267271.9375</v>
      </c>
      <c r="K165" s="79"/>
    </row>
    <row r="166" spans="1:11" x14ac:dyDescent="0.25">
      <c r="A166" t="s">
        <v>10691</v>
      </c>
      <c r="B166" s="80">
        <v>43095</v>
      </c>
      <c r="C166" t="s">
        <v>10692</v>
      </c>
      <c r="D166">
        <v>1</v>
      </c>
      <c r="E166" t="s">
        <v>10693</v>
      </c>
      <c r="F166" t="s">
        <v>1405</v>
      </c>
      <c r="G166" s="39" t="s">
        <v>1463</v>
      </c>
      <c r="H166" s="39" t="s">
        <v>1464</v>
      </c>
      <c r="I166" s="81">
        <v>41101.699999999997</v>
      </c>
      <c r="J166" s="33">
        <f t="shared" si="3"/>
        <v>256885.62499999997</v>
      </c>
      <c r="K166" s="79"/>
    </row>
    <row r="167" spans="1:11" x14ac:dyDescent="0.25">
      <c r="A167" t="s">
        <v>9341</v>
      </c>
      <c r="B167" s="80">
        <v>43095</v>
      </c>
      <c r="C167" t="s">
        <v>10694</v>
      </c>
      <c r="D167">
        <v>1</v>
      </c>
      <c r="E167" t="s">
        <v>10695</v>
      </c>
      <c r="F167" t="s">
        <v>1405</v>
      </c>
      <c r="G167" s="39" t="s">
        <v>1463</v>
      </c>
      <c r="H167" s="39" t="s">
        <v>1464</v>
      </c>
      <c r="I167" s="81">
        <v>44536.9</v>
      </c>
      <c r="J167" s="33">
        <f t="shared" si="3"/>
        <v>278355.625</v>
      </c>
      <c r="K167" s="79"/>
    </row>
    <row r="168" spans="1:11" x14ac:dyDescent="0.25">
      <c r="A168" t="s">
        <v>10696</v>
      </c>
      <c r="B168" s="80">
        <v>43095</v>
      </c>
      <c r="C168" t="s">
        <v>10697</v>
      </c>
      <c r="D168">
        <v>1</v>
      </c>
      <c r="E168" t="s">
        <v>10698</v>
      </c>
      <c r="F168" t="s">
        <v>1405</v>
      </c>
      <c r="G168" s="39" t="s">
        <v>1463</v>
      </c>
      <c r="H168" s="39" t="s">
        <v>1464</v>
      </c>
      <c r="I168" s="81">
        <v>75386.600000000006</v>
      </c>
      <c r="J168" s="33">
        <f t="shared" si="3"/>
        <v>471166.25</v>
      </c>
      <c r="K168" s="79"/>
    </row>
    <row r="169" spans="1:11" x14ac:dyDescent="0.25">
      <c r="A169" t="s">
        <v>10699</v>
      </c>
      <c r="B169" s="80">
        <v>43095</v>
      </c>
      <c r="C169" t="s">
        <v>10700</v>
      </c>
      <c r="D169">
        <v>1</v>
      </c>
      <c r="E169" t="s">
        <v>10701</v>
      </c>
      <c r="F169" t="s">
        <v>1405</v>
      </c>
      <c r="G169" s="39" t="s">
        <v>1463</v>
      </c>
      <c r="H169" s="39" t="s">
        <v>1464</v>
      </c>
      <c r="I169" s="81">
        <v>75386.600000000006</v>
      </c>
      <c r="J169" s="33">
        <f t="shared" si="3"/>
        <v>471166.25</v>
      </c>
      <c r="K169" s="79"/>
    </row>
    <row r="170" spans="1:11" x14ac:dyDescent="0.25">
      <c r="A170" t="s">
        <v>10702</v>
      </c>
      <c r="B170" s="80">
        <v>43095</v>
      </c>
      <c r="C170" t="s">
        <v>10643</v>
      </c>
      <c r="D170">
        <v>1</v>
      </c>
      <c r="E170" t="s">
        <v>10703</v>
      </c>
      <c r="F170" t="s">
        <v>1560</v>
      </c>
      <c r="G170" s="39" t="s">
        <v>1463</v>
      </c>
      <c r="H170" s="39" t="s">
        <v>1464</v>
      </c>
      <c r="I170" s="81">
        <v>-33591.410000000003</v>
      </c>
      <c r="J170" s="33">
        <f t="shared" si="3"/>
        <v>-209946.31250000003</v>
      </c>
      <c r="K170" s="81"/>
    </row>
    <row r="171" spans="1:11" x14ac:dyDescent="0.25">
      <c r="A171" t="s">
        <v>10704</v>
      </c>
      <c r="B171" s="80">
        <v>43095</v>
      </c>
      <c r="C171" t="s">
        <v>10643</v>
      </c>
      <c r="D171">
        <v>1</v>
      </c>
      <c r="E171" t="s">
        <v>10705</v>
      </c>
      <c r="F171" t="s">
        <v>1405</v>
      </c>
      <c r="G171" s="39" t="s">
        <v>1463</v>
      </c>
      <c r="H171" s="39" t="s">
        <v>1464</v>
      </c>
      <c r="I171" s="81">
        <v>33648.129999999997</v>
      </c>
      <c r="J171" s="33">
        <f t="shared" si="3"/>
        <v>210300.81249999997</v>
      </c>
      <c r="K171" s="79"/>
    </row>
    <row r="172" spans="1:11" x14ac:dyDescent="0.25">
      <c r="A172" t="s">
        <v>10706</v>
      </c>
      <c r="B172" s="80">
        <v>43095</v>
      </c>
      <c r="C172" t="s">
        <v>10707</v>
      </c>
      <c r="D172">
        <v>1</v>
      </c>
      <c r="E172" t="s">
        <v>10708</v>
      </c>
      <c r="F172" t="s">
        <v>1405</v>
      </c>
      <c r="G172" s="39" t="s">
        <v>1463</v>
      </c>
      <c r="H172" s="39" t="s">
        <v>1464</v>
      </c>
      <c r="I172" s="81">
        <v>75341.83</v>
      </c>
      <c r="J172" s="33">
        <f t="shared" si="3"/>
        <v>470886.4375</v>
      </c>
      <c r="K172" s="79"/>
    </row>
    <row r="173" spans="1:11" x14ac:dyDescent="0.25">
      <c r="A173" t="s">
        <v>5779</v>
      </c>
      <c r="B173" s="80">
        <v>43095</v>
      </c>
      <c r="C173" t="s">
        <v>10709</v>
      </c>
      <c r="D173">
        <v>1</v>
      </c>
      <c r="E173" t="s">
        <v>10710</v>
      </c>
      <c r="F173" t="s">
        <v>1405</v>
      </c>
      <c r="G173" s="7" t="s">
        <v>1483</v>
      </c>
      <c r="H173" s="7" t="s">
        <v>1484</v>
      </c>
      <c r="I173" s="81">
        <v>62934.44</v>
      </c>
      <c r="J173" s="33">
        <f t="shared" si="3"/>
        <v>393340.25</v>
      </c>
      <c r="K173" s="79"/>
    </row>
    <row r="174" spans="1:11" x14ac:dyDescent="0.25">
      <c r="A174" t="s">
        <v>10711</v>
      </c>
      <c r="B174" s="80">
        <v>43095</v>
      </c>
      <c r="C174" t="s">
        <v>9489</v>
      </c>
      <c r="D174">
        <v>1</v>
      </c>
      <c r="E174" t="s">
        <v>10712</v>
      </c>
      <c r="F174" t="s">
        <v>1560</v>
      </c>
      <c r="G174" s="39" t="s">
        <v>1463</v>
      </c>
      <c r="H174" s="39" t="s">
        <v>1464</v>
      </c>
      <c r="I174" s="81">
        <v>-67235.89</v>
      </c>
      <c r="J174" s="33">
        <f t="shared" si="3"/>
        <v>-420224.3125</v>
      </c>
      <c r="K174" s="81"/>
    </row>
    <row r="175" spans="1:11" x14ac:dyDescent="0.25">
      <c r="A175" t="s">
        <v>6542</v>
      </c>
      <c r="B175" s="80">
        <v>43095</v>
      </c>
      <c r="C175" t="s">
        <v>10713</v>
      </c>
      <c r="D175">
        <v>1</v>
      </c>
      <c r="E175" t="s">
        <v>10714</v>
      </c>
      <c r="F175" t="s">
        <v>1405</v>
      </c>
      <c r="G175" s="39" t="s">
        <v>1463</v>
      </c>
      <c r="H175" s="39" t="s">
        <v>1464</v>
      </c>
      <c r="I175" s="81">
        <v>67235.89</v>
      </c>
      <c r="J175" s="33">
        <f t="shared" si="3"/>
        <v>420224.3125</v>
      </c>
      <c r="K175" s="79"/>
    </row>
    <row r="176" spans="1:11" x14ac:dyDescent="0.25">
      <c r="A176" t="s">
        <v>10715</v>
      </c>
      <c r="B176" s="80">
        <v>43096</v>
      </c>
      <c r="C176" t="s">
        <v>10716</v>
      </c>
      <c r="D176">
        <v>1</v>
      </c>
      <c r="E176" t="s">
        <v>10717</v>
      </c>
      <c r="F176" t="s">
        <v>1405</v>
      </c>
      <c r="G176" s="39" t="s">
        <v>1463</v>
      </c>
      <c r="H176" s="39" t="s">
        <v>1464</v>
      </c>
      <c r="I176" s="81">
        <v>34992.910000000003</v>
      </c>
      <c r="J176" s="33">
        <f t="shared" si="3"/>
        <v>218705.68750000003</v>
      </c>
      <c r="K176" s="79"/>
    </row>
    <row r="177" spans="1:11" x14ac:dyDescent="0.25">
      <c r="A177" t="s">
        <v>2413</v>
      </c>
      <c r="B177" s="80">
        <v>43097</v>
      </c>
      <c r="C177" t="s">
        <v>10718</v>
      </c>
      <c r="D177">
        <v>1</v>
      </c>
      <c r="E177" t="s">
        <v>10719</v>
      </c>
      <c r="F177" t="s">
        <v>1405</v>
      </c>
      <c r="G177" s="39" t="s">
        <v>1463</v>
      </c>
      <c r="H177" s="39" t="s">
        <v>1464</v>
      </c>
      <c r="I177" s="81">
        <v>89124.67</v>
      </c>
      <c r="J177" s="33">
        <f t="shared" si="3"/>
        <v>557029.1875</v>
      </c>
      <c r="K177" s="79"/>
    </row>
    <row r="178" spans="1:11" x14ac:dyDescent="0.25">
      <c r="A178" t="s">
        <v>2420</v>
      </c>
      <c r="B178" s="80">
        <v>43097</v>
      </c>
      <c r="C178" t="s">
        <v>10720</v>
      </c>
      <c r="D178">
        <v>1</v>
      </c>
      <c r="E178" t="s">
        <v>10721</v>
      </c>
      <c r="F178" t="s">
        <v>1405</v>
      </c>
      <c r="G178" s="39" t="s">
        <v>1463</v>
      </c>
      <c r="H178" s="39" t="s">
        <v>1464</v>
      </c>
      <c r="I178" s="81">
        <v>89124.67</v>
      </c>
      <c r="J178" s="33">
        <f t="shared" si="3"/>
        <v>557029.1875</v>
      </c>
      <c r="K178" s="79"/>
    </row>
    <row r="179" spans="1:11" x14ac:dyDescent="0.25">
      <c r="A179" t="s">
        <v>2427</v>
      </c>
      <c r="B179" s="80">
        <v>43097</v>
      </c>
      <c r="C179" t="s">
        <v>10722</v>
      </c>
      <c r="D179">
        <v>1</v>
      </c>
      <c r="E179" t="s">
        <v>10723</v>
      </c>
      <c r="F179" t="s">
        <v>1405</v>
      </c>
      <c r="G179" s="39" t="s">
        <v>1463</v>
      </c>
      <c r="H179" s="39" t="s">
        <v>1464</v>
      </c>
      <c r="I179" s="81">
        <v>68479.820000000007</v>
      </c>
      <c r="J179" s="33">
        <f t="shared" si="3"/>
        <v>427998.87500000006</v>
      </c>
      <c r="K179" s="79"/>
    </row>
    <row r="180" spans="1:11" x14ac:dyDescent="0.25">
      <c r="A180" t="s">
        <v>2433</v>
      </c>
      <c r="B180" s="80">
        <v>43097</v>
      </c>
      <c r="C180" t="s">
        <v>10724</v>
      </c>
      <c r="D180">
        <v>1</v>
      </c>
      <c r="E180" t="s">
        <v>10725</v>
      </c>
      <c r="F180" t="s">
        <v>1405</v>
      </c>
      <c r="G180" s="39" t="s">
        <v>1463</v>
      </c>
      <c r="H180" s="39" t="s">
        <v>1464</v>
      </c>
      <c r="I180" s="81">
        <v>75741.83</v>
      </c>
      <c r="J180" s="33">
        <f t="shared" si="3"/>
        <v>473386.4375</v>
      </c>
      <c r="K180" s="79"/>
    </row>
    <row r="181" spans="1:11" x14ac:dyDescent="0.25">
      <c r="A181" t="s">
        <v>2440</v>
      </c>
      <c r="B181" s="80">
        <v>43097</v>
      </c>
      <c r="C181" t="s">
        <v>10726</v>
      </c>
      <c r="D181">
        <v>1</v>
      </c>
      <c r="E181" t="s">
        <v>10727</v>
      </c>
      <c r="F181" t="s">
        <v>1405</v>
      </c>
      <c r="G181" s="39" t="s">
        <v>1463</v>
      </c>
      <c r="H181" s="39" t="s">
        <v>1464</v>
      </c>
      <c r="I181" s="81">
        <v>75741.83</v>
      </c>
      <c r="J181" s="33">
        <f t="shared" si="3"/>
        <v>473386.4375</v>
      </c>
      <c r="K181" s="79"/>
    </row>
    <row r="182" spans="1:11" x14ac:dyDescent="0.25">
      <c r="A182" t="s">
        <v>2443</v>
      </c>
      <c r="B182" s="80">
        <v>43097</v>
      </c>
      <c r="C182" t="s">
        <v>10728</v>
      </c>
      <c r="D182">
        <v>1</v>
      </c>
      <c r="E182" t="s">
        <v>10729</v>
      </c>
      <c r="F182" t="s">
        <v>1405</v>
      </c>
      <c r="G182" s="39" t="s">
        <v>1463</v>
      </c>
      <c r="H182" s="39" t="s">
        <v>1464</v>
      </c>
      <c r="I182" s="81">
        <v>75741.83</v>
      </c>
      <c r="J182" s="33">
        <f t="shared" si="3"/>
        <v>473386.4375</v>
      </c>
      <c r="K182" s="79"/>
    </row>
    <row r="183" spans="1:11" x14ac:dyDescent="0.25">
      <c r="A183" t="s">
        <v>3276</v>
      </c>
      <c r="B183" s="80">
        <v>43097</v>
      </c>
      <c r="C183" t="s">
        <v>10730</v>
      </c>
      <c r="D183">
        <v>1</v>
      </c>
      <c r="E183" t="s">
        <v>10731</v>
      </c>
      <c r="F183" t="s">
        <v>1405</v>
      </c>
      <c r="G183" s="39" t="s">
        <v>1463</v>
      </c>
      <c r="H183" s="39" t="s">
        <v>1464</v>
      </c>
      <c r="I183" s="81">
        <v>75741.83</v>
      </c>
      <c r="J183" s="33">
        <f t="shared" si="3"/>
        <v>473386.4375</v>
      </c>
      <c r="K183" s="79"/>
    </row>
    <row r="184" spans="1:11" x14ac:dyDescent="0.25">
      <c r="A184" t="s">
        <v>4438</v>
      </c>
      <c r="B184" s="80">
        <v>43097</v>
      </c>
      <c r="C184" t="s">
        <v>10732</v>
      </c>
      <c r="D184">
        <v>1</v>
      </c>
      <c r="E184" t="s">
        <v>10733</v>
      </c>
      <c r="F184" t="s">
        <v>1405</v>
      </c>
      <c r="G184" s="39" t="s">
        <v>1463</v>
      </c>
      <c r="H184" s="39" t="s">
        <v>1464</v>
      </c>
      <c r="I184" s="81">
        <v>89124.67</v>
      </c>
      <c r="J184" s="33">
        <f t="shared" si="3"/>
        <v>557029.1875</v>
      </c>
      <c r="K184" s="79"/>
    </row>
    <row r="185" spans="1:11" x14ac:dyDescent="0.25">
      <c r="A185" t="s">
        <v>4448</v>
      </c>
      <c r="B185" s="80">
        <v>43097</v>
      </c>
      <c r="C185" t="s">
        <v>10734</v>
      </c>
      <c r="D185">
        <v>1</v>
      </c>
      <c r="E185" t="s">
        <v>10735</v>
      </c>
      <c r="F185" t="s">
        <v>1405</v>
      </c>
      <c r="G185" s="39" t="s">
        <v>1463</v>
      </c>
      <c r="H185" s="39" t="s">
        <v>1464</v>
      </c>
      <c r="I185" s="81">
        <v>75741.83</v>
      </c>
      <c r="J185" s="33">
        <f t="shared" si="3"/>
        <v>473386.4375</v>
      </c>
      <c r="K185" s="79"/>
    </row>
    <row r="186" spans="1:11" x14ac:dyDescent="0.25">
      <c r="A186" t="s">
        <v>2452</v>
      </c>
      <c r="B186" s="80">
        <v>43097</v>
      </c>
      <c r="C186" t="s">
        <v>10716</v>
      </c>
      <c r="D186">
        <v>1</v>
      </c>
      <c r="E186" t="s">
        <v>10736</v>
      </c>
      <c r="F186" t="s">
        <v>1560</v>
      </c>
      <c r="G186" s="39" t="s">
        <v>1463</v>
      </c>
      <c r="H186" s="39" t="s">
        <v>1464</v>
      </c>
      <c r="I186" s="81">
        <v>-34992.910000000003</v>
      </c>
      <c r="J186" s="33">
        <f t="shared" si="3"/>
        <v>-218705.68750000003</v>
      </c>
      <c r="K186" s="81"/>
    </row>
    <row r="187" spans="1:11" x14ac:dyDescent="0.25">
      <c r="A187" t="s">
        <v>4459</v>
      </c>
      <c r="B187" s="80">
        <v>43097</v>
      </c>
      <c r="C187" t="s">
        <v>10716</v>
      </c>
      <c r="D187">
        <v>1</v>
      </c>
      <c r="E187" t="s">
        <v>10737</v>
      </c>
      <c r="F187" t="s">
        <v>10285</v>
      </c>
      <c r="G187" s="7" t="s">
        <v>2879</v>
      </c>
      <c r="H187" t="s">
        <v>10388</v>
      </c>
      <c r="I187" s="81">
        <v>35049.629999999997</v>
      </c>
      <c r="J187" s="33">
        <f t="shared" si="3"/>
        <v>219060.18749999997</v>
      </c>
      <c r="K187" s="79"/>
    </row>
    <row r="188" spans="1:11" x14ac:dyDescent="0.25">
      <c r="A188" t="s">
        <v>2463</v>
      </c>
      <c r="B188" s="80">
        <v>43097</v>
      </c>
      <c r="C188" t="s">
        <v>10738</v>
      </c>
      <c r="D188">
        <v>1</v>
      </c>
      <c r="E188" t="s">
        <v>10739</v>
      </c>
      <c r="F188" t="s">
        <v>1405</v>
      </c>
      <c r="G188" s="39" t="s">
        <v>1463</v>
      </c>
      <c r="H188" s="39" t="s">
        <v>1464</v>
      </c>
      <c r="I188" s="81">
        <v>34992.910000000003</v>
      </c>
      <c r="J188" s="33">
        <f t="shared" si="3"/>
        <v>218705.68750000003</v>
      </c>
      <c r="K188" s="79"/>
    </row>
    <row r="189" spans="1:11" x14ac:dyDescent="0.25">
      <c r="A189" t="s">
        <v>2475</v>
      </c>
      <c r="B189" s="80">
        <v>43097</v>
      </c>
      <c r="C189" t="s">
        <v>10740</v>
      </c>
      <c r="D189">
        <v>1</v>
      </c>
      <c r="E189" t="s">
        <v>10741</v>
      </c>
      <c r="F189" t="s">
        <v>1408</v>
      </c>
      <c r="G189" s="7" t="s">
        <v>1417</v>
      </c>
      <c r="H189" s="7" t="s">
        <v>2911</v>
      </c>
      <c r="I189" s="81">
        <v>2857.69</v>
      </c>
      <c r="J189" s="33">
        <f t="shared" si="3"/>
        <v>17860.5625</v>
      </c>
      <c r="K189" s="79"/>
    </row>
    <row r="190" spans="1:11" x14ac:dyDescent="0.25">
      <c r="A190" t="s">
        <v>10742</v>
      </c>
      <c r="B190" s="80">
        <v>43097</v>
      </c>
      <c r="C190" t="s">
        <v>10743</v>
      </c>
      <c r="D190">
        <v>1</v>
      </c>
      <c r="E190" t="s">
        <v>10744</v>
      </c>
      <c r="F190" t="s">
        <v>1408</v>
      </c>
      <c r="G190" s="7" t="s">
        <v>1417</v>
      </c>
      <c r="H190" s="7" t="s">
        <v>2911</v>
      </c>
      <c r="I190" s="81">
        <v>2518.7199999999998</v>
      </c>
      <c r="J190" s="33">
        <f t="shared" si="3"/>
        <v>15741.999999999998</v>
      </c>
      <c r="K190" s="79"/>
    </row>
    <row r="191" spans="1:11" x14ac:dyDescent="0.25">
      <c r="A191" t="s">
        <v>4481</v>
      </c>
      <c r="B191" s="80">
        <v>43097</v>
      </c>
      <c r="C191" t="s">
        <v>10745</v>
      </c>
      <c r="D191">
        <v>1</v>
      </c>
      <c r="E191" t="s">
        <v>10746</v>
      </c>
      <c r="F191" t="s">
        <v>1408</v>
      </c>
      <c r="G191" s="7" t="s">
        <v>1417</v>
      </c>
      <c r="H191" s="7" t="s">
        <v>2911</v>
      </c>
      <c r="I191" s="81">
        <v>1297.74</v>
      </c>
      <c r="J191" s="33">
        <f t="shared" si="3"/>
        <v>8110.875</v>
      </c>
      <c r="K191" s="79"/>
    </row>
    <row r="192" spans="1:11" x14ac:dyDescent="0.25">
      <c r="A192" t="s">
        <v>5313</v>
      </c>
      <c r="B192" s="80">
        <v>43098</v>
      </c>
      <c r="C192" t="s">
        <v>10747</v>
      </c>
      <c r="D192">
        <v>1</v>
      </c>
      <c r="E192" t="s">
        <v>10748</v>
      </c>
      <c r="F192" t="s">
        <v>10285</v>
      </c>
      <c r="G192" s="7" t="s">
        <v>1475</v>
      </c>
      <c r="H192" t="s">
        <v>9808</v>
      </c>
      <c r="I192" s="81">
        <v>29756.93</v>
      </c>
      <c r="J192" s="33">
        <f t="shared" si="3"/>
        <v>185980.8125</v>
      </c>
      <c r="K192" s="79"/>
    </row>
    <row r="193" spans="1:11" x14ac:dyDescent="0.25">
      <c r="A193" t="s">
        <v>8504</v>
      </c>
      <c r="B193" s="80">
        <v>43098</v>
      </c>
      <c r="C193" t="s">
        <v>10749</v>
      </c>
      <c r="D193">
        <v>1</v>
      </c>
      <c r="E193" t="s">
        <v>10750</v>
      </c>
      <c r="F193" t="s">
        <v>10285</v>
      </c>
      <c r="G193" s="7" t="s">
        <v>7972</v>
      </c>
      <c r="H193" s="7" t="s">
        <v>7973</v>
      </c>
      <c r="I193" s="81">
        <v>35049.599999999999</v>
      </c>
      <c r="J193" s="33">
        <f t="shared" si="3"/>
        <v>219060</v>
      </c>
      <c r="K193" s="79"/>
    </row>
    <row r="194" spans="1:11" x14ac:dyDescent="0.25">
      <c r="A194" s="45" t="s">
        <v>8517</v>
      </c>
      <c r="B194" s="48">
        <v>43098</v>
      </c>
      <c r="C194" s="45" t="s">
        <v>10751</v>
      </c>
      <c r="D194" s="45">
        <v>1</v>
      </c>
      <c r="E194" s="45" t="s">
        <v>10752</v>
      </c>
      <c r="F194" s="45" t="s">
        <v>10285</v>
      </c>
      <c r="G194" s="49" t="s">
        <v>7972</v>
      </c>
      <c r="H194" s="45" t="s">
        <v>9196</v>
      </c>
      <c r="I194" s="46">
        <v>55927.8</v>
      </c>
      <c r="J194" s="33">
        <f t="shared" si="3"/>
        <v>349548.75</v>
      </c>
      <c r="K194" s="79" t="s">
        <v>11513</v>
      </c>
    </row>
    <row r="195" spans="1:11" x14ac:dyDescent="0.25">
      <c r="A195" t="s">
        <v>5329</v>
      </c>
      <c r="B195" s="80">
        <v>43098</v>
      </c>
      <c r="C195" t="s">
        <v>10753</v>
      </c>
      <c r="D195">
        <v>1</v>
      </c>
      <c r="E195" t="s">
        <v>10754</v>
      </c>
      <c r="F195" t="s">
        <v>10285</v>
      </c>
      <c r="G195" s="7" t="s">
        <v>1475</v>
      </c>
      <c r="H195" t="s">
        <v>9808</v>
      </c>
      <c r="I195" s="81">
        <v>73754.97</v>
      </c>
      <c r="J195" s="33">
        <f t="shared" si="3"/>
        <v>460968.5625</v>
      </c>
      <c r="K195" s="79"/>
    </row>
    <row r="196" spans="1:11" x14ac:dyDescent="0.25">
      <c r="A196" t="s">
        <v>5331</v>
      </c>
      <c r="B196" s="80">
        <v>43098</v>
      </c>
      <c r="C196" t="s">
        <v>10755</v>
      </c>
      <c r="D196">
        <v>1</v>
      </c>
      <c r="E196" t="s">
        <v>10756</v>
      </c>
      <c r="F196" t="s">
        <v>10285</v>
      </c>
      <c r="G196" s="7" t="s">
        <v>1469</v>
      </c>
      <c r="H196" s="7" t="s">
        <v>1470</v>
      </c>
      <c r="I196" s="81">
        <v>46344.17</v>
      </c>
      <c r="J196" s="33">
        <f t="shared" si="3"/>
        <v>289651.0625</v>
      </c>
      <c r="K196" s="79"/>
    </row>
    <row r="197" spans="1:11" x14ac:dyDescent="0.25">
      <c r="A197" t="s">
        <v>3299</v>
      </c>
      <c r="B197" s="80">
        <v>43098</v>
      </c>
      <c r="C197" t="s">
        <v>10757</v>
      </c>
      <c r="D197">
        <v>1</v>
      </c>
      <c r="E197" t="s">
        <v>10758</v>
      </c>
      <c r="F197" t="s">
        <v>10285</v>
      </c>
      <c r="G197" s="7" t="s">
        <v>1469</v>
      </c>
      <c r="H197" s="7" t="s">
        <v>1470</v>
      </c>
      <c r="I197" s="81">
        <v>69443.72</v>
      </c>
      <c r="J197" s="33">
        <f t="shared" si="3"/>
        <v>434023.25</v>
      </c>
      <c r="K197" s="79"/>
    </row>
    <row r="198" spans="1:11" x14ac:dyDescent="0.25">
      <c r="A198" s="45" t="s">
        <v>3355</v>
      </c>
      <c r="B198" s="48">
        <v>43099</v>
      </c>
      <c r="C198" s="45" t="s">
        <v>10760</v>
      </c>
      <c r="D198" s="45">
        <v>1</v>
      </c>
      <c r="E198" s="45" t="s">
        <v>10761</v>
      </c>
      <c r="F198" s="45" t="s">
        <v>10285</v>
      </c>
      <c r="G198" s="49" t="s">
        <v>7972</v>
      </c>
      <c r="H198" s="45" t="s">
        <v>9196</v>
      </c>
      <c r="I198" s="46">
        <v>55927.8</v>
      </c>
      <c r="J198" s="33">
        <f t="shared" si="3"/>
        <v>349548.75</v>
      </c>
      <c r="K198" s="79"/>
    </row>
    <row r="199" spans="1:11" x14ac:dyDescent="0.25">
      <c r="A199" t="s">
        <v>3394</v>
      </c>
      <c r="B199" s="80">
        <v>43099</v>
      </c>
      <c r="C199" t="s">
        <v>10762</v>
      </c>
      <c r="D199">
        <v>1</v>
      </c>
      <c r="E199" t="s">
        <v>10763</v>
      </c>
      <c r="F199" t="s">
        <v>1408</v>
      </c>
      <c r="G199" s="7" t="s">
        <v>9665</v>
      </c>
      <c r="H199" s="7" t="s">
        <v>10262</v>
      </c>
      <c r="I199">
        <v>132.41</v>
      </c>
      <c r="J199" s="33">
        <f t="shared" ref="J199:J262" si="4">+I199/0.16</f>
        <v>827.5625</v>
      </c>
      <c r="K199" s="79"/>
    </row>
    <row r="200" spans="1:11" x14ac:dyDescent="0.25">
      <c r="A200" t="s">
        <v>3394</v>
      </c>
      <c r="B200" s="80">
        <v>43099</v>
      </c>
      <c r="C200" t="s">
        <v>10762</v>
      </c>
      <c r="D200">
        <v>1</v>
      </c>
      <c r="E200" t="s">
        <v>10763</v>
      </c>
      <c r="F200" t="s">
        <v>1408</v>
      </c>
      <c r="G200" s="7" t="s">
        <v>9665</v>
      </c>
      <c r="H200" s="7" t="s">
        <v>10262</v>
      </c>
      <c r="I200">
        <v>132.41</v>
      </c>
      <c r="J200" s="33">
        <f t="shared" si="4"/>
        <v>827.5625</v>
      </c>
      <c r="K200" s="79"/>
    </row>
    <row r="201" spans="1:11" x14ac:dyDescent="0.25">
      <c r="A201" t="s">
        <v>3394</v>
      </c>
      <c r="B201" s="80">
        <v>43099</v>
      </c>
      <c r="C201" t="s">
        <v>10762</v>
      </c>
      <c r="D201">
        <v>1</v>
      </c>
      <c r="E201" t="s">
        <v>10763</v>
      </c>
      <c r="F201" t="s">
        <v>1408</v>
      </c>
      <c r="G201" s="7" t="s">
        <v>9665</v>
      </c>
      <c r="H201" s="7" t="s">
        <v>10262</v>
      </c>
      <c r="I201">
        <v>132.41</v>
      </c>
      <c r="J201" s="33">
        <f t="shared" si="4"/>
        <v>827.5625</v>
      </c>
      <c r="K201" s="79"/>
    </row>
    <row r="202" spans="1:11" x14ac:dyDescent="0.25">
      <c r="A202" t="s">
        <v>3394</v>
      </c>
      <c r="B202" s="80">
        <v>43099</v>
      </c>
      <c r="C202" t="s">
        <v>10762</v>
      </c>
      <c r="D202">
        <v>1</v>
      </c>
      <c r="E202" t="s">
        <v>10763</v>
      </c>
      <c r="F202" t="s">
        <v>1408</v>
      </c>
      <c r="G202" s="7" t="s">
        <v>9665</v>
      </c>
      <c r="H202" s="7" t="s">
        <v>10262</v>
      </c>
      <c r="I202">
        <v>132.41</v>
      </c>
      <c r="J202" s="33">
        <f t="shared" si="4"/>
        <v>827.5625</v>
      </c>
      <c r="K202" s="79"/>
    </row>
    <row r="203" spans="1:11" x14ac:dyDescent="0.25">
      <c r="A203" t="s">
        <v>3394</v>
      </c>
      <c r="B203" s="80">
        <v>43099</v>
      </c>
      <c r="C203" t="s">
        <v>10762</v>
      </c>
      <c r="D203">
        <v>1</v>
      </c>
      <c r="E203" t="s">
        <v>10763</v>
      </c>
      <c r="F203" t="s">
        <v>1408</v>
      </c>
      <c r="G203" s="7" t="s">
        <v>9665</v>
      </c>
      <c r="H203" s="7" t="s">
        <v>10262</v>
      </c>
      <c r="I203">
        <v>264.83</v>
      </c>
      <c r="J203" s="33">
        <f t="shared" si="4"/>
        <v>1655.1874999999998</v>
      </c>
      <c r="K203" s="79"/>
    </row>
    <row r="204" spans="1:11" x14ac:dyDescent="0.25">
      <c r="A204" t="s">
        <v>3394</v>
      </c>
      <c r="B204" s="80">
        <v>43099</v>
      </c>
      <c r="C204" t="s">
        <v>10762</v>
      </c>
      <c r="D204">
        <v>1</v>
      </c>
      <c r="E204" t="s">
        <v>10763</v>
      </c>
      <c r="F204" t="s">
        <v>1408</v>
      </c>
      <c r="G204" s="7" t="s">
        <v>9665</v>
      </c>
      <c r="H204" s="7" t="s">
        <v>10262</v>
      </c>
      <c r="I204">
        <v>529.65</v>
      </c>
      <c r="J204" s="33">
        <f t="shared" si="4"/>
        <v>3310.3125</v>
      </c>
      <c r="K204" s="79"/>
    </row>
    <row r="205" spans="1:11" x14ac:dyDescent="0.25">
      <c r="A205" t="s">
        <v>5958</v>
      </c>
      <c r="B205" s="80">
        <v>43099</v>
      </c>
      <c r="C205" t="s">
        <v>10764</v>
      </c>
      <c r="D205">
        <v>1</v>
      </c>
      <c r="E205" t="s">
        <v>10765</v>
      </c>
      <c r="F205" t="s">
        <v>10285</v>
      </c>
      <c r="G205" s="7" t="s">
        <v>2879</v>
      </c>
      <c r="H205" s="79" t="s">
        <v>10388</v>
      </c>
      <c r="I205" s="81">
        <v>29440.52</v>
      </c>
      <c r="J205" s="33">
        <f t="shared" si="4"/>
        <v>184003.25</v>
      </c>
      <c r="K205" s="79"/>
    </row>
    <row r="206" spans="1:11" x14ac:dyDescent="0.25">
      <c r="A206" t="s">
        <v>5960</v>
      </c>
      <c r="B206" s="80">
        <v>43100</v>
      </c>
      <c r="C206" t="s">
        <v>3288</v>
      </c>
      <c r="D206">
        <v>1</v>
      </c>
      <c r="E206" t="s">
        <v>10766</v>
      </c>
      <c r="F206" t="s">
        <v>1406</v>
      </c>
      <c r="G206" s="7" t="s">
        <v>2926</v>
      </c>
      <c r="H206" s="7" t="s">
        <v>2927</v>
      </c>
      <c r="I206" s="81">
        <v>6128.34</v>
      </c>
      <c r="J206" s="33">
        <f t="shared" si="4"/>
        <v>38302.125</v>
      </c>
      <c r="K206" s="79"/>
    </row>
    <row r="207" spans="1:11" x14ac:dyDescent="0.25">
      <c r="A207" t="s">
        <v>587</v>
      </c>
      <c r="B207" s="80">
        <v>43099</v>
      </c>
      <c r="C207" t="s">
        <v>10767</v>
      </c>
      <c r="D207">
        <v>1</v>
      </c>
      <c r="E207" t="s">
        <v>10768</v>
      </c>
      <c r="F207" t="s">
        <v>10285</v>
      </c>
      <c r="G207" s="7" t="s">
        <v>3762</v>
      </c>
      <c r="H207" s="7" t="s">
        <v>5733</v>
      </c>
      <c r="I207" s="81">
        <v>42820.39</v>
      </c>
      <c r="J207" s="33">
        <f t="shared" si="4"/>
        <v>267627.4375</v>
      </c>
      <c r="K207" s="79"/>
    </row>
    <row r="208" spans="1:11" x14ac:dyDescent="0.25">
      <c r="A208" t="s">
        <v>590</v>
      </c>
      <c r="B208" s="80">
        <v>43100</v>
      </c>
      <c r="C208" t="s">
        <v>720</v>
      </c>
      <c r="G208" s="7" t="s">
        <v>9001</v>
      </c>
      <c r="H208" s="7" t="s">
        <v>7977</v>
      </c>
      <c r="I208" s="81">
        <v>1834.45</v>
      </c>
      <c r="J208" s="33">
        <f t="shared" si="4"/>
        <v>11465.3125</v>
      </c>
      <c r="K208" s="79"/>
    </row>
    <row r="209" spans="1:11" x14ac:dyDescent="0.25">
      <c r="A209" t="s">
        <v>620</v>
      </c>
      <c r="B209" s="80">
        <v>43100</v>
      </c>
      <c r="D209">
        <v>1</v>
      </c>
      <c r="E209" t="s">
        <v>10769</v>
      </c>
      <c r="F209" t="s">
        <v>1406</v>
      </c>
      <c r="G209" s="17" t="s">
        <v>1539</v>
      </c>
      <c r="H209" s="18" t="s">
        <v>1540</v>
      </c>
      <c r="I209">
        <v>87.36</v>
      </c>
      <c r="J209" s="33">
        <f t="shared" si="4"/>
        <v>546</v>
      </c>
      <c r="K209" s="79"/>
    </row>
    <row r="210" spans="1:11" x14ac:dyDescent="0.25">
      <c r="A210" t="s">
        <v>635</v>
      </c>
      <c r="B210" s="80">
        <v>43098</v>
      </c>
      <c r="C210" t="s">
        <v>10759</v>
      </c>
      <c r="D210">
        <v>1</v>
      </c>
      <c r="E210" t="s">
        <v>10770</v>
      </c>
      <c r="F210" t="s">
        <v>10285</v>
      </c>
      <c r="G210" s="7" t="s">
        <v>1469</v>
      </c>
      <c r="H210" s="7" t="s">
        <v>1470</v>
      </c>
      <c r="I210" s="81">
        <v>34512.839999999997</v>
      </c>
      <c r="J210" s="33">
        <f t="shared" si="4"/>
        <v>215705.24999999997</v>
      </c>
      <c r="K210" s="79"/>
    </row>
    <row r="211" spans="1:11" s="79" customFormat="1" x14ac:dyDescent="0.25">
      <c r="A211" s="79" t="s">
        <v>662</v>
      </c>
      <c r="B211" s="80">
        <v>43100</v>
      </c>
      <c r="C211" s="79" t="s">
        <v>259</v>
      </c>
      <c r="D211" s="79">
        <v>1</v>
      </c>
      <c r="E211" s="79" t="s">
        <v>10771</v>
      </c>
      <c r="F211" s="79" t="s">
        <v>1406</v>
      </c>
      <c r="G211" s="79" t="s">
        <v>444</v>
      </c>
      <c r="H211" s="79" t="s">
        <v>1528</v>
      </c>
      <c r="I211" s="81">
        <f>54.62+54.6+0.03</f>
        <v>109.25</v>
      </c>
      <c r="J211" s="33">
        <f t="shared" si="4"/>
        <v>682.8125</v>
      </c>
    </row>
    <row r="212" spans="1:11" s="79" customFormat="1" x14ac:dyDescent="0.25">
      <c r="A212" s="79" t="s">
        <v>662</v>
      </c>
      <c r="B212" s="80">
        <v>43100</v>
      </c>
      <c r="C212" s="79" t="s">
        <v>259</v>
      </c>
      <c r="D212" s="79">
        <v>1</v>
      </c>
      <c r="E212" s="79" t="s">
        <v>10771</v>
      </c>
      <c r="F212" s="79" t="s">
        <v>1406</v>
      </c>
      <c r="G212" s="79" t="s">
        <v>1529</v>
      </c>
      <c r="H212" s="79" t="s">
        <v>1530</v>
      </c>
      <c r="I212" s="81">
        <f>18.48+21.24</f>
        <v>39.72</v>
      </c>
      <c r="J212" s="33">
        <f t="shared" si="4"/>
        <v>248.25</v>
      </c>
    </row>
    <row r="213" spans="1:11" s="79" customFormat="1" x14ac:dyDescent="0.25">
      <c r="A213" s="79" t="s">
        <v>662</v>
      </c>
      <c r="B213" s="80">
        <v>43100</v>
      </c>
      <c r="C213" s="79" t="s">
        <v>259</v>
      </c>
      <c r="D213" s="79">
        <v>1</v>
      </c>
      <c r="E213" s="79" t="s">
        <v>10771</v>
      </c>
      <c r="F213" s="79" t="s">
        <v>1406</v>
      </c>
      <c r="G213" s="79" t="s">
        <v>1520</v>
      </c>
      <c r="H213" s="79" t="s">
        <v>11528</v>
      </c>
      <c r="I213" s="81">
        <f>29.24+18.62+518.37</f>
        <v>566.23</v>
      </c>
      <c r="J213" s="33">
        <f t="shared" si="4"/>
        <v>3538.9375</v>
      </c>
    </row>
    <row r="214" spans="1:11" s="79" customFormat="1" x14ac:dyDescent="0.25">
      <c r="A214" s="79" t="s">
        <v>671</v>
      </c>
      <c r="B214" s="80">
        <v>43100</v>
      </c>
      <c r="C214" s="79" t="s">
        <v>259</v>
      </c>
      <c r="D214" s="79">
        <v>1</v>
      </c>
      <c r="E214" s="79" t="s">
        <v>10772</v>
      </c>
      <c r="F214" s="79" t="s">
        <v>1406</v>
      </c>
      <c r="G214" s="79" t="s">
        <v>807</v>
      </c>
      <c r="H214" s="79" t="s">
        <v>7343</v>
      </c>
      <c r="I214" s="79">
        <v>62.07</v>
      </c>
      <c r="J214" s="33">
        <f t="shared" si="4"/>
        <v>387.9375</v>
      </c>
    </row>
    <row r="215" spans="1:11" s="79" customFormat="1" x14ac:dyDescent="0.25">
      <c r="A215" s="79" t="s">
        <v>671</v>
      </c>
      <c r="B215" s="80">
        <v>43100</v>
      </c>
      <c r="C215" s="79" t="s">
        <v>259</v>
      </c>
      <c r="D215" s="79">
        <v>1</v>
      </c>
      <c r="E215" s="79" t="s">
        <v>10772</v>
      </c>
      <c r="F215" s="79" t="s">
        <v>1406</v>
      </c>
      <c r="G215" s="79" t="s">
        <v>11529</v>
      </c>
      <c r="H215" s="79" t="s">
        <v>11530</v>
      </c>
      <c r="I215" s="79">
        <v>670.92</v>
      </c>
      <c r="J215" s="33">
        <f t="shared" si="4"/>
        <v>4193.25</v>
      </c>
    </row>
    <row r="216" spans="1:11" s="79" customFormat="1" x14ac:dyDescent="0.25">
      <c r="A216" s="79" t="s">
        <v>671</v>
      </c>
      <c r="B216" s="80">
        <v>43100</v>
      </c>
      <c r="C216" s="79" t="s">
        <v>259</v>
      </c>
      <c r="D216" s="79">
        <v>1</v>
      </c>
      <c r="E216" s="79" t="s">
        <v>10772</v>
      </c>
      <c r="F216" s="79" t="s">
        <v>1406</v>
      </c>
      <c r="G216" s="79" t="s">
        <v>11531</v>
      </c>
      <c r="H216" s="79" t="s">
        <v>11532</v>
      </c>
      <c r="I216" s="79">
        <f>31.04+31.03</f>
        <v>62.07</v>
      </c>
      <c r="J216" s="33">
        <f t="shared" si="4"/>
        <v>387.9375</v>
      </c>
    </row>
    <row r="217" spans="1:11" s="79" customFormat="1" x14ac:dyDescent="0.25">
      <c r="A217" s="79" t="s">
        <v>671</v>
      </c>
      <c r="B217" s="80">
        <v>43100</v>
      </c>
      <c r="C217" s="79" t="s">
        <v>259</v>
      </c>
      <c r="D217" s="79">
        <v>1</v>
      </c>
      <c r="E217" s="79" t="s">
        <v>10772</v>
      </c>
      <c r="F217" s="79" t="s">
        <v>1406</v>
      </c>
      <c r="G217" s="79" t="s">
        <v>444</v>
      </c>
      <c r="H217" s="79" t="s">
        <v>1528</v>
      </c>
      <c r="I217" s="79">
        <v>52.14</v>
      </c>
      <c r="J217" s="33">
        <f t="shared" si="4"/>
        <v>325.875</v>
      </c>
    </row>
    <row r="218" spans="1:11" s="79" customFormat="1" x14ac:dyDescent="0.25">
      <c r="A218" s="79" t="s">
        <v>671</v>
      </c>
      <c r="B218" s="80">
        <v>43100</v>
      </c>
      <c r="C218" s="79" t="s">
        <v>259</v>
      </c>
      <c r="D218" s="79">
        <v>1</v>
      </c>
      <c r="E218" s="79" t="s">
        <v>10772</v>
      </c>
      <c r="F218" s="79" t="s">
        <v>1406</v>
      </c>
      <c r="G218" s="79" t="s">
        <v>7448</v>
      </c>
      <c r="H218" s="79" t="s">
        <v>7448</v>
      </c>
      <c r="I218" s="79">
        <v>15.18</v>
      </c>
      <c r="J218" s="33">
        <f t="shared" si="4"/>
        <v>94.875</v>
      </c>
    </row>
    <row r="219" spans="1:11" x14ac:dyDescent="0.25">
      <c r="A219" t="s">
        <v>674</v>
      </c>
      <c r="B219" s="80">
        <v>43099</v>
      </c>
      <c r="C219" t="s">
        <v>10773</v>
      </c>
      <c r="D219">
        <v>1</v>
      </c>
      <c r="E219" t="s">
        <v>10774</v>
      </c>
      <c r="F219" t="s">
        <v>1407</v>
      </c>
      <c r="G219" s="7" t="s">
        <v>1499</v>
      </c>
      <c r="H219" s="7" t="s">
        <v>1500</v>
      </c>
      <c r="I219" s="57">
        <v>571.38</v>
      </c>
      <c r="J219" s="33">
        <f t="shared" si="4"/>
        <v>3571.125</v>
      </c>
      <c r="K219" s="79"/>
    </row>
    <row r="220" spans="1:11" x14ac:dyDescent="0.25">
      <c r="A220" t="s">
        <v>677</v>
      </c>
      <c r="B220" s="80">
        <v>43099</v>
      </c>
      <c r="C220" t="s">
        <v>10775</v>
      </c>
      <c r="D220">
        <v>1</v>
      </c>
      <c r="E220" t="s">
        <v>10776</v>
      </c>
      <c r="F220" t="s">
        <v>1407</v>
      </c>
      <c r="G220" s="7" t="s">
        <v>1499</v>
      </c>
      <c r="H220" s="7" t="s">
        <v>1500</v>
      </c>
      <c r="I220" s="57">
        <v>81.239999999999995</v>
      </c>
      <c r="J220" s="33">
        <f t="shared" si="4"/>
        <v>507.74999999999994</v>
      </c>
      <c r="K220" s="79"/>
    </row>
    <row r="221" spans="1:11" x14ac:dyDescent="0.25">
      <c r="A221" t="s">
        <v>680</v>
      </c>
      <c r="B221" s="80">
        <v>43099</v>
      </c>
      <c r="C221" t="s">
        <v>10777</v>
      </c>
      <c r="D221">
        <v>1</v>
      </c>
      <c r="E221" t="s">
        <v>10778</v>
      </c>
      <c r="F221" t="s">
        <v>1407</v>
      </c>
      <c r="G221" s="7" t="s">
        <v>1499</v>
      </c>
      <c r="H221" s="7" t="s">
        <v>1500</v>
      </c>
      <c r="I221" s="57">
        <v>110.27</v>
      </c>
      <c r="J221" s="33">
        <f t="shared" si="4"/>
        <v>689.1875</v>
      </c>
      <c r="K221" s="79"/>
    </row>
    <row r="222" spans="1:11" x14ac:dyDescent="0.25">
      <c r="A222" t="s">
        <v>683</v>
      </c>
      <c r="B222" s="80">
        <v>43099</v>
      </c>
      <c r="C222" t="s">
        <v>10779</v>
      </c>
      <c r="D222">
        <v>1</v>
      </c>
      <c r="E222" t="s">
        <v>10780</v>
      </c>
      <c r="F222" t="s">
        <v>1407</v>
      </c>
      <c r="G222" s="7" t="s">
        <v>1499</v>
      </c>
      <c r="H222" s="7" t="s">
        <v>1500</v>
      </c>
      <c r="I222" s="57">
        <v>254.02</v>
      </c>
      <c r="J222" s="33">
        <f t="shared" si="4"/>
        <v>1587.625</v>
      </c>
      <c r="K222" s="79"/>
    </row>
    <row r="223" spans="1:11" x14ac:dyDescent="0.25">
      <c r="A223" t="s">
        <v>686</v>
      </c>
      <c r="B223" s="80">
        <v>43099</v>
      </c>
      <c r="C223" t="s">
        <v>10781</v>
      </c>
      <c r="D223">
        <v>1</v>
      </c>
      <c r="E223" t="s">
        <v>10782</v>
      </c>
      <c r="F223" t="s">
        <v>1408</v>
      </c>
      <c r="G223" s="79" t="s">
        <v>1415</v>
      </c>
      <c r="H223" t="s">
        <v>11509</v>
      </c>
      <c r="I223">
        <v>94.3</v>
      </c>
      <c r="J223" s="33">
        <f t="shared" si="4"/>
        <v>589.375</v>
      </c>
      <c r="K223" s="79"/>
    </row>
    <row r="224" spans="1:11" x14ac:dyDescent="0.25">
      <c r="A224" t="s">
        <v>686</v>
      </c>
      <c r="B224" s="80">
        <v>43099</v>
      </c>
      <c r="C224" t="s">
        <v>10781</v>
      </c>
      <c r="D224">
        <v>1</v>
      </c>
      <c r="E224" t="s">
        <v>10782</v>
      </c>
      <c r="F224" t="s">
        <v>1408</v>
      </c>
      <c r="G224" s="79" t="s">
        <v>1415</v>
      </c>
      <c r="H224" s="79" t="s">
        <v>11509</v>
      </c>
      <c r="I224">
        <v>108.47</v>
      </c>
      <c r="J224" s="33">
        <f t="shared" si="4"/>
        <v>677.9375</v>
      </c>
      <c r="K224" s="79"/>
    </row>
    <row r="225" spans="1:11" x14ac:dyDescent="0.25">
      <c r="A225" t="s">
        <v>686</v>
      </c>
      <c r="B225" s="80">
        <v>43099</v>
      </c>
      <c r="C225" t="s">
        <v>10781</v>
      </c>
      <c r="D225">
        <v>1</v>
      </c>
      <c r="E225" t="s">
        <v>10782</v>
      </c>
      <c r="F225" t="s">
        <v>1408</v>
      </c>
      <c r="G225" s="79" t="s">
        <v>1415</v>
      </c>
      <c r="H225" s="79" t="s">
        <v>11509</v>
      </c>
      <c r="I225">
        <v>111.83</v>
      </c>
      <c r="J225" s="33">
        <f t="shared" si="4"/>
        <v>698.9375</v>
      </c>
      <c r="K225" s="79"/>
    </row>
    <row r="226" spans="1:11" x14ac:dyDescent="0.25">
      <c r="A226" t="s">
        <v>686</v>
      </c>
      <c r="B226" s="80">
        <v>43099</v>
      </c>
      <c r="C226" t="s">
        <v>10781</v>
      </c>
      <c r="D226">
        <v>1</v>
      </c>
      <c r="E226" t="s">
        <v>10782</v>
      </c>
      <c r="F226" t="s">
        <v>1408</v>
      </c>
      <c r="G226" s="79" t="s">
        <v>1415</v>
      </c>
      <c r="H226" s="79" t="s">
        <v>11509</v>
      </c>
      <c r="I226">
        <v>121.27</v>
      </c>
      <c r="J226" s="33">
        <f t="shared" si="4"/>
        <v>757.9375</v>
      </c>
      <c r="K226" s="79"/>
    </row>
    <row r="227" spans="1:11" x14ac:dyDescent="0.25">
      <c r="A227" t="s">
        <v>686</v>
      </c>
      <c r="B227" s="80">
        <v>43099</v>
      </c>
      <c r="C227" t="s">
        <v>10781</v>
      </c>
      <c r="D227">
        <v>1</v>
      </c>
      <c r="E227" t="s">
        <v>10782</v>
      </c>
      <c r="F227" t="s">
        <v>1408</v>
      </c>
      <c r="G227" s="79" t="s">
        <v>6178</v>
      </c>
      <c r="H227" t="s">
        <v>11510</v>
      </c>
      <c r="I227">
        <v>20.41</v>
      </c>
      <c r="J227" s="33">
        <f t="shared" si="4"/>
        <v>127.5625</v>
      </c>
      <c r="K227" s="79"/>
    </row>
    <row r="228" spans="1:11" x14ac:dyDescent="0.25">
      <c r="A228" t="s">
        <v>686</v>
      </c>
      <c r="B228" s="80">
        <v>43099</v>
      </c>
      <c r="C228" t="s">
        <v>10781</v>
      </c>
      <c r="D228">
        <v>1</v>
      </c>
      <c r="E228" t="s">
        <v>10782</v>
      </c>
      <c r="F228" t="s">
        <v>1408</v>
      </c>
      <c r="G228" s="79" t="s">
        <v>6181</v>
      </c>
      <c r="H228" t="s">
        <v>9662</v>
      </c>
      <c r="I228">
        <v>22.48</v>
      </c>
      <c r="J228" s="33">
        <f t="shared" si="4"/>
        <v>140.5</v>
      </c>
      <c r="K228" s="79"/>
    </row>
    <row r="229" spans="1:11" x14ac:dyDescent="0.25">
      <c r="A229" t="s">
        <v>689</v>
      </c>
      <c r="B229" s="80">
        <v>43099</v>
      </c>
      <c r="C229" t="s">
        <v>10783</v>
      </c>
      <c r="D229">
        <v>1</v>
      </c>
      <c r="E229" t="s">
        <v>10784</v>
      </c>
      <c r="F229" t="s">
        <v>1407</v>
      </c>
      <c r="G229" s="7" t="s">
        <v>1499</v>
      </c>
      <c r="H229" s="7" t="s">
        <v>1500</v>
      </c>
      <c r="I229" s="57">
        <v>75.52</v>
      </c>
      <c r="J229" s="33">
        <f t="shared" si="4"/>
        <v>471.99999999999994</v>
      </c>
      <c r="K229" s="79"/>
    </row>
    <row r="230" spans="1:11" x14ac:dyDescent="0.25">
      <c r="A230" t="s">
        <v>695</v>
      </c>
      <c r="B230" s="80">
        <v>43099</v>
      </c>
      <c r="C230" t="s">
        <v>10785</v>
      </c>
      <c r="D230">
        <v>1</v>
      </c>
      <c r="E230" t="s">
        <v>10786</v>
      </c>
      <c r="F230" t="s">
        <v>1407</v>
      </c>
      <c r="G230" s="79" t="s">
        <v>11498</v>
      </c>
      <c r="H230" t="s">
        <v>11499</v>
      </c>
      <c r="I230">
        <v>924.14</v>
      </c>
      <c r="J230" s="33">
        <f t="shared" si="4"/>
        <v>5775.875</v>
      </c>
      <c r="K230" s="79"/>
    </row>
    <row r="231" spans="1:11" x14ac:dyDescent="0.25">
      <c r="A231" t="s">
        <v>707</v>
      </c>
      <c r="B231" s="80">
        <v>43100</v>
      </c>
      <c r="C231" t="s">
        <v>259</v>
      </c>
      <c r="D231">
        <v>1</v>
      </c>
      <c r="E231" t="s">
        <v>10787</v>
      </c>
      <c r="F231" t="s">
        <v>1406</v>
      </c>
      <c r="G231" s="79" t="s">
        <v>1420</v>
      </c>
      <c r="H231" t="s">
        <v>6180</v>
      </c>
      <c r="I231" s="81">
        <v>1378</v>
      </c>
      <c r="J231" s="33">
        <f t="shared" si="4"/>
        <v>8612.5</v>
      </c>
      <c r="K231" s="79"/>
    </row>
    <row r="232" spans="1:11" x14ac:dyDescent="0.25">
      <c r="A232" t="s">
        <v>6670</v>
      </c>
      <c r="B232" s="80">
        <v>43097</v>
      </c>
      <c r="C232" t="s">
        <v>10788</v>
      </c>
      <c r="D232">
        <v>1</v>
      </c>
      <c r="E232" t="s">
        <v>10789</v>
      </c>
      <c r="F232" t="s">
        <v>1406</v>
      </c>
      <c r="G232" s="7" t="s">
        <v>2879</v>
      </c>
      <c r="H232" s="79" t="s">
        <v>10388</v>
      </c>
      <c r="I232" s="81">
        <v>13272.27</v>
      </c>
      <c r="J232" s="33">
        <f t="shared" si="4"/>
        <v>82951.6875</v>
      </c>
      <c r="K232" s="79"/>
    </row>
    <row r="233" spans="1:11" x14ac:dyDescent="0.25">
      <c r="A233" t="s">
        <v>6674</v>
      </c>
      <c r="B233" s="80">
        <v>43097</v>
      </c>
      <c r="C233" t="s">
        <v>10790</v>
      </c>
      <c r="D233">
        <v>1</v>
      </c>
      <c r="E233" t="s">
        <v>10791</v>
      </c>
      <c r="F233" t="s">
        <v>1406</v>
      </c>
      <c r="G233" s="79" t="s">
        <v>11500</v>
      </c>
      <c r="H233" t="s">
        <v>11501</v>
      </c>
      <c r="I233" s="81">
        <v>1128.1600000000001</v>
      </c>
      <c r="J233" s="33">
        <f t="shared" si="4"/>
        <v>7051</v>
      </c>
      <c r="K233" s="79"/>
    </row>
    <row r="234" spans="1:11" x14ac:dyDescent="0.25">
      <c r="A234" t="s">
        <v>6677</v>
      </c>
      <c r="B234" s="80">
        <v>43092</v>
      </c>
      <c r="C234" t="s">
        <v>10792</v>
      </c>
      <c r="D234">
        <v>1</v>
      </c>
      <c r="E234" t="s">
        <v>10793</v>
      </c>
      <c r="F234" t="s">
        <v>1406</v>
      </c>
      <c r="G234" s="7" t="s">
        <v>4786</v>
      </c>
      <c r="H234" s="7" t="s">
        <v>4787</v>
      </c>
      <c r="I234" s="81">
        <v>3093.16</v>
      </c>
      <c r="J234" s="33">
        <f t="shared" si="4"/>
        <v>19332.25</v>
      </c>
      <c r="K234" s="79"/>
    </row>
    <row r="235" spans="1:11" x14ac:dyDescent="0.25">
      <c r="A235" t="s">
        <v>6788</v>
      </c>
      <c r="B235" s="80">
        <v>43100</v>
      </c>
      <c r="C235" t="s">
        <v>10794</v>
      </c>
      <c r="D235">
        <v>1</v>
      </c>
      <c r="E235" t="s">
        <v>10795</v>
      </c>
      <c r="F235" t="s">
        <v>10285</v>
      </c>
      <c r="G235" s="7" t="s">
        <v>1483</v>
      </c>
      <c r="H235" s="7" t="s">
        <v>1484</v>
      </c>
      <c r="I235" s="81">
        <v>41158.58</v>
      </c>
      <c r="J235" s="33">
        <f t="shared" si="4"/>
        <v>257241.125</v>
      </c>
      <c r="K235" s="79"/>
    </row>
    <row r="236" spans="1:11" x14ac:dyDescent="0.25">
      <c r="A236" t="s">
        <v>6792</v>
      </c>
      <c r="B236" s="80">
        <v>43100</v>
      </c>
      <c r="C236" t="s">
        <v>10796</v>
      </c>
      <c r="D236">
        <v>1</v>
      </c>
      <c r="E236" t="s">
        <v>10797</v>
      </c>
      <c r="F236" t="s">
        <v>1406</v>
      </c>
      <c r="G236" s="79" t="str">
        <f t="shared" ref="G236:G265" si="5">+H236</f>
        <v>DUMA580801KN5</v>
      </c>
      <c r="H236" t="s">
        <v>305</v>
      </c>
      <c r="I236">
        <v>40</v>
      </c>
      <c r="J236" s="33">
        <f t="shared" si="4"/>
        <v>250</v>
      </c>
      <c r="K236" s="79"/>
    </row>
    <row r="237" spans="1:11" x14ac:dyDescent="0.25">
      <c r="A237" t="s">
        <v>6795</v>
      </c>
      <c r="B237" s="80">
        <v>43100</v>
      </c>
      <c r="C237" t="s">
        <v>10798</v>
      </c>
      <c r="D237">
        <v>1</v>
      </c>
      <c r="E237" t="s">
        <v>10799</v>
      </c>
      <c r="F237" t="s">
        <v>1406</v>
      </c>
      <c r="G237" s="79" t="str">
        <f t="shared" si="5"/>
        <v>MADJ7108102E5</v>
      </c>
      <c r="H237" t="s">
        <v>317</v>
      </c>
      <c r="I237">
        <v>128</v>
      </c>
      <c r="J237" s="33">
        <f t="shared" si="4"/>
        <v>800</v>
      </c>
      <c r="K237" s="79"/>
    </row>
    <row r="238" spans="1:11" x14ac:dyDescent="0.25">
      <c r="A238" t="s">
        <v>6798</v>
      </c>
      <c r="B238" s="80">
        <v>43100</v>
      </c>
      <c r="C238" t="s">
        <v>10800</v>
      </c>
      <c r="D238">
        <v>1</v>
      </c>
      <c r="E238" t="s">
        <v>10801</v>
      </c>
      <c r="F238" t="s">
        <v>1406</v>
      </c>
      <c r="G238" s="79" t="str">
        <f t="shared" si="5"/>
        <v>LVB141009VE5</v>
      </c>
      <c r="H238" t="s">
        <v>6699</v>
      </c>
      <c r="I238">
        <v>29.79</v>
      </c>
      <c r="J238" s="33">
        <f t="shared" si="4"/>
        <v>186.1875</v>
      </c>
      <c r="K238" s="79"/>
    </row>
    <row r="239" spans="1:11" x14ac:dyDescent="0.25">
      <c r="A239" t="s">
        <v>6802</v>
      </c>
      <c r="B239" s="80">
        <v>43100</v>
      </c>
      <c r="C239" t="s">
        <v>10802</v>
      </c>
      <c r="D239">
        <v>1</v>
      </c>
      <c r="E239" t="s">
        <v>10803</v>
      </c>
      <c r="F239" t="s">
        <v>1406</v>
      </c>
      <c r="G239" s="79" t="str">
        <f t="shared" si="5"/>
        <v>LVB141009VE5</v>
      </c>
      <c r="H239" t="s">
        <v>6699</v>
      </c>
      <c r="I239">
        <v>60.69</v>
      </c>
      <c r="J239" s="33">
        <f t="shared" si="4"/>
        <v>379.3125</v>
      </c>
      <c r="K239" s="79"/>
    </row>
    <row r="240" spans="1:11" x14ac:dyDescent="0.25">
      <c r="A240" t="s">
        <v>6805</v>
      </c>
      <c r="B240" s="80">
        <v>43100</v>
      </c>
      <c r="C240" t="s">
        <v>10804</v>
      </c>
      <c r="D240">
        <v>1</v>
      </c>
      <c r="E240" t="s">
        <v>10805</v>
      </c>
      <c r="F240" t="s">
        <v>1406</v>
      </c>
      <c r="G240" s="79" t="str">
        <f t="shared" si="5"/>
        <v>RERM8507088A8</v>
      </c>
      <c r="H240" t="s">
        <v>1426</v>
      </c>
      <c r="I240">
        <v>56</v>
      </c>
      <c r="J240" s="33">
        <f t="shared" si="4"/>
        <v>350</v>
      </c>
      <c r="K240" s="79"/>
    </row>
    <row r="241" spans="1:11" x14ac:dyDescent="0.25">
      <c r="A241" t="s">
        <v>6810</v>
      </c>
      <c r="B241" s="80">
        <v>43100</v>
      </c>
      <c r="C241" t="s">
        <v>10806</v>
      </c>
      <c r="D241">
        <v>1</v>
      </c>
      <c r="E241" t="s">
        <v>10807</v>
      </c>
      <c r="F241" t="s">
        <v>1406</v>
      </c>
      <c r="G241" s="79" t="str">
        <f t="shared" si="5"/>
        <v>RERM8507088A8</v>
      </c>
      <c r="H241" t="s">
        <v>1426</v>
      </c>
      <c r="I241">
        <v>56</v>
      </c>
      <c r="J241" s="33">
        <f t="shared" si="4"/>
        <v>350</v>
      </c>
      <c r="K241" s="79"/>
    </row>
    <row r="242" spans="1:11" x14ac:dyDescent="0.25">
      <c r="A242" t="s">
        <v>6813</v>
      </c>
      <c r="B242" s="80">
        <v>43100</v>
      </c>
      <c r="C242" t="s">
        <v>10808</v>
      </c>
      <c r="D242">
        <v>1</v>
      </c>
      <c r="E242" t="s">
        <v>10809</v>
      </c>
      <c r="F242" t="s">
        <v>1406</v>
      </c>
      <c r="G242" s="79" t="str">
        <f t="shared" si="5"/>
        <v>RERM8507088A8</v>
      </c>
      <c r="H242" t="s">
        <v>1426</v>
      </c>
      <c r="I242">
        <v>56</v>
      </c>
      <c r="J242" s="33">
        <f t="shared" si="4"/>
        <v>350</v>
      </c>
      <c r="K242" s="79"/>
    </row>
    <row r="243" spans="1:11" x14ac:dyDescent="0.25">
      <c r="A243" t="s">
        <v>6817</v>
      </c>
      <c r="B243" s="80">
        <v>43100</v>
      </c>
      <c r="C243" t="s">
        <v>10810</v>
      </c>
      <c r="D243">
        <v>1</v>
      </c>
      <c r="E243" t="s">
        <v>10811</v>
      </c>
      <c r="F243" t="s">
        <v>1406</v>
      </c>
      <c r="G243" s="79" t="str">
        <f t="shared" si="5"/>
        <v>RERM8507088A8</v>
      </c>
      <c r="H243" t="s">
        <v>1426</v>
      </c>
      <c r="I243">
        <v>56</v>
      </c>
      <c r="J243" s="33">
        <f t="shared" si="4"/>
        <v>350</v>
      </c>
      <c r="K243" s="79"/>
    </row>
    <row r="244" spans="1:11" x14ac:dyDescent="0.25">
      <c r="A244" t="s">
        <v>6820</v>
      </c>
      <c r="B244" s="80">
        <v>43100</v>
      </c>
      <c r="C244" t="s">
        <v>10812</v>
      </c>
      <c r="D244">
        <v>1</v>
      </c>
      <c r="E244" t="s">
        <v>10813</v>
      </c>
      <c r="F244" t="s">
        <v>1406</v>
      </c>
      <c r="G244" s="79" t="str">
        <f t="shared" si="5"/>
        <v>RERM8507088A8</v>
      </c>
      <c r="H244" t="s">
        <v>1426</v>
      </c>
      <c r="I244">
        <v>56</v>
      </c>
      <c r="J244" s="33">
        <f t="shared" si="4"/>
        <v>350</v>
      </c>
      <c r="K244" s="79"/>
    </row>
    <row r="245" spans="1:11" x14ac:dyDescent="0.25">
      <c r="A245" t="s">
        <v>6823</v>
      </c>
      <c r="B245" s="80">
        <v>43100</v>
      </c>
      <c r="C245" t="s">
        <v>10814</v>
      </c>
      <c r="D245">
        <v>1</v>
      </c>
      <c r="E245" t="s">
        <v>10815</v>
      </c>
      <c r="F245" t="s">
        <v>1406</v>
      </c>
      <c r="G245" s="79" t="str">
        <f t="shared" si="5"/>
        <v>DUMA580801KN5</v>
      </c>
      <c r="H245" t="s">
        <v>305</v>
      </c>
      <c r="I245">
        <v>40</v>
      </c>
      <c r="J245" s="33">
        <f t="shared" si="4"/>
        <v>250</v>
      </c>
      <c r="K245" s="79"/>
    </row>
    <row r="246" spans="1:11" x14ac:dyDescent="0.25">
      <c r="A246" t="s">
        <v>6826</v>
      </c>
      <c r="B246" s="80">
        <v>43100</v>
      </c>
      <c r="C246" t="s">
        <v>10816</v>
      </c>
      <c r="D246">
        <v>1</v>
      </c>
      <c r="E246" t="s">
        <v>10817</v>
      </c>
      <c r="F246" t="s">
        <v>1406</v>
      </c>
      <c r="G246" s="79" t="str">
        <f t="shared" si="5"/>
        <v>DUMA580801KN5</v>
      </c>
      <c r="H246" t="s">
        <v>305</v>
      </c>
      <c r="I246">
        <v>40</v>
      </c>
      <c r="J246" s="33">
        <f t="shared" si="4"/>
        <v>250</v>
      </c>
      <c r="K246" s="79"/>
    </row>
    <row r="247" spans="1:11" x14ac:dyDescent="0.25">
      <c r="A247" t="s">
        <v>6829</v>
      </c>
      <c r="B247" s="80">
        <v>43100</v>
      </c>
      <c r="C247" t="s">
        <v>10818</v>
      </c>
      <c r="D247">
        <v>1</v>
      </c>
      <c r="E247" t="s">
        <v>10819</v>
      </c>
      <c r="F247" t="s">
        <v>1406</v>
      </c>
      <c r="G247" s="79" t="str">
        <f t="shared" si="5"/>
        <v>LVB141009VE5</v>
      </c>
      <c r="H247" t="s">
        <v>6699</v>
      </c>
      <c r="I247">
        <v>60.69</v>
      </c>
      <c r="J247" s="33">
        <f t="shared" si="4"/>
        <v>379.3125</v>
      </c>
      <c r="K247" s="79"/>
    </row>
    <row r="248" spans="1:11" x14ac:dyDescent="0.25">
      <c r="A248" t="s">
        <v>6832</v>
      </c>
      <c r="B248" s="80">
        <v>43100</v>
      </c>
      <c r="C248" t="s">
        <v>10820</v>
      </c>
      <c r="D248">
        <v>1</v>
      </c>
      <c r="E248" t="s">
        <v>10821</v>
      </c>
      <c r="F248" t="s">
        <v>1406</v>
      </c>
      <c r="G248" s="79" t="str">
        <f t="shared" si="5"/>
        <v>LVB141009VE5</v>
      </c>
      <c r="H248" t="s">
        <v>6699</v>
      </c>
      <c r="I248">
        <v>39.72</v>
      </c>
      <c r="J248" s="33">
        <f t="shared" si="4"/>
        <v>248.25</v>
      </c>
      <c r="K248" s="79"/>
    </row>
    <row r="249" spans="1:11" x14ac:dyDescent="0.25">
      <c r="A249" t="s">
        <v>722</v>
      </c>
      <c r="B249" s="80">
        <v>43100</v>
      </c>
      <c r="C249" t="s">
        <v>10822</v>
      </c>
      <c r="D249">
        <v>1</v>
      </c>
      <c r="E249" t="s">
        <v>10823</v>
      </c>
      <c r="F249" t="s">
        <v>1406</v>
      </c>
      <c r="G249" s="79" t="str">
        <f t="shared" si="5"/>
        <v>RERM8507088A8</v>
      </c>
      <c r="H249" t="s">
        <v>1426</v>
      </c>
      <c r="I249">
        <v>56</v>
      </c>
      <c r="J249" s="33">
        <f t="shared" si="4"/>
        <v>350</v>
      </c>
      <c r="K249" s="79"/>
    </row>
    <row r="250" spans="1:11" x14ac:dyDescent="0.25">
      <c r="A250" t="s">
        <v>6837</v>
      </c>
      <c r="B250" s="80">
        <v>43100</v>
      </c>
      <c r="C250" t="s">
        <v>10824</v>
      </c>
      <c r="D250">
        <v>1</v>
      </c>
      <c r="E250" t="s">
        <v>10825</v>
      </c>
      <c r="F250" t="s">
        <v>1406</v>
      </c>
      <c r="G250" s="79" t="str">
        <f t="shared" si="5"/>
        <v>RERM8507088A8</v>
      </c>
      <c r="H250" t="s">
        <v>1426</v>
      </c>
      <c r="I250">
        <v>56</v>
      </c>
      <c r="J250" s="33">
        <f t="shared" si="4"/>
        <v>350</v>
      </c>
      <c r="K250" s="79"/>
    </row>
    <row r="251" spans="1:11" x14ac:dyDescent="0.25">
      <c r="A251" t="s">
        <v>6840</v>
      </c>
      <c r="B251" s="80">
        <v>43100</v>
      </c>
      <c r="C251" t="s">
        <v>10826</v>
      </c>
      <c r="D251">
        <v>1</v>
      </c>
      <c r="E251" t="s">
        <v>10827</v>
      </c>
      <c r="F251" t="s">
        <v>1406</v>
      </c>
      <c r="G251" s="79" t="str">
        <f t="shared" si="5"/>
        <v>RERM8507088A8</v>
      </c>
      <c r="H251" t="s">
        <v>1426</v>
      </c>
      <c r="I251">
        <v>56</v>
      </c>
      <c r="J251" s="33">
        <f t="shared" si="4"/>
        <v>350</v>
      </c>
      <c r="K251" s="79"/>
    </row>
    <row r="252" spans="1:11" x14ac:dyDescent="0.25">
      <c r="A252" t="s">
        <v>6844</v>
      </c>
      <c r="B252" s="80">
        <v>43100</v>
      </c>
      <c r="C252" t="s">
        <v>10828</v>
      </c>
      <c r="D252">
        <v>1</v>
      </c>
      <c r="E252" t="s">
        <v>10829</v>
      </c>
      <c r="F252" t="s">
        <v>1406</v>
      </c>
      <c r="G252" s="79" t="str">
        <f t="shared" si="5"/>
        <v>RERM8507088A8</v>
      </c>
      <c r="H252" t="s">
        <v>1426</v>
      </c>
      <c r="I252">
        <v>56</v>
      </c>
      <c r="J252" s="33">
        <f t="shared" si="4"/>
        <v>350</v>
      </c>
      <c r="K252" s="79"/>
    </row>
    <row r="253" spans="1:11" x14ac:dyDescent="0.25">
      <c r="A253" t="s">
        <v>6863</v>
      </c>
      <c r="B253" s="80">
        <v>43099</v>
      </c>
      <c r="C253" t="s">
        <v>10830</v>
      </c>
      <c r="D253">
        <v>1</v>
      </c>
      <c r="E253" t="s">
        <v>10831</v>
      </c>
      <c r="F253" t="s">
        <v>1406</v>
      </c>
      <c r="G253" s="79" t="str">
        <f t="shared" si="5"/>
        <v>RERM8507088A8</v>
      </c>
      <c r="H253" t="s">
        <v>1426</v>
      </c>
      <c r="I253">
        <v>56</v>
      </c>
      <c r="J253" s="33">
        <f t="shared" si="4"/>
        <v>350</v>
      </c>
      <c r="K253" s="79"/>
    </row>
    <row r="254" spans="1:11" x14ac:dyDescent="0.25">
      <c r="A254" t="s">
        <v>6866</v>
      </c>
      <c r="B254" s="80">
        <v>43100</v>
      </c>
      <c r="C254" t="s">
        <v>10832</v>
      </c>
      <c r="D254">
        <v>1</v>
      </c>
      <c r="E254" t="s">
        <v>10833</v>
      </c>
      <c r="F254" t="s">
        <v>1406</v>
      </c>
      <c r="G254" s="79" t="str">
        <f t="shared" si="5"/>
        <v>SAVM660315AY6</v>
      </c>
      <c r="H254" t="s">
        <v>8650</v>
      </c>
      <c r="I254">
        <v>56</v>
      </c>
      <c r="J254" s="33">
        <f t="shared" si="4"/>
        <v>350</v>
      </c>
      <c r="K254" s="79"/>
    </row>
    <row r="255" spans="1:11" x14ac:dyDescent="0.25">
      <c r="A255" t="s">
        <v>6869</v>
      </c>
      <c r="B255" s="80">
        <v>43100</v>
      </c>
      <c r="C255" t="s">
        <v>10834</v>
      </c>
      <c r="D255">
        <v>1</v>
      </c>
      <c r="E255" t="s">
        <v>10835</v>
      </c>
      <c r="F255" t="s">
        <v>1406</v>
      </c>
      <c r="G255" s="79" t="str">
        <f t="shared" si="5"/>
        <v>LVB141009VE5</v>
      </c>
      <c r="H255" t="s">
        <v>6699</v>
      </c>
      <c r="I255">
        <v>29.79</v>
      </c>
      <c r="J255" s="33">
        <f t="shared" si="4"/>
        <v>186.1875</v>
      </c>
      <c r="K255" s="79"/>
    </row>
    <row r="256" spans="1:11" x14ac:dyDescent="0.25">
      <c r="A256" t="s">
        <v>6873</v>
      </c>
      <c r="B256" s="80">
        <v>43100</v>
      </c>
      <c r="C256" t="s">
        <v>10836</v>
      </c>
      <c r="D256">
        <v>1</v>
      </c>
      <c r="E256" t="s">
        <v>10837</v>
      </c>
      <c r="F256" t="s">
        <v>1406</v>
      </c>
      <c r="G256" s="79" t="str">
        <f t="shared" si="5"/>
        <v>ITM8012013N0</v>
      </c>
      <c r="H256" t="s">
        <v>5546</v>
      </c>
      <c r="I256">
        <v>36.94</v>
      </c>
      <c r="J256" s="33">
        <f t="shared" si="4"/>
        <v>230.87499999999997</v>
      </c>
      <c r="K256" s="83">
        <v>5.57</v>
      </c>
    </row>
    <row r="257" spans="1:11" x14ac:dyDescent="0.25">
      <c r="A257" t="s">
        <v>6879</v>
      </c>
      <c r="B257" s="80">
        <v>43100</v>
      </c>
      <c r="C257" t="s">
        <v>10838</v>
      </c>
      <c r="D257">
        <v>1</v>
      </c>
      <c r="E257" t="s">
        <v>10839</v>
      </c>
      <c r="F257" t="s">
        <v>1406</v>
      </c>
      <c r="G257" s="79" t="str">
        <f t="shared" si="5"/>
        <v>FNM000504R36</v>
      </c>
      <c r="H257" t="s">
        <v>356</v>
      </c>
      <c r="I257">
        <v>59.93</v>
      </c>
      <c r="J257" s="33">
        <f t="shared" si="4"/>
        <v>374.5625</v>
      </c>
      <c r="K257" s="79"/>
    </row>
    <row r="258" spans="1:11" x14ac:dyDescent="0.25">
      <c r="A258" t="s">
        <v>6885</v>
      </c>
      <c r="B258" s="80">
        <v>43100</v>
      </c>
      <c r="C258" t="s">
        <v>10840</v>
      </c>
      <c r="D258">
        <v>1</v>
      </c>
      <c r="E258" t="s">
        <v>10841</v>
      </c>
      <c r="F258" t="s">
        <v>1406</v>
      </c>
      <c r="G258" s="79" t="str">
        <f t="shared" si="5"/>
        <v>FNI970829JR9</v>
      </c>
      <c r="H258" t="s">
        <v>794</v>
      </c>
      <c r="I258">
        <v>9.7899999999999991</v>
      </c>
      <c r="J258" s="33">
        <f t="shared" si="4"/>
        <v>61.187499999999993</v>
      </c>
      <c r="K258" s="79"/>
    </row>
    <row r="259" spans="1:11" x14ac:dyDescent="0.25">
      <c r="A259" t="s">
        <v>6888</v>
      </c>
      <c r="B259" s="80">
        <v>43100</v>
      </c>
      <c r="C259" t="s">
        <v>10842</v>
      </c>
      <c r="D259">
        <v>1</v>
      </c>
      <c r="E259" t="s">
        <v>10843</v>
      </c>
      <c r="F259" t="s">
        <v>1406</v>
      </c>
      <c r="G259" s="79" t="str">
        <f t="shared" si="5"/>
        <v>FASC810520DZ5</v>
      </c>
      <c r="H259" t="s">
        <v>10844</v>
      </c>
      <c r="I259">
        <v>12.28</v>
      </c>
      <c r="J259" s="33">
        <f t="shared" si="4"/>
        <v>76.75</v>
      </c>
      <c r="K259" s="79"/>
    </row>
    <row r="260" spans="1:11" x14ac:dyDescent="0.25">
      <c r="A260" t="s">
        <v>6891</v>
      </c>
      <c r="B260" s="80">
        <v>43100</v>
      </c>
      <c r="C260" t="s">
        <v>10845</v>
      </c>
      <c r="D260">
        <v>1</v>
      </c>
      <c r="E260" t="s">
        <v>10846</v>
      </c>
      <c r="F260" t="s">
        <v>1406</v>
      </c>
      <c r="G260" s="79" t="str">
        <f t="shared" si="5"/>
        <v>CME910715UB9</v>
      </c>
      <c r="H260" t="s">
        <v>329</v>
      </c>
      <c r="I260">
        <v>23.46</v>
      </c>
      <c r="J260" s="33">
        <f t="shared" si="4"/>
        <v>146.625</v>
      </c>
      <c r="K260" s="79"/>
    </row>
    <row r="261" spans="1:11" x14ac:dyDescent="0.25">
      <c r="A261" t="s">
        <v>6894</v>
      </c>
      <c r="B261" s="80">
        <v>43100</v>
      </c>
      <c r="C261" t="s">
        <v>10847</v>
      </c>
      <c r="D261">
        <v>1</v>
      </c>
      <c r="E261" t="s">
        <v>10848</v>
      </c>
      <c r="F261" t="s">
        <v>1406</v>
      </c>
      <c r="G261" s="7" t="s">
        <v>8980</v>
      </c>
      <c r="H261" s="7" t="s">
        <v>8981</v>
      </c>
      <c r="I261">
        <v>25.33</v>
      </c>
      <c r="J261" s="33">
        <f t="shared" si="4"/>
        <v>158.3125</v>
      </c>
      <c r="K261" s="79"/>
    </row>
    <row r="262" spans="1:11" x14ac:dyDescent="0.25">
      <c r="A262" t="s">
        <v>6897</v>
      </c>
      <c r="B262" s="80">
        <v>43100</v>
      </c>
      <c r="C262" t="s">
        <v>10849</v>
      </c>
      <c r="D262">
        <v>1</v>
      </c>
      <c r="E262" t="s">
        <v>10850</v>
      </c>
      <c r="F262" t="s">
        <v>1406</v>
      </c>
      <c r="G262" s="79" t="str">
        <f t="shared" si="5"/>
        <v>API6609273E0</v>
      </c>
      <c r="H262" t="s">
        <v>444</v>
      </c>
      <c r="I262">
        <v>56.97</v>
      </c>
      <c r="J262" s="33">
        <f t="shared" si="4"/>
        <v>356.0625</v>
      </c>
      <c r="K262" s="79"/>
    </row>
    <row r="263" spans="1:11" x14ac:dyDescent="0.25">
      <c r="A263" t="s">
        <v>6897</v>
      </c>
      <c r="B263" s="80">
        <v>43100</v>
      </c>
      <c r="C263" t="s">
        <v>10849</v>
      </c>
      <c r="D263">
        <v>1</v>
      </c>
      <c r="E263" t="s">
        <v>10850</v>
      </c>
      <c r="F263" t="s">
        <v>1406</v>
      </c>
      <c r="G263" s="79" t="str">
        <f t="shared" si="5"/>
        <v>AQU121207FY2</v>
      </c>
      <c r="H263" t="s">
        <v>7448</v>
      </c>
      <c r="I263">
        <v>15.17</v>
      </c>
      <c r="J263" s="33">
        <f t="shared" ref="J263:J326" si="6">+I263/0.16</f>
        <v>94.8125</v>
      </c>
      <c r="K263" s="79"/>
    </row>
    <row r="264" spans="1:11" x14ac:dyDescent="0.25">
      <c r="A264" t="s">
        <v>6897</v>
      </c>
      <c r="B264" s="80">
        <v>43100</v>
      </c>
      <c r="C264" t="s">
        <v>10849</v>
      </c>
      <c r="D264">
        <v>1</v>
      </c>
      <c r="E264" t="s">
        <v>10850</v>
      </c>
      <c r="F264" t="s">
        <v>1406</v>
      </c>
      <c r="G264" s="79" t="str">
        <f t="shared" si="5"/>
        <v>FNI970829JR9</v>
      </c>
      <c r="H264" t="s">
        <v>794</v>
      </c>
      <c r="I264">
        <v>21.24</v>
      </c>
      <c r="J264" s="33">
        <f t="shared" si="6"/>
        <v>132.75</v>
      </c>
      <c r="K264" s="79"/>
    </row>
    <row r="265" spans="1:11" x14ac:dyDescent="0.25">
      <c r="A265" t="s">
        <v>6900</v>
      </c>
      <c r="B265" s="80">
        <v>43100</v>
      </c>
      <c r="C265" t="s">
        <v>10851</v>
      </c>
      <c r="D265">
        <v>1</v>
      </c>
      <c r="E265" t="s">
        <v>10852</v>
      </c>
      <c r="F265" t="s">
        <v>1406</v>
      </c>
      <c r="G265" s="79" t="str">
        <f t="shared" si="5"/>
        <v>AQU121207FY2</v>
      </c>
      <c r="H265" t="s">
        <v>7448</v>
      </c>
      <c r="I265">
        <v>15.17</v>
      </c>
      <c r="J265" s="33">
        <f t="shared" si="6"/>
        <v>94.8125</v>
      </c>
      <c r="K265" s="79"/>
    </row>
    <row r="266" spans="1:11" x14ac:dyDescent="0.25">
      <c r="A266" t="s">
        <v>6900</v>
      </c>
      <c r="B266" s="80">
        <v>43100</v>
      </c>
      <c r="C266" t="s">
        <v>10851</v>
      </c>
      <c r="D266">
        <v>1</v>
      </c>
      <c r="E266" t="s">
        <v>10852</v>
      </c>
      <c r="F266" t="s">
        <v>1406</v>
      </c>
      <c r="G266" s="79" t="str">
        <f t="shared" ref="G266:G334" si="7">+H266</f>
        <v>FNI970829JR9</v>
      </c>
      <c r="H266" t="s">
        <v>794</v>
      </c>
      <c r="I266">
        <v>21.24</v>
      </c>
      <c r="J266" s="33">
        <f t="shared" si="6"/>
        <v>132.75</v>
      </c>
      <c r="K266" s="79"/>
    </row>
    <row r="267" spans="1:11" x14ac:dyDescent="0.25">
      <c r="A267" t="s">
        <v>6900</v>
      </c>
      <c r="B267" s="80">
        <v>43100</v>
      </c>
      <c r="C267" t="s">
        <v>10851</v>
      </c>
      <c r="D267">
        <v>1</v>
      </c>
      <c r="E267" t="s">
        <v>10852</v>
      </c>
      <c r="F267" t="s">
        <v>1406</v>
      </c>
      <c r="G267" s="79" t="str">
        <f t="shared" si="7"/>
        <v>TSC070907QS5</v>
      </c>
      <c r="H267" t="s">
        <v>796</v>
      </c>
      <c r="I267">
        <v>15.17</v>
      </c>
      <c r="J267" s="33">
        <f t="shared" si="6"/>
        <v>94.8125</v>
      </c>
      <c r="K267" s="79"/>
    </row>
    <row r="268" spans="1:11" x14ac:dyDescent="0.25">
      <c r="A268" t="s">
        <v>6903</v>
      </c>
      <c r="B268" s="80">
        <v>43100</v>
      </c>
      <c r="C268" t="s">
        <v>10853</v>
      </c>
      <c r="D268">
        <v>1</v>
      </c>
      <c r="E268" t="s">
        <v>10854</v>
      </c>
      <c r="F268" t="s">
        <v>1406</v>
      </c>
      <c r="G268" s="79" t="str">
        <f t="shared" si="7"/>
        <v>AQU121207FY2</v>
      </c>
      <c r="H268" t="s">
        <v>7448</v>
      </c>
      <c r="I268">
        <v>15.17</v>
      </c>
      <c r="J268" s="33">
        <f t="shared" si="6"/>
        <v>94.8125</v>
      </c>
      <c r="K268" s="79"/>
    </row>
    <row r="269" spans="1:11" x14ac:dyDescent="0.25">
      <c r="A269" t="s">
        <v>6903</v>
      </c>
      <c r="B269" s="80">
        <v>43100</v>
      </c>
      <c r="C269" t="s">
        <v>10853</v>
      </c>
      <c r="D269">
        <v>1</v>
      </c>
      <c r="E269" t="s">
        <v>10854</v>
      </c>
      <c r="F269" t="s">
        <v>1406</v>
      </c>
      <c r="G269" s="79" t="str">
        <f t="shared" si="7"/>
        <v>FNI970829JR9</v>
      </c>
      <c r="H269" t="s">
        <v>794</v>
      </c>
      <c r="I269">
        <v>21.24</v>
      </c>
      <c r="J269" s="33">
        <f t="shared" si="6"/>
        <v>132.75</v>
      </c>
      <c r="K269" s="79"/>
    </row>
    <row r="270" spans="1:11" x14ac:dyDescent="0.25">
      <c r="A270" t="s">
        <v>6906</v>
      </c>
      <c r="B270" s="80">
        <v>43100</v>
      </c>
      <c r="C270" t="s">
        <v>10855</v>
      </c>
      <c r="D270">
        <v>1</v>
      </c>
      <c r="E270" t="s">
        <v>10856</v>
      </c>
      <c r="F270" t="s">
        <v>1406</v>
      </c>
      <c r="G270" s="79" t="str">
        <f t="shared" si="7"/>
        <v>AAN051220835</v>
      </c>
      <c r="H270" t="s">
        <v>804</v>
      </c>
      <c r="I270">
        <v>45.52</v>
      </c>
      <c r="J270" s="33">
        <f t="shared" si="6"/>
        <v>284.5</v>
      </c>
      <c r="K270" s="79"/>
    </row>
    <row r="271" spans="1:11" x14ac:dyDescent="0.25">
      <c r="A271" t="s">
        <v>6906</v>
      </c>
      <c r="B271" s="80">
        <v>43100</v>
      </c>
      <c r="C271" t="s">
        <v>10855</v>
      </c>
      <c r="D271">
        <v>1</v>
      </c>
      <c r="E271" t="s">
        <v>10856</v>
      </c>
      <c r="F271" t="s">
        <v>1406</v>
      </c>
      <c r="G271" s="79" t="str">
        <f t="shared" si="7"/>
        <v>AEB611030SN7</v>
      </c>
      <c r="H271" t="s">
        <v>850</v>
      </c>
      <c r="I271">
        <v>100.83</v>
      </c>
      <c r="J271" s="33">
        <f t="shared" si="6"/>
        <v>630.1875</v>
      </c>
      <c r="K271" s="79"/>
    </row>
    <row r="272" spans="1:11" x14ac:dyDescent="0.25">
      <c r="A272" t="s">
        <v>6906</v>
      </c>
      <c r="B272" s="80">
        <v>43100</v>
      </c>
      <c r="C272" t="s">
        <v>10855</v>
      </c>
      <c r="D272">
        <v>1</v>
      </c>
      <c r="E272" t="s">
        <v>10856</v>
      </c>
      <c r="F272" t="s">
        <v>1406</v>
      </c>
      <c r="G272" s="79" t="str">
        <f t="shared" si="7"/>
        <v>APU640930KV9</v>
      </c>
      <c r="H272" t="s">
        <v>924</v>
      </c>
      <c r="I272">
        <v>36.69</v>
      </c>
      <c r="J272" s="33">
        <f t="shared" si="6"/>
        <v>229.31249999999997</v>
      </c>
      <c r="K272" s="79"/>
    </row>
    <row r="273" spans="1:11" x14ac:dyDescent="0.25">
      <c r="A273" t="s">
        <v>6906</v>
      </c>
      <c r="B273" s="80">
        <v>43100</v>
      </c>
      <c r="C273" t="s">
        <v>10855</v>
      </c>
      <c r="D273">
        <v>1</v>
      </c>
      <c r="E273" t="s">
        <v>10856</v>
      </c>
      <c r="F273" t="s">
        <v>1406</v>
      </c>
      <c r="G273" s="79" t="str">
        <f t="shared" si="7"/>
        <v>AQU121207FY2</v>
      </c>
      <c r="H273" t="s">
        <v>7448</v>
      </c>
      <c r="I273">
        <v>15.17</v>
      </c>
      <c r="J273" s="33">
        <f t="shared" si="6"/>
        <v>94.8125</v>
      </c>
      <c r="K273" s="79"/>
    </row>
    <row r="274" spans="1:11" x14ac:dyDescent="0.25">
      <c r="A274" t="s">
        <v>6906</v>
      </c>
      <c r="B274" s="80">
        <v>43100</v>
      </c>
      <c r="C274" t="s">
        <v>10855</v>
      </c>
      <c r="D274">
        <v>1</v>
      </c>
      <c r="E274" t="s">
        <v>10856</v>
      </c>
      <c r="F274" t="s">
        <v>1406</v>
      </c>
      <c r="G274" s="79" t="str">
        <f t="shared" si="7"/>
        <v>CMA831005SG1</v>
      </c>
      <c r="H274" t="s">
        <v>10857</v>
      </c>
      <c r="I274">
        <v>8.42</v>
      </c>
      <c r="J274" s="33">
        <f t="shared" si="6"/>
        <v>52.625</v>
      </c>
      <c r="K274" s="79"/>
    </row>
    <row r="275" spans="1:11" x14ac:dyDescent="0.25">
      <c r="A275" t="s">
        <v>6906</v>
      </c>
      <c r="B275" s="80">
        <v>43100</v>
      </c>
      <c r="C275" t="s">
        <v>10855</v>
      </c>
      <c r="D275">
        <v>1</v>
      </c>
      <c r="E275" t="s">
        <v>10856</v>
      </c>
      <c r="F275" t="s">
        <v>1406</v>
      </c>
      <c r="G275" s="79" t="str">
        <f t="shared" si="7"/>
        <v>FNI970829JR9</v>
      </c>
      <c r="H275" t="s">
        <v>794</v>
      </c>
      <c r="I275">
        <v>18.899999999999999</v>
      </c>
      <c r="J275" s="33">
        <f t="shared" si="6"/>
        <v>118.12499999999999</v>
      </c>
      <c r="K275" s="79"/>
    </row>
    <row r="276" spans="1:11" x14ac:dyDescent="0.25">
      <c r="A276" t="s">
        <v>6906</v>
      </c>
      <c r="B276" s="80">
        <v>43100</v>
      </c>
      <c r="C276" t="s">
        <v>10855</v>
      </c>
      <c r="D276">
        <v>1</v>
      </c>
      <c r="E276" t="s">
        <v>10856</v>
      </c>
      <c r="F276" t="s">
        <v>1406</v>
      </c>
      <c r="G276" s="79" t="str">
        <f t="shared" si="7"/>
        <v>FNI970829JR9</v>
      </c>
      <c r="H276" t="s">
        <v>794</v>
      </c>
      <c r="I276">
        <v>25.1</v>
      </c>
      <c r="J276" s="33">
        <f t="shared" si="6"/>
        <v>156.875</v>
      </c>
      <c r="K276" s="79"/>
    </row>
    <row r="277" spans="1:11" x14ac:dyDescent="0.25">
      <c r="A277" t="s">
        <v>6906</v>
      </c>
      <c r="B277" s="80">
        <v>43100</v>
      </c>
      <c r="C277" t="s">
        <v>10855</v>
      </c>
      <c r="D277">
        <v>1</v>
      </c>
      <c r="E277" t="s">
        <v>10856</v>
      </c>
      <c r="F277" t="s">
        <v>1406</v>
      </c>
      <c r="G277" s="79" t="str">
        <f t="shared" si="7"/>
        <v>TSC070907QS5</v>
      </c>
      <c r="H277" t="s">
        <v>796</v>
      </c>
      <c r="I277">
        <v>15.17</v>
      </c>
      <c r="J277" s="33">
        <f t="shared" si="6"/>
        <v>94.8125</v>
      </c>
      <c r="K277" s="79"/>
    </row>
    <row r="278" spans="1:11" x14ac:dyDescent="0.25">
      <c r="A278" t="s">
        <v>6909</v>
      </c>
      <c r="B278" s="80">
        <v>43100</v>
      </c>
      <c r="C278" t="s">
        <v>10858</v>
      </c>
      <c r="D278">
        <v>1</v>
      </c>
      <c r="E278" t="s">
        <v>10859</v>
      </c>
      <c r="F278" t="s">
        <v>1406</v>
      </c>
      <c r="G278" s="79" t="str">
        <f t="shared" si="7"/>
        <v>NWM9709244W4</v>
      </c>
      <c r="H278" t="s">
        <v>333</v>
      </c>
      <c r="I278">
        <v>82.2</v>
      </c>
      <c r="J278" s="33">
        <f t="shared" si="6"/>
        <v>513.75</v>
      </c>
      <c r="K278" s="79"/>
    </row>
    <row r="279" spans="1:11" x14ac:dyDescent="0.25">
      <c r="A279" t="s">
        <v>6912</v>
      </c>
      <c r="B279" s="80">
        <v>43100</v>
      </c>
      <c r="C279" t="s">
        <v>10860</v>
      </c>
      <c r="D279">
        <v>1</v>
      </c>
      <c r="E279" t="s">
        <v>10861</v>
      </c>
      <c r="F279" t="s">
        <v>1406</v>
      </c>
      <c r="G279" s="79" t="str">
        <f t="shared" si="7"/>
        <v>CSI020226MV4</v>
      </c>
      <c r="H279" t="s">
        <v>8568</v>
      </c>
      <c r="I279">
        <v>119.72</v>
      </c>
      <c r="J279" s="33">
        <f t="shared" si="6"/>
        <v>748.25</v>
      </c>
      <c r="K279" s="79"/>
    </row>
    <row r="280" spans="1:11" x14ac:dyDescent="0.25">
      <c r="A280" t="s">
        <v>6916</v>
      </c>
      <c r="B280" s="80">
        <v>43100</v>
      </c>
      <c r="C280" t="s">
        <v>10862</v>
      </c>
      <c r="D280">
        <v>1</v>
      </c>
      <c r="E280" t="s">
        <v>10863</v>
      </c>
      <c r="F280" t="s">
        <v>1406</v>
      </c>
      <c r="G280" s="79" t="str">
        <f t="shared" si="7"/>
        <v>DEHJ580405Q33</v>
      </c>
      <c r="H280" t="s">
        <v>2315</v>
      </c>
      <c r="I280">
        <v>36.69</v>
      </c>
      <c r="J280" s="33">
        <f t="shared" si="6"/>
        <v>229.31249999999997</v>
      </c>
      <c r="K280" s="79"/>
    </row>
    <row r="281" spans="1:11" x14ac:dyDescent="0.25">
      <c r="A281" t="s">
        <v>6919</v>
      </c>
      <c r="B281" s="80">
        <v>43100</v>
      </c>
      <c r="C281" t="s">
        <v>10864</v>
      </c>
      <c r="D281">
        <v>1</v>
      </c>
      <c r="E281" t="s">
        <v>10865</v>
      </c>
      <c r="F281" t="s">
        <v>1406</v>
      </c>
      <c r="G281" s="79" t="str">
        <f t="shared" si="7"/>
        <v>AME970109GW0</v>
      </c>
      <c r="H281" t="s">
        <v>309</v>
      </c>
      <c r="I281">
        <v>45.48</v>
      </c>
      <c r="J281" s="33">
        <f t="shared" si="6"/>
        <v>284.25</v>
      </c>
      <c r="K281" s="79"/>
    </row>
    <row r="282" spans="1:11" x14ac:dyDescent="0.25">
      <c r="A282" t="s">
        <v>10866</v>
      </c>
      <c r="B282" s="80">
        <v>43100</v>
      </c>
      <c r="C282" t="s">
        <v>10867</v>
      </c>
      <c r="D282">
        <v>1</v>
      </c>
      <c r="E282" t="s">
        <v>10868</v>
      </c>
      <c r="F282" t="s">
        <v>1406</v>
      </c>
      <c r="G282" s="79" t="str">
        <f t="shared" si="7"/>
        <v>PCQ1506025P9</v>
      </c>
      <c r="H282" t="s">
        <v>953</v>
      </c>
      <c r="I282">
        <v>36</v>
      </c>
      <c r="J282" s="33">
        <f t="shared" si="6"/>
        <v>225</v>
      </c>
      <c r="K282" s="79"/>
    </row>
    <row r="283" spans="1:11" x14ac:dyDescent="0.25">
      <c r="A283" t="s">
        <v>10869</v>
      </c>
      <c r="B283" s="80">
        <v>43100</v>
      </c>
      <c r="C283" t="s">
        <v>10870</v>
      </c>
      <c r="D283">
        <v>1</v>
      </c>
      <c r="E283" t="s">
        <v>10871</v>
      </c>
      <c r="F283" t="s">
        <v>1406</v>
      </c>
      <c r="G283" s="79" t="str">
        <f t="shared" si="7"/>
        <v>FMB871228QF7</v>
      </c>
      <c r="H283" t="s">
        <v>430</v>
      </c>
      <c r="I283">
        <v>6.65</v>
      </c>
      <c r="J283" s="33">
        <f t="shared" si="6"/>
        <v>41.5625</v>
      </c>
      <c r="K283" s="79"/>
    </row>
    <row r="284" spans="1:11" x14ac:dyDescent="0.25">
      <c r="A284" t="s">
        <v>6922</v>
      </c>
      <c r="B284" s="80">
        <v>43100</v>
      </c>
      <c r="C284" t="s">
        <v>10872</v>
      </c>
      <c r="D284">
        <v>1</v>
      </c>
      <c r="E284" t="s">
        <v>10873</v>
      </c>
      <c r="F284" t="s">
        <v>1406</v>
      </c>
      <c r="G284" s="79" t="str">
        <f t="shared" si="7"/>
        <v>CFI920113KZ8</v>
      </c>
      <c r="H284" t="s">
        <v>10874</v>
      </c>
      <c r="I284">
        <v>89.85</v>
      </c>
      <c r="J284" s="33">
        <f t="shared" si="6"/>
        <v>561.5625</v>
      </c>
      <c r="K284" s="79"/>
    </row>
    <row r="285" spans="1:11" x14ac:dyDescent="0.25">
      <c r="A285" t="s">
        <v>6926</v>
      </c>
      <c r="B285" s="80">
        <v>43100</v>
      </c>
      <c r="C285" t="s">
        <v>10875</v>
      </c>
      <c r="D285">
        <v>1</v>
      </c>
      <c r="E285" t="s">
        <v>10876</v>
      </c>
      <c r="F285" t="s">
        <v>1406</v>
      </c>
      <c r="G285" s="79" t="str">
        <f t="shared" si="7"/>
        <v>TTI961202IM1</v>
      </c>
      <c r="H285" t="s">
        <v>426</v>
      </c>
      <c r="I285">
        <v>4.59</v>
      </c>
      <c r="J285" s="33">
        <f t="shared" si="6"/>
        <v>28.6875</v>
      </c>
      <c r="K285" s="79"/>
    </row>
    <row r="286" spans="1:11" x14ac:dyDescent="0.25">
      <c r="A286" t="s">
        <v>6929</v>
      </c>
      <c r="B286" s="80">
        <v>43100</v>
      </c>
      <c r="C286" t="s">
        <v>10877</v>
      </c>
      <c r="D286">
        <v>1</v>
      </c>
      <c r="E286" t="s">
        <v>10878</v>
      </c>
      <c r="F286" t="s">
        <v>1406</v>
      </c>
      <c r="G286" s="79" t="str">
        <f t="shared" si="7"/>
        <v>ODM950324V2A</v>
      </c>
      <c r="H286" t="s">
        <v>411</v>
      </c>
      <c r="I286">
        <v>233.46</v>
      </c>
      <c r="J286" s="33">
        <f t="shared" si="6"/>
        <v>1459.125</v>
      </c>
      <c r="K286" s="79"/>
    </row>
    <row r="287" spans="1:11" x14ac:dyDescent="0.25">
      <c r="A287" t="s">
        <v>6932</v>
      </c>
      <c r="B287" s="80">
        <v>43100</v>
      </c>
      <c r="C287" t="s">
        <v>10879</v>
      </c>
      <c r="D287">
        <v>1</v>
      </c>
      <c r="E287" t="s">
        <v>10880</v>
      </c>
      <c r="F287" t="s">
        <v>1406</v>
      </c>
      <c r="G287" s="79" t="str">
        <f t="shared" si="7"/>
        <v>TTI961202IM1</v>
      </c>
      <c r="H287" t="s">
        <v>426</v>
      </c>
      <c r="I287">
        <v>274.23</v>
      </c>
      <c r="J287" s="33">
        <f t="shared" si="6"/>
        <v>1713.9375</v>
      </c>
      <c r="K287" s="79"/>
    </row>
    <row r="288" spans="1:11" x14ac:dyDescent="0.25">
      <c r="A288" t="s">
        <v>725</v>
      </c>
      <c r="B288" s="80">
        <v>43100</v>
      </c>
      <c r="C288" t="s">
        <v>10881</v>
      </c>
      <c r="D288">
        <v>1</v>
      </c>
      <c r="E288" t="s">
        <v>10882</v>
      </c>
      <c r="F288" t="s">
        <v>1406</v>
      </c>
      <c r="G288" s="79" t="str">
        <f t="shared" si="7"/>
        <v>TTI961202IM1</v>
      </c>
      <c r="H288" t="s">
        <v>426</v>
      </c>
      <c r="I288">
        <v>186.94</v>
      </c>
      <c r="J288" s="33">
        <f t="shared" si="6"/>
        <v>1168.375</v>
      </c>
      <c r="K288" s="79"/>
    </row>
    <row r="289" spans="1:11" x14ac:dyDescent="0.25">
      <c r="A289" t="s">
        <v>6937</v>
      </c>
      <c r="B289" s="80">
        <v>43100</v>
      </c>
      <c r="C289" t="s">
        <v>10883</v>
      </c>
      <c r="D289">
        <v>1</v>
      </c>
      <c r="E289" t="s">
        <v>10884</v>
      </c>
      <c r="F289" t="s">
        <v>1406</v>
      </c>
      <c r="G289" s="79" t="str">
        <f t="shared" si="7"/>
        <v>GAJA530403QE7</v>
      </c>
      <c r="H289" t="s">
        <v>407</v>
      </c>
      <c r="I289">
        <v>32.409999999999997</v>
      </c>
      <c r="J289" s="33">
        <f t="shared" si="6"/>
        <v>202.56249999999997</v>
      </c>
      <c r="K289" s="79"/>
    </row>
    <row r="290" spans="1:11" x14ac:dyDescent="0.25">
      <c r="A290" t="s">
        <v>6940</v>
      </c>
      <c r="B290" s="80">
        <v>43100</v>
      </c>
      <c r="C290" t="s">
        <v>10885</v>
      </c>
      <c r="D290">
        <v>1</v>
      </c>
      <c r="E290" t="s">
        <v>10886</v>
      </c>
      <c r="F290" t="s">
        <v>1406</v>
      </c>
      <c r="G290" s="79" t="str">
        <f t="shared" si="7"/>
        <v>NWM9709244W4</v>
      </c>
      <c r="H290" t="s">
        <v>333</v>
      </c>
      <c r="I290">
        <v>120.93</v>
      </c>
      <c r="J290" s="33">
        <f t="shared" si="6"/>
        <v>755.8125</v>
      </c>
      <c r="K290" s="79"/>
    </row>
    <row r="291" spans="1:11" x14ac:dyDescent="0.25">
      <c r="A291" t="s">
        <v>6943</v>
      </c>
      <c r="B291" s="80">
        <v>43100</v>
      </c>
      <c r="C291" t="s">
        <v>10887</v>
      </c>
      <c r="D291">
        <v>1</v>
      </c>
      <c r="E291" t="s">
        <v>10888</v>
      </c>
      <c r="F291" t="s">
        <v>1406</v>
      </c>
      <c r="G291" s="79" t="str">
        <f t="shared" si="7"/>
        <v>FMB871228QF7</v>
      </c>
      <c r="H291" t="s">
        <v>430</v>
      </c>
      <c r="I291">
        <v>4.4800000000000004</v>
      </c>
      <c r="J291" s="33">
        <f t="shared" si="6"/>
        <v>28.000000000000004</v>
      </c>
      <c r="K291" s="79"/>
    </row>
    <row r="292" spans="1:11" x14ac:dyDescent="0.25">
      <c r="A292" t="s">
        <v>6945</v>
      </c>
      <c r="B292" s="80">
        <v>43100</v>
      </c>
      <c r="C292" t="s">
        <v>10889</v>
      </c>
      <c r="D292">
        <v>1</v>
      </c>
      <c r="E292" t="s">
        <v>10890</v>
      </c>
      <c r="F292" t="s">
        <v>1406</v>
      </c>
      <c r="G292" s="79" t="str">
        <f t="shared" si="7"/>
        <v>FMB871228QF7</v>
      </c>
      <c r="H292" t="s">
        <v>430</v>
      </c>
      <c r="I292">
        <v>3.84</v>
      </c>
      <c r="J292" s="33">
        <f t="shared" si="6"/>
        <v>24</v>
      </c>
      <c r="K292" s="79"/>
    </row>
    <row r="293" spans="1:11" x14ac:dyDescent="0.25">
      <c r="A293" t="s">
        <v>6948</v>
      </c>
      <c r="B293" s="80">
        <v>43100</v>
      </c>
      <c r="C293" t="s">
        <v>10891</v>
      </c>
      <c r="D293">
        <v>1</v>
      </c>
      <c r="E293" t="s">
        <v>10892</v>
      </c>
      <c r="F293" t="s">
        <v>1406</v>
      </c>
      <c r="G293" s="79" t="str">
        <f t="shared" si="7"/>
        <v>LONA700127T42</v>
      </c>
      <c r="H293" t="s">
        <v>352</v>
      </c>
      <c r="I293">
        <v>47.26</v>
      </c>
      <c r="J293" s="33">
        <f t="shared" si="6"/>
        <v>295.375</v>
      </c>
      <c r="K293" s="79"/>
    </row>
    <row r="294" spans="1:11" x14ac:dyDescent="0.25">
      <c r="A294" t="s">
        <v>6954</v>
      </c>
      <c r="B294" s="80">
        <v>43099</v>
      </c>
      <c r="C294" t="s">
        <v>10893</v>
      </c>
      <c r="D294">
        <v>1</v>
      </c>
      <c r="E294" t="s">
        <v>10894</v>
      </c>
      <c r="F294" t="s">
        <v>1406</v>
      </c>
      <c r="G294" s="79" t="str">
        <f t="shared" si="7"/>
        <v>ODM950324V2A</v>
      </c>
      <c r="H294" t="s">
        <v>411</v>
      </c>
      <c r="I294">
        <v>227.17</v>
      </c>
      <c r="J294" s="33">
        <f t="shared" si="6"/>
        <v>1419.8125</v>
      </c>
      <c r="K294" s="79"/>
    </row>
    <row r="295" spans="1:11" x14ac:dyDescent="0.25">
      <c r="A295" t="s">
        <v>6957</v>
      </c>
      <c r="B295" s="80">
        <v>43100</v>
      </c>
      <c r="C295" t="s">
        <v>10895</v>
      </c>
      <c r="D295">
        <v>1</v>
      </c>
      <c r="E295" t="s">
        <v>10896</v>
      </c>
      <c r="F295" t="s">
        <v>1406</v>
      </c>
      <c r="G295" s="79" t="str">
        <f t="shared" si="7"/>
        <v>TTI961202IM1</v>
      </c>
      <c r="H295" t="s">
        <v>426</v>
      </c>
      <c r="I295">
        <v>95.5</v>
      </c>
      <c r="J295" s="33">
        <f t="shared" si="6"/>
        <v>596.875</v>
      </c>
      <c r="K295" s="79"/>
    </row>
    <row r="296" spans="1:11" x14ac:dyDescent="0.25">
      <c r="A296" t="s">
        <v>6960</v>
      </c>
      <c r="B296" s="80">
        <v>43100</v>
      </c>
      <c r="C296" t="s">
        <v>10897</v>
      </c>
      <c r="D296">
        <v>1</v>
      </c>
      <c r="E296" t="s">
        <v>10898</v>
      </c>
      <c r="F296" t="s">
        <v>1406</v>
      </c>
      <c r="G296" s="79" t="str">
        <f t="shared" si="7"/>
        <v>DUGG650808H5A</v>
      </c>
      <c r="H296" t="s">
        <v>2254</v>
      </c>
      <c r="I296">
        <v>11.03</v>
      </c>
      <c r="J296" s="33">
        <f t="shared" si="6"/>
        <v>68.9375</v>
      </c>
      <c r="K296" s="79"/>
    </row>
    <row r="297" spans="1:11" x14ac:dyDescent="0.25">
      <c r="A297" t="s">
        <v>6963</v>
      </c>
      <c r="B297" s="80">
        <v>43100</v>
      </c>
      <c r="C297" t="s">
        <v>10899</v>
      </c>
      <c r="D297">
        <v>1</v>
      </c>
      <c r="E297" t="s">
        <v>10900</v>
      </c>
      <c r="F297" t="s">
        <v>1406</v>
      </c>
      <c r="G297" s="79" t="str">
        <f t="shared" si="7"/>
        <v>TTI961202IM1</v>
      </c>
      <c r="H297" t="s">
        <v>426</v>
      </c>
      <c r="I297">
        <v>94.98</v>
      </c>
      <c r="J297" s="33">
        <f t="shared" si="6"/>
        <v>593.625</v>
      </c>
      <c r="K297" s="79"/>
    </row>
    <row r="298" spans="1:11" x14ac:dyDescent="0.25">
      <c r="A298" t="s">
        <v>728</v>
      </c>
      <c r="B298" s="80">
        <v>43100</v>
      </c>
      <c r="C298" t="s">
        <v>10901</v>
      </c>
      <c r="D298">
        <v>1</v>
      </c>
      <c r="E298" t="s">
        <v>10902</v>
      </c>
      <c r="F298" t="s">
        <v>1406</v>
      </c>
      <c r="G298" s="79" t="str">
        <f t="shared" si="7"/>
        <v>SGI140703AN8</v>
      </c>
      <c r="H298" t="s">
        <v>11151</v>
      </c>
      <c r="I298">
        <v>315.17</v>
      </c>
      <c r="J298" s="33">
        <f t="shared" si="6"/>
        <v>1969.8125</v>
      </c>
      <c r="K298" s="79"/>
    </row>
    <row r="299" spans="1:11" x14ac:dyDescent="0.25">
      <c r="A299" t="s">
        <v>734</v>
      </c>
      <c r="B299" s="80">
        <v>43100</v>
      </c>
      <c r="C299" t="s">
        <v>10903</v>
      </c>
      <c r="D299">
        <v>1</v>
      </c>
      <c r="E299" t="s">
        <v>10904</v>
      </c>
      <c r="F299" t="s">
        <v>1406</v>
      </c>
      <c r="G299" s="79" t="str">
        <f t="shared" si="7"/>
        <v>TRA060703EB4</v>
      </c>
      <c r="H299" t="s">
        <v>743</v>
      </c>
      <c r="I299">
        <v>54</v>
      </c>
      <c r="J299" s="33">
        <f t="shared" si="6"/>
        <v>337.5</v>
      </c>
      <c r="K299" s="79"/>
    </row>
    <row r="300" spans="1:11" x14ac:dyDescent="0.25">
      <c r="A300" t="s">
        <v>6979</v>
      </c>
      <c r="B300" s="80">
        <v>43100</v>
      </c>
      <c r="C300" t="s">
        <v>10905</v>
      </c>
      <c r="D300">
        <v>1</v>
      </c>
      <c r="E300" t="s">
        <v>10906</v>
      </c>
      <c r="F300" t="s">
        <v>1406</v>
      </c>
      <c r="G300" s="79" t="str">
        <f t="shared" si="7"/>
        <v>ODM950324V2A</v>
      </c>
      <c r="H300" t="s">
        <v>411</v>
      </c>
      <c r="I300">
        <v>89.86</v>
      </c>
      <c r="J300" s="33">
        <f t="shared" si="6"/>
        <v>561.625</v>
      </c>
      <c r="K300" s="79"/>
    </row>
    <row r="301" spans="1:11" x14ac:dyDescent="0.25">
      <c r="A301" t="s">
        <v>6983</v>
      </c>
      <c r="B301" s="80">
        <v>43100</v>
      </c>
      <c r="C301" t="s">
        <v>10907</v>
      </c>
      <c r="D301">
        <v>1</v>
      </c>
      <c r="E301" t="s">
        <v>10908</v>
      </c>
      <c r="F301" t="s">
        <v>1406</v>
      </c>
      <c r="G301" s="79" t="str">
        <f t="shared" si="7"/>
        <v>TTI961202IM1</v>
      </c>
      <c r="H301" t="s">
        <v>426</v>
      </c>
      <c r="I301">
        <v>14.34</v>
      </c>
      <c r="J301" s="33">
        <f t="shared" si="6"/>
        <v>89.625</v>
      </c>
      <c r="K301" s="79"/>
    </row>
    <row r="302" spans="1:11" x14ac:dyDescent="0.25">
      <c r="A302" t="s">
        <v>747</v>
      </c>
      <c r="B302" s="80">
        <v>43100</v>
      </c>
      <c r="C302" t="s">
        <v>10909</v>
      </c>
      <c r="D302">
        <v>1</v>
      </c>
      <c r="E302" t="s">
        <v>10910</v>
      </c>
      <c r="F302" t="s">
        <v>1406</v>
      </c>
      <c r="G302" s="79" t="str">
        <f t="shared" si="7"/>
        <v>MNE0409226K9</v>
      </c>
      <c r="H302" t="s">
        <v>403</v>
      </c>
      <c r="I302">
        <v>60.86</v>
      </c>
      <c r="J302" s="33">
        <f t="shared" si="6"/>
        <v>380.375</v>
      </c>
      <c r="K302" s="79"/>
    </row>
    <row r="303" spans="1:11" x14ac:dyDescent="0.25">
      <c r="A303" t="s">
        <v>750</v>
      </c>
      <c r="B303" s="80">
        <v>43100</v>
      </c>
      <c r="C303" t="s">
        <v>10911</v>
      </c>
      <c r="D303">
        <v>1</v>
      </c>
      <c r="E303" t="s">
        <v>10912</v>
      </c>
      <c r="F303" t="s">
        <v>1406</v>
      </c>
      <c r="G303" s="7" t="s">
        <v>763</v>
      </c>
      <c r="H303" s="7" t="s">
        <v>11519</v>
      </c>
      <c r="I303">
        <v>67.44</v>
      </c>
      <c r="J303" s="33">
        <f t="shared" si="6"/>
        <v>421.5</v>
      </c>
      <c r="K303" s="79"/>
    </row>
    <row r="304" spans="1:11" x14ac:dyDescent="0.25">
      <c r="A304" t="s">
        <v>6990</v>
      </c>
      <c r="B304" s="80">
        <v>43100</v>
      </c>
      <c r="C304" t="s">
        <v>10913</v>
      </c>
      <c r="D304">
        <v>1</v>
      </c>
      <c r="E304" t="s">
        <v>10914</v>
      </c>
      <c r="F304" t="s">
        <v>1406</v>
      </c>
      <c r="G304" s="79" t="str">
        <f t="shared" si="7"/>
        <v>DRO940516GC2</v>
      </c>
      <c r="H304" t="s">
        <v>836</v>
      </c>
      <c r="I304">
        <v>20.2</v>
      </c>
      <c r="J304" s="33">
        <f t="shared" si="6"/>
        <v>126.25</v>
      </c>
      <c r="K304" s="79"/>
    </row>
    <row r="305" spans="1:11" x14ac:dyDescent="0.25">
      <c r="A305" t="s">
        <v>754</v>
      </c>
      <c r="B305" s="80">
        <v>43100</v>
      </c>
      <c r="C305" t="s">
        <v>10915</v>
      </c>
      <c r="D305">
        <v>1</v>
      </c>
      <c r="E305" t="s">
        <v>10916</v>
      </c>
      <c r="F305" t="s">
        <v>1406</v>
      </c>
      <c r="G305" s="7" t="s">
        <v>333</v>
      </c>
      <c r="H305" s="7" t="s">
        <v>11518</v>
      </c>
      <c r="I305">
        <v>104.87</v>
      </c>
      <c r="J305" s="33">
        <f t="shared" si="6"/>
        <v>655.4375</v>
      </c>
      <c r="K305" s="79"/>
    </row>
    <row r="306" spans="1:11" x14ac:dyDescent="0.25">
      <c r="A306" t="s">
        <v>778</v>
      </c>
      <c r="B306" s="80">
        <v>43097</v>
      </c>
      <c r="C306" t="s">
        <v>10917</v>
      </c>
      <c r="D306">
        <v>1</v>
      </c>
      <c r="E306" t="s">
        <v>10918</v>
      </c>
      <c r="F306" t="s">
        <v>1406</v>
      </c>
      <c r="G306" s="79" t="s">
        <v>11533</v>
      </c>
      <c r="H306" t="s">
        <v>11534</v>
      </c>
      <c r="I306" s="81">
        <v>4167.08</v>
      </c>
      <c r="J306" s="33">
        <f t="shared" si="6"/>
        <v>26044.25</v>
      </c>
      <c r="K306" s="79"/>
    </row>
    <row r="307" spans="1:11" x14ac:dyDescent="0.25">
      <c r="A307" t="s">
        <v>781</v>
      </c>
      <c r="B307" s="80">
        <v>43100</v>
      </c>
      <c r="C307" t="s">
        <v>10920</v>
      </c>
      <c r="D307">
        <v>1</v>
      </c>
      <c r="E307" t="s">
        <v>10921</v>
      </c>
      <c r="F307" t="s">
        <v>1406</v>
      </c>
      <c r="G307" s="7" t="s">
        <v>7972</v>
      </c>
      <c r="H307" s="7" t="s">
        <v>7973</v>
      </c>
      <c r="I307" s="81">
        <v>-55927.8</v>
      </c>
      <c r="J307" s="33">
        <f t="shared" si="6"/>
        <v>-349548.75</v>
      </c>
      <c r="K307" s="81"/>
    </row>
    <row r="308" spans="1:11" x14ac:dyDescent="0.25">
      <c r="A308" t="s">
        <v>808</v>
      </c>
      <c r="B308" s="80">
        <v>43100</v>
      </c>
      <c r="C308" t="s">
        <v>10922</v>
      </c>
      <c r="D308">
        <v>1</v>
      </c>
      <c r="E308" t="s">
        <v>10923</v>
      </c>
      <c r="F308" t="s">
        <v>1406</v>
      </c>
      <c r="G308" s="79" t="str">
        <f t="shared" si="7"/>
        <v>AAJ9510065E4</v>
      </c>
      <c r="H308" t="s">
        <v>9632</v>
      </c>
      <c r="I308">
        <v>117.15</v>
      </c>
      <c r="J308" s="33">
        <f t="shared" si="6"/>
        <v>732.1875</v>
      </c>
      <c r="K308" s="79"/>
    </row>
    <row r="309" spans="1:11" x14ac:dyDescent="0.25">
      <c r="A309" t="s">
        <v>811</v>
      </c>
      <c r="B309" s="80">
        <v>43100</v>
      </c>
      <c r="C309" t="s">
        <v>10924</v>
      </c>
      <c r="D309">
        <v>1</v>
      </c>
      <c r="E309" t="s">
        <v>10925</v>
      </c>
      <c r="F309" t="s">
        <v>1406</v>
      </c>
      <c r="G309" s="79" t="str">
        <f t="shared" si="7"/>
        <v>RAPA8110163Z0</v>
      </c>
      <c r="H309" t="s">
        <v>5472</v>
      </c>
      <c r="I309">
        <v>208</v>
      </c>
      <c r="J309" s="33">
        <f t="shared" si="6"/>
        <v>1300</v>
      </c>
      <c r="K309" s="79"/>
    </row>
    <row r="310" spans="1:11" x14ac:dyDescent="0.25">
      <c r="A310" t="s">
        <v>817</v>
      </c>
      <c r="B310" s="80">
        <v>43100</v>
      </c>
      <c r="C310" t="s">
        <v>10926</v>
      </c>
      <c r="D310">
        <v>1</v>
      </c>
      <c r="E310" t="s">
        <v>10927</v>
      </c>
      <c r="F310" t="s">
        <v>1406</v>
      </c>
      <c r="G310" s="79" t="str">
        <f t="shared" si="7"/>
        <v>RAPA8110163Z0</v>
      </c>
      <c r="H310" t="s">
        <v>5472</v>
      </c>
      <c r="I310">
        <v>96</v>
      </c>
      <c r="J310" s="33">
        <f t="shared" si="6"/>
        <v>600</v>
      </c>
      <c r="K310" s="79"/>
    </row>
    <row r="311" spans="1:11" x14ac:dyDescent="0.25">
      <c r="A311" t="s">
        <v>821</v>
      </c>
      <c r="B311" s="80">
        <v>43100</v>
      </c>
      <c r="C311" t="s">
        <v>10928</v>
      </c>
      <c r="D311">
        <v>1</v>
      </c>
      <c r="E311" t="s">
        <v>10929</v>
      </c>
      <c r="F311" t="s">
        <v>1406</v>
      </c>
      <c r="G311" s="79" t="str">
        <f t="shared" si="7"/>
        <v>RERM8507088A8</v>
      </c>
      <c r="H311" t="s">
        <v>1426</v>
      </c>
      <c r="I311">
        <v>56</v>
      </c>
      <c r="J311" s="33">
        <f t="shared" si="6"/>
        <v>350</v>
      </c>
      <c r="K311" s="79"/>
    </row>
    <row r="312" spans="1:11" x14ac:dyDescent="0.25">
      <c r="A312" t="s">
        <v>825</v>
      </c>
      <c r="B312" s="80">
        <v>43100</v>
      </c>
      <c r="C312" t="s">
        <v>10930</v>
      </c>
      <c r="D312">
        <v>1</v>
      </c>
      <c r="E312" t="s">
        <v>10931</v>
      </c>
      <c r="F312" t="s">
        <v>1406</v>
      </c>
      <c r="G312" s="79" t="str">
        <f t="shared" si="7"/>
        <v>RERM8507088A8</v>
      </c>
      <c r="H312" t="s">
        <v>1426</v>
      </c>
      <c r="I312">
        <v>40</v>
      </c>
      <c r="J312" s="33">
        <f t="shared" si="6"/>
        <v>250</v>
      </c>
      <c r="K312" s="79"/>
    </row>
    <row r="313" spans="1:11" s="79" customFormat="1" x14ac:dyDescent="0.25">
      <c r="A313" s="79" t="s">
        <v>829</v>
      </c>
      <c r="B313" s="80">
        <v>43100</v>
      </c>
      <c r="C313" s="79" t="s">
        <v>259</v>
      </c>
      <c r="D313" s="79">
        <v>1</v>
      </c>
      <c r="E313" s="79" t="s">
        <v>10932</v>
      </c>
      <c r="F313" s="79" t="s">
        <v>1406</v>
      </c>
      <c r="G313" s="79" t="s">
        <v>807</v>
      </c>
      <c r="H313" s="79" t="s">
        <v>7343</v>
      </c>
      <c r="I313" s="79">
        <f>46.9+11.72+46.9+11.72</f>
        <v>117.24</v>
      </c>
      <c r="J313" s="33">
        <f t="shared" si="6"/>
        <v>732.75</v>
      </c>
    </row>
    <row r="314" spans="1:11" s="79" customFormat="1" x14ac:dyDescent="0.25">
      <c r="A314" s="79" t="s">
        <v>829</v>
      </c>
      <c r="B314" s="80">
        <v>43100</v>
      </c>
      <c r="C314" s="79" t="s">
        <v>259</v>
      </c>
      <c r="D314" s="79">
        <v>1</v>
      </c>
      <c r="E314" s="79" t="s">
        <v>10932</v>
      </c>
      <c r="F314" s="79" t="s">
        <v>1406</v>
      </c>
      <c r="G314" s="79" t="s">
        <v>1520</v>
      </c>
      <c r="H314" s="79" t="s">
        <v>11528</v>
      </c>
      <c r="I314" s="79">
        <f>25.38+17.1+309.82</f>
        <v>352.3</v>
      </c>
      <c r="J314" s="33">
        <f t="shared" si="6"/>
        <v>2201.875</v>
      </c>
    </row>
    <row r="315" spans="1:11" s="79" customFormat="1" x14ac:dyDescent="0.25">
      <c r="A315" s="79" t="s">
        <v>829</v>
      </c>
      <c r="B315" s="80">
        <v>43100</v>
      </c>
      <c r="C315" s="79" t="s">
        <v>259</v>
      </c>
      <c r="D315" s="79">
        <v>1</v>
      </c>
      <c r="E315" s="79" t="s">
        <v>10932</v>
      </c>
      <c r="F315" s="79" t="s">
        <v>1406</v>
      </c>
      <c r="G315" s="79" t="s">
        <v>3763</v>
      </c>
      <c r="H315" s="79" t="s">
        <v>3764</v>
      </c>
      <c r="I315" s="79">
        <f>26.76+25.65+0.01</f>
        <v>52.419999999999995</v>
      </c>
      <c r="J315" s="33">
        <f t="shared" si="6"/>
        <v>327.62499999999994</v>
      </c>
    </row>
    <row r="316" spans="1:11" s="79" customFormat="1" x14ac:dyDescent="0.25">
      <c r="A316" s="79" t="s">
        <v>833</v>
      </c>
      <c r="B316" s="80">
        <v>43100</v>
      </c>
      <c r="C316" s="79" t="s">
        <v>259</v>
      </c>
      <c r="D316" s="79">
        <v>1</v>
      </c>
      <c r="E316" s="79" t="s">
        <v>10933</v>
      </c>
      <c r="F316" s="79" t="s">
        <v>1406</v>
      </c>
      <c r="G316" s="79" t="s">
        <v>444</v>
      </c>
      <c r="H316" s="79" t="s">
        <v>1528</v>
      </c>
      <c r="I316" s="79">
        <f>54.62+48</f>
        <v>102.62</v>
      </c>
      <c r="J316" s="33">
        <f t="shared" si="6"/>
        <v>641.375</v>
      </c>
    </row>
    <row r="317" spans="1:11" s="79" customFormat="1" x14ac:dyDescent="0.25">
      <c r="A317" s="79" t="s">
        <v>833</v>
      </c>
      <c r="B317" s="80">
        <v>43100</v>
      </c>
      <c r="C317" s="79" t="s">
        <v>259</v>
      </c>
      <c r="D317" s="79">
        <v>1</v>
      </c>
      <c r="E317" s="79" t="s">
        <v>10933</v>
      </c>
      <c r="F317" s="79" t="s">
        <v>1406</v>
      </c>
      <c r="G317" s="79" t="s">
        <v>11535</v>
      </c>
      <c r="H317" s="79" t="s">
        <v>11536</v>
      </c>
      <c r="I317" s="79">
        <v>32.83</v>
      </c>
      <c r="J317" s="33">
        <f t="shared" si="6"/>
        <v>205.18749999999997</v>
      </c>
    </row>
    <row r="318" spans="1:11" s="79" customFormat="1" x14ac:dyDescent="0.25">
      <c r="A318" s="79" t="s">
        <v>833</v>
      </c>
      <c r="B318" s="80">
        <v>43100</v>
      </c>
      <c r="C318" s="79" t="s">
        <v>259</v>
      </c>
      <c r="D318" s="79">
        <v>1</v>
      </c>
      <c r="E318" s="79" t="s">
        <v>10933</v>
      </c>
      <c r="F318" s="79" t="s">
        <v>1406</v>
      </c>
      <c r="G318" s="79" t="s">
        <v>1529</v>
      </c>
      <c r="H318" s="79" t="s">
        <v>1530</v>
      </c>
      <c r="I318" s="79">
        <v>36</v>
      </c>
      <c r="J318" s="33">
        <f t="shared" si="6"/>
        <v>225</v>
      </c>
    </row>
    <row r="319" spans="1:11" s="79" customFormat="1" x14ac:dyDescent="0.25">
      <c r="A319" s="79" t="s">
        <v>833</v>
      </c>
      <c r="B319" s="80">
        <v>43100</v>
      </c>
      <c r="C319" s="79" t="s">
        <v>259</v>
      </c>
      <c r="D319" s="79">
        <v>1</v>
      </c>
      <c r="E319" s="79" t="s">
        <v>10933</v>
      </c>
      <c r="F319" s="79" t="s">
        <v>1406</v>
      </c>
      <c r="G319" s="79" t="s">
        <v>1520</v>
      </c>
      <c r="H319" s="79" t="s">
        <v>11528</v>
      </c>
      <c r="I319" s="79">
        <v>516.37</v>
      </c>
      <c r="J319" s="33">
        <f t="shared" si="6"/>
        <v>3227.3125</v>
      </c>
    </row>
    <row r="320" spans="1:11" x14ac:dyDescent="0.25">
      <c r="A320" t="s">
        <v>847</v>
      </c>
      <c r="B320" s="80">
        <v>43100</v>
      </c>
      <c r="C320" t="s">
        <v>3286</v>
      </c>
      <c r="D320">
        <v>1</v>
      </c>
      <c r="E320" t="s">
        <v>10934</v>
      </c>
      <c r="F320" t="s">
        <v>1406</v>
      </c>
      <c r="G320" s="7" t="s">
        <v>1506</v>
      </c>
      <c r="H320" s="7" t="s">
        <v>1507</v>
      </c>
      <c r="I320">
        <v>132.06</v>
      </c>
      <c r="J320" s="33">
        <f t="shared" si="6"/>
        <v>825.375</v>
      </c>
      <c r="K320" s="79"/>
    </row>
    <row r="321" spans="1:11" x14ac:dyDescent="0.25">
      <c r="A321" t="s">
        <v>892</v>
      </c>
      <c r="B321" s="80">
        <v>43099</v>
      </c>
      <c r="C321" t="s">
        <v>10935</v>
      </c>
      <c r="D321">
        <v>1</v>
      </c>
      <c r="E321" t="s">
        <v>10936</v>
      </c>
      <c r="F321" t="s">
        <v>1409</v>
      </c>
      <c r="G321" s="7" t="s">
        <v>4786</v>
      </c>
      <c r="H321" s="7" t="s">
        <v>4787</v>
      </c>
      <c r="I321" s="81">
        <v>5073.2700000000004</v>
      </c>
      <c r="J321" s="33">
        <f t="shared" si="6"/>
        <v>31707.937500000004</v>
      </c>
      <c r="K321" s="79"/>
    </row>
    <row r="322" spans="1:11" x14ac:dyDescent="0.25">
      <c r="A322" t="s">
        <v>895</v>
      </c>
      <c r="B322" s="80">
        <v>43099</v>
      </c>
      <c r="C322">
        <v>36541</v>
      </c>
      <c r="D322">
        <v>1</v>
      </c>
      <c r="E322" t="s">
        <v>10937</v>
      </c>
      <c r="F322" t="s">
        <v>1407</v>
      </c>
      <c r="G322" s="7" t="s">
        <v>1499</v>
      </c>
      <c r="H322" s="7" t="s">
        <v>1500</v>
      </c>
      <c r="I322" s="57">
        <v>612.16</v>
      </c>
      <c r="J322" s="33">
        <f t="shared" si="6"/>
        <v>3825.9999999999995</v>
      </c>
      <c r="K322" s="79"/>
    </row>
    <row r="323" spans="1:11" x14ac:dyDescent="0.25">
      <c r="A323" t="s">
        <v>903</v>
      </c>
      <c r="B323" s="80">
        <v>43099</v>
      </c>
      <c r="C323">
        <v>36539</v>
      </c>
      <c r="D323">
        <v>1</v>
      </c>
      <c r="E323" t="s">
        <v>10938</v>
      </c>
      <c r="F323" t="s">
        <v>1407</v>
      </c>
      <c r="G323" s="7" t="s">
        <v>1499</v>
      </c>
      <c r="H323" s="7" t="s">
        <v>1500</v>
      </c>
      <c r="I323" s="32">
        <v>1740.8</v>
      </c>
      <c r="J323" s="33">
        <f t="shared" si="6"/>
        <v>10880</v>
      </c>
      <c r="K323" s="79"/>
    </row>
    <row r="324" spans="1:11" s="79" customFormat="1" x14ac:dyDescent="0.25">
      <c r="A324" s="79" t="s">
        <v>903</v>
      </c>
      <c r="B324" s="80">
        <v>43099</v>
      </c>
      <c r="C324" s="79">
        <v>36539</v>
      </c>
      <c r="D324" s="79">
        <v>1</v>
      </c>
      <c r="E324" s="79" t="s">
        <v>10938</v>
      </c>
      <c r="F324" s="79" t="s">
        <v>1407</v>
      </c>
      <c r="G324" s="7" t="s">
        <v>1499</v>
      </c>
      <c r="H324" s="7" t="s">
        <v>1500</v>
      </c>
      <c r="I324" s="32">
        <v>234.09</v>
      </c>
      <c r="J324" s="33">
        <f t="shared" si="6"/>
        <v>1463.0625</v>
      </c>
    </row>
    <row r="325" spans="1:11" x14ac:dyDescent="0.25">
      <c r="A325" t="s">
        <v>916</v>
      </c>
      <c r="B325" s="80">
        <v>43099</v>
      </c>
      <c r="C325">
        <v>36542</v>
      </c>
      <c r="D325">
        <v>1</v>
      </c>
      <c r="E325" t="s">
        <v>10939</v>
      </c>
      <c r="F325" t="s">
        <v>4483</v>
      </c>
      <c r="G325" s="7" t="s">
        <v>1499</v>
      </c>
      <c r="H325" s="7" t="s">
        <v>1500</v>
      </c>
      <c r="I325" s="57">
        <v>550.22</v>
      </c>
      <c r="J325" s="33">
        <f t="shared" si="6"/>
        <v>3438.875</v>
      </c>
      <c r="K325" s="79"/>
    </row>
    <row r="326" spans="1:11" x14ac:dyDescent="0.25">
      <c r="A326" t="s">
        <v>947</v>
      </c>
      <c r="B326" s="80">
        <v>43076</v>
      </c>
      <c r="C326" t="s">
        <v>10940</v>
      </c>
      <c r="D326">
        <v>1</v>
      </c>
      <c r="E326" t="s">
        <v>10941</v>
      </c>
      <c r="F326" t="s">
        <v>1406</v>
      </c>
      <c r="G326" s="7" t="s">
        <v>1463</v>
      </c>
      <c r="H326" s="7" t="s">
        <v>1464</v>
      </c>
      <c r="I326" s="79">
        <v>-26.27</v>
      </c>
      <c r="J326" s="33">
        <f t="shared" si="6"/>
        <v>-164.1875</v>
      </c>
      <c r="K326" s="79"/>
    </row>
    <row r="327" spans="1:11" x14ac:dyDescent="0.25">
      <c r="A327" t="s">
        <v>9502</v>
      </c>
      <c r="B327" s="80">
        <v>43099</v>
      </c>
      <c r="C327" t="s">
        <v>10942</v>
      </c>
      <c r="D327">
        <v>1</v>
      </c>
      <c r="E327" t="s">
        <v>10943</v>
      </c>
      <c r="F327" t="s">
        <v>1407</v>
      </c>
      <c r="G327" s="7" t="s">
        <v>1499</v>
      </c>
      <c r="H327" s="7" t="s">
        <v>1500</v>
      </c>
      <c r="I327" s="32">
        <v>6094.97</v>
      </c>
      <c r="J327" s="33">
        <f t="shared" ref="J327:J390" si="8">+I327/0.16</f>
        <v>38093.5625</v>
      </c>
      <c r="K327" s="79"/>
    </row>
    <row r="328" spans="1:11" x14ac:dyDescent="0.25">
      <c r="A328" t="s">
        <v>9445</v>
      </c>
      <c r="B328" s="80">
        <v>43099</v>
      </c>
      <c r="C328" t="s">
        <v>10944</v>
      </c>
      <c r="D328">
        <v>1</v>
      </c>
      <c r="E328" t="s">
        <v>10945</v>
      </c>
      <c r="F328" t="s">
        <v>4483</v>
      </c>
      <c r="G328" s="7" t="s">
        <v>1499</v>
      </c>
      <c r="H328" s="7" t="s">
        <v>1500</v>
      </c>
      <c r="I328" s="57">
        <v>208.71</v>
      </c>
      <c r="J328" s="33">
        <f t="shared" si="8"/>
        <v>1304.4375</v>
      </c>
      <c r="K328" s="79"/>
    </row>
    <row r="329" spans="1:11" x14ac:dyDescent="0.25">
      <c r="A329" t="s">
        <v>957</v>
      </c>
      <c r="B329" s="80">
        <v>43099</v>
      </c>
      <c r="C329">
        <v>37128</v>
      </c>
      <c r="D329">
        <v>1</v>
      </c>
      <c r="E329" t="s">
        <v>10946</v>
      </c>
      <c r="F329" t="s">
        <v>4483</v>
      </c>
      <c r="G329" s="7" t="s">
        <v>1499</v>
      </c>
      <c r="H329" s="7" t="s">
        <v>1500</v>
      </c>
      <c r="I329" s="57">
        <v>667.36</v>
      </c>
      <c r="J329" s="33">
        <f t="shared" si="8"/>
        <v>4171</v>
      </c>
      <c r="K329" s="79"/>
    </row>
    <row r="330" spans="1:11" x14ac:dyDescent="0.25">
      <c r="A330" t="s">
        <v>972</v>
      </c>
      <c r="B330" s="80">
        <v>43100</v>
      </c>
      <c r="C330" t="s">
        <v>10919</v>
      </c>
      <c r="D330">
        <v>1</v>
      </c>
      <c r="E330" t="s">
        <v>10947</v>
      </c>
      <c r="F330" t="s">
        <v>1406</v>
      </c>
      <c r="G330" s="7" t="s">
        <v>2884</v>
      </c>
      <c r="H330" s="7" t="s">
        <v>2885</v>
      </c>
      <c r="I330" s="81">
        <v>62934.41</v>
      </c>
      <c r="J330" s="33">
        <f t="shared" si="8"/>
        <v>393340.0625</v>
      </c>
      <c r="K330" s="79"/>
    </row>
    <row r="331" spans="1:11" x14ac:dyDescent="0.25">
      <c r="A331" t="s">
        <v>9584</v>
      </c>
      <c r="B331" s="80">
        <v>43099</v>
      </c>
      <c r="C331" t="s">
        <v>10948</v>
      </c>
      <c r="D331">
        <v>1</v>
      </c>
      <c r="E331" t="s">
        <v>10951</v>
      </c>
      <c r="F331" t="s">
        <v>1406</v>
      </c>
      <c r="G331" s="7" t="s">
        <v>6699</v>
      </c>
      <c r="H331" s="7" t="s">
        <v>11517</v>
      </c>
      <c r="I331">
        <v>55.18</v>
      </c>
      <c r="J331" s="33">
        <f t="shared" si="8"/>
        <v>344.875</v>
      </c>
      <c r="K331" s="79"/>
    </row>
    <row r="332" spans="1:11" x14ac:dyDescent="0.25">
      <c r="A332" t="s">
        <v>9596</v>
      </c>
      <c r="B332" s="80">
        <v>43100</v>
      </c>
      <c r="C332" t="s">
        <v>10952</v>
      </c>
      <c r="D332">
        <v>1</v>
      </c>
      <c r="E332" t="s">
        <v>10953</v>
      </c>
      <c r="F332" t="s">
        <v>1406</v>
      </c>
      <c r="G332" s="79" t="str">
        <f t="shared" si="7"/>
        <v>CME910715UB9</v>
      </c>
      <c r="H332" t="s">
        <v>329</v>
      </c>
      <c r="I332">
        <v>27.57</v>
      </c>
      <c r="J332" s="33">
        <f t="shared" si="8"/>
        <v>172.3125</v>
      </c>
      <c r="K332" s="79"/>
    </row>
    <row r="333" spans="1:11" x14ac:dyDescent="0.25">
      <c r="A333" t="s">
        <v>10058</v>
      </c>
      <c r="B333" s="80">
        <v>43100</v>
      </c>
      <c r="C333" t="s">
        <v>10954</v>
      </c>
      <c r="D333">
        <v>1</v>
      </c>
      <c r="E333" t="s">
        <v>10955</v>
      </c>
      <c r="F333" t="s">
        <v>1406</v>
      </c>
      <c r="G333" s="79" t="str">
        <f t="shared" si="7"/>
        <v>RIHA691010CX2</v>
      </c>
      <c r="H333" t="s">
        <v>7701</v>
      </c>
      <c r="I333">
        <v>171.72</v>
      </c>
      <c r="J333" s="33">
        <f t="shared" si="8"/>
        <v>1073.25</v>
      </c>
      <c r="K333" s="79"/>
    </row>
    <row r="334" spans="1:11" x14ac:dyDescent="0.25">
      <c r="A334" t="s">
        <v>9598</v>
      </c>
      <c r="B334" s="80">
        <v>43100</v>
      </c>
      <c r="C334" t="s">
        <v>10956</v>
      </c>
      <c r="D334">
        <v>1</v>
      </c>
      <c r="E334" t="s">
        <v>10957</v>
      </c>
      <c r="F334" t="s">
        <v>1406</v>
      </c>
      <c r="G334" s="79" t="str">
        <f t="shared" si="7"/>
        <v>FDM9911259E3</v>
      </c>
      <c r="H334" t="s">
        <v>8980</v>
      </c>
      <c r="I334">
        <v>25.33</v>
      </c>
      <c r="J334" s="33">
        <f t="shared" si="8"/>
        <v>158.3125</v>
      </c>
      <c r="K334" s="79"/>
    </row>
    <row r="335" spans="1:11" x14ac:dyDescent="0.25">
      <c r="A335" t="s">
        <v>10061</v>
      </c>
      <c r="B335" s="80">
        <v>43100</v>
      </c>
      <c r="C335" t="s">
        <v>10958</v>
      </c>
      <c r="D335">
        <v>1</v>
      </c>
      <c r="E335" t="s">
        <v>10959</v>
      </c>
      <c r="F335" t="s">
        <v>1406</v>
      </c>
      <c r="G335" s="79" t="str">
        <f t="shared" ref="G335:G405" si="9">+H335</f>
        <v>MNE0409226K9</v>
      </c>
      <c r="H335" t="s">
        <v>403</v>
      </c>
      <c r="I335">
        <v>84.98</v>
      </c>
      <c r="J335" s="33">
        <f t="shared" si="8"/>
        <v>531.125</v>
      </c>
      <c r="K335" s="79"/>
    </row>
    <row r="336" spans="1:11" x14ac:dyDescent="0.25">
      <c r="A336" t="s">
        <v>10960</v>
      </c>
      <c r="B336" s="80">
        <v>43100</v>
      </c>
      <c r="C336" t="s">
        <v>10961</v>
      </c>
      <c r="D336">
        <v>1</v>
      </c>
      <c r="E336" t="s">
        <v>10962</v>
      </c>
      <c r="F336" t="s">
        <v>1406</v>
      </c>
      <c r="G336" s="79" t="str">
        <f t="shared" si="9"/>
        <v>API6609273E0</v>
      </c>
      <c r="H336" t="s">
        <v>444</v>
      </c>
      <c r="I336">
        <v>30.34</v>
      </c>
      <c r="J336" s="33">
        <f t="shared" si="8"/>
        <v>189.625</v>
      </c>
      <c r="K336" s="79"/>
    </row>
    <row r="337" spans="1:11" x14ac:dyDescent="0.25">
      <c r="A337" t="s">
        <v>10960</v>
      </c>
      <c r="B337" s="80">
        <v>43100</v>
      </c>
      <c r="C337" t="s">
        <v>10961</v>
      </c>
      <c r="D337">
        <v>1</v>
      </c>
      <c r="E337" t="s">
        <v>10962</v>
      </c>
      <c r="F337" t="s">
        <v>1406</v>
      </c>
      <c r="G337" s="79" t="str">
        <f t="shared" si="9"/>
        <v>CAG110830A23</v>
      </c>
      <c r="H337" t="s">
        <v>840</v>
      </c>
      <c r="I337">
        <v>35.86</v>
      </c>
      <c r="J337" s="33">
        <f t="shared" si="8"/>
        <v>224.125</v>
      </c>
      <c r="K337" s="79"/>
    </row>
    <row r="338" spans="1:11" x14ac:dyDescent="0.25">
      <c r="A338" t="s">
        <v>10960</v>
      </c>
      <c r="B338" s="80">
        <v>43100</v>
      </c>
      <c r="C338" t="s">
        <v>10961</v>
      </c>
      <c r="D338">
        <v>1</v>
      </c>
      <c r="E338" t="s">
        <v>10962</v>
      </c>
      <c r="F338" t="s">
        <v>1406</v>
      </c>
      <c r="G338" s="79" t="str">
        <f t="shared" si="9"/>
        <v>CPF6307036N8</v>
      </c>
      <c r="H338" t="s">
        <v>841</v>
      </c>
      <c r="I338">
        <v>5.24</v>
      </c>
      <c r="J338" s="33">
        <f t="shared" si="8"/>
        <v>32.75</v>
      </c>
      <c r="K338" s="79"/>
    </row>
    <row r="339" spans="1:11" x14ac:dyDescent="0.25">
      <c r="A339" t="s">
        <v>10960</v>
      </c>
      <c r="B339" s="80">
        <v>43100</v>
      </c>
      <c r="C339" t="s">
        <v>10961</v>
      </c>
      <c r="D339">
        <v>1</v>
      </c>
      <c r="E339" t="s">
        <v>10962</v>
      </c>
      <c r="F339" t="s">
        <v>1406</v>
      </c>
      <c r="G339" s="79" t="str">
        <f t="shared" si="9"/>
        <v>FNI970829JR9</v>
      </c>
      <c r="H339" t="s">
        <v>794</v>
      </c>
      <c r="I339">
        <v>10.210000000000001</v>
      </c>
      <c r="J339" s="33">
        <f t="shared" si="8"/>
        <v>63.812500000000007</v>
      </c>
      <c r="K339" s="79"/>
    </row>
    <row r="340" spans="1:11" x14ac:dyDescent="0.25">
      <c r="A340" t="s">
        <v>10960</v>
      </c>
      <c r="B340" s="80">
        <v>43100</v>
      </c>
      <c r="C340" t="s">
        <v>10961</v>
      </c>
      <c r="D340">
        <v>1</v>
      </c>
      <c r="E340" t="s">
        <v>10962</v>
      </c>
      <c r="F340" t="s">
        <v>1406</v>
      </c>
      <c r="G340" s="79" t="str">
        <f t="shared" si="9"/>
        <v>FNI970829JR9</v>
      </c>
      <c r="H340" t="s">
        <v>794</v>
      </c>
      <c r="I340">
        <v>16.55</v>
      </c>
      <c r="J340" s="33">
        <f t="shared" si="8"/>
        <v>103.4375</v>
      </c>
      <c r="K340" s="79"/>
    </row>
    <row r="341" spans="1:11" x14ac:dyDescent="0.25">
      <c r="A341" t="s">
        <v>10960</v>
      </c>
      <c r="B341" s="80">
        <v>43100</v>
      </c>
      <c r="C341" t="s">
        <v>10961</v>
      </c>
      <c r="D341">
        <v>1</v>
      </c>
      <c r="E341" t="s">
        <v>10962</v>
      </c>
      <c r="F341" t="s">
        <v>1406</v>
      </c>
      <c r="G341" s="79" t="str">
        <f t="shared" si="9"/>
        <v>IAGG590103P18</v>
      </c>
      <c r="H341" t="s">
        <v>10963</v>
      </c>
      <c r="I341">
        <v>21.38</v>
      </c>
      <c r="J341" s="33">
        <f t="shared" si="8"/>
        <v>133.625</v>
      </c>
      <c r="K341" s="79"/>
    </row>
    <row r="342" spans="1:11" x14ac:dyDescent="0.25">
      <c r="A342" t="s">
        <v>10960</v>
      </c>
      <c r="B342" s="80">
        <v>43100</v>
      </c>
      <c r="C342" t="s">
        <v>10961</v>
      </c>
      <c r="D342">
        <v>1</v>
      </c>
      <c r="E342" t="s">
        <v>10962</v>
      </c>
      <c r="F342" t="s">
        <v>1406</v>
      </c>
      <c r="G342" s="79" t="str">
        <f t="shared" si="9"/>
        <v>PET040903DH1</v>
      </c>
      <c r="H342" t="s">
        <v>908</v>
      </c>
      <c r="I342">
        <v>60.78</v>
      </c>
      <c r="J342" s="33">
        <f t="shared" si="8"/>
        <v>379.875</v>
      </c>
      <c r="K342" s="79"/>
    </row>
    <row r="343" spans="1:11" x14ac:dyDescent="0.25">
      <c r="A343" t="s">
        <v>10960</v>
      </c>
      <c r="B343" s="80">
        <v>43100</v>
      </c>
      <c r="C343" t="s">
        <v>10961</v>
      </c>
      <c r="D343">
        <v>1</v>
      </c>
      <c r="E343" t="s">
        <v>10962</v>
      </c>
      <c r="F343" t="s">
        <v>1406</v>
      </c>
      <c r="G343" s="79" t="str">
        <f t="shared" si="9"/>
        <v>RCO0708136F7</v>
      </c>
      <c r="H343" t="s">
        <v>815</v>
      </c>
      <c r="I343">
        <v>65.930000000000007</v>
      </c>
      <c r="J343" s="33">
        <f t="shared" si="8"/>
        <v>412.06250000000006</v>
      </c>
      <c r="K343" s="79"/>
    </row>
    <row r="344" spans="1:11" x14ac:dyDescent="0.25">
      <c r="A344" t="s">
        <v>10964</v>
      </c>
      <c r="B344" s="80">
        <v>43100</v>
      </c>
      <c r="C344" t="s">
        <v>10965</v>
      </c>
      <c r="D344">
        <v>1</v>
      </c>
      <c r="E344" t="s">
        <v>10966</v>
      </c>
      <c r="F344" t="s">
        <v>1406</v>
      </c>
      <c r="G344" s="79" t="str">
        <f t="shared" si="9"/>
        <v>API6609273E0</v>
      </c>
      <c r="H344" t="s">
        <v>444</v>
      </c>
      <c r="I344">
        <v>57.38</v>
      </c>
      <c r="J344" s="33">
        <f t="shared" si="8"/>
        <v>358.625</v>
      </c>
      <c r="K344" s="79"/>
    </row>
    <row r="345" spans="1:11" x14ac:dyDescent="0.25">
      <c r="A345" t="s">
        <v>10964</v>
      </c>
      <c r="B345" s="80">
        <v>43100</v>
      </c>
      <c r="C345" t="s">
        <v>10965</v>
      </c>
      <c r="D345">
        <v>1</v>
      </c>
      <c r="E345" t="s">
        <v>10966</v>
      </c>
      <c r="F345" t="s">
        <v>1406</v>
      </c>
      <c r="G345" s="79" t="str">
        <f t="shared" si="9"/>
        <v>FNI970829JR9</v>
      </c>
      <c r="H345" t="s">
        <v>794</v>
      </c>
      <c r="I345">
        <v>10.210000000000001</v>
      </c>
      <c r="J345" s="33">
        <f t="shared" si="8"/>
        <v>63.812500000000007</v>
      </c>
      <c r="K345" s="79"/>
    </row>
    <row r="346" spans="1:11" x14ac:dyDescent="0.25">
      <c r="A346" t="s">
        <v>10964</v>
      </c>
      <c r="B346" s="80">
        <v>43100</v>
      </c>
      <c r="C346" t="s">
        <v>10965</v>
      </c>
      <c r="D346">
        <v>1</v>
      </c>
      <c r="E346" t="s">
        <v>10966</v>
      </c>
      <c r="F346" t="s">
        <v>1406</v>
      </c>
      <c r="G346" s="79" t="str">
        <f t="shared" si="9"/>
        <v>OHE011012I25</v>
      </c>
      <c r="H346" t="s">
        <v>5441</v>
      </c>
      <c r="I346">
        <v>40.39</v>
      </c>
      <c r="J346" s="33">
        <f t="shared" si="8"/>
        <v>252.4375</v>
      </c>
      <c r="K346" s="79"/>
    </row>
    <row r="347" spans="1:11" x14ac:dyDescent="0.25">
      <c r="A347" t="s">
        <v>10964</v>
      </c>
      <c r="B347" s="80">
        <v>43100</v>
      </c>
      <c r="C347" t="s">
        <v>10965</v>
      </c>
      <c r="D347">
        <v>1</v>
      </c>
      <c r="E347" t="s">
        <v>10966</v>
      </c>
      <c r="F347" t="s">
        <v>1406</v>
      </c>
      <c r="G347" s="79" t="str">
        <f t="shared" si="9"/>
        <v>RCO0708136F7</v>
      </c>
      <c r="H347" t="s">
        <v>815</v>
      </c>
      <c r="I347">
        <v>36.82</v>
      </c>
      <c r="J347" s="33">
        <f t="shared" si="8"/>
        <v>230.125</v>
      </c>
      <c r="K347" s="79"/>
    </row>
    <row r="348" spans="1:11" x14ac:dyDescent="0.25">
      <c r="A348" t="s">
        <v>10964</v>
      </c>
      <c r="B348" s="80">
        <v>43100</v>
      </c>
      <c r="C348" t="s">
        <v>10965</v>
      </c>
      <c r="D348">
        <v>1</v>
      </c>
      <c r="E348" t="s">
        <v>10966</v>
      </c>
      <c r="F348" t="s">
        <v>1406</v>
      </c>
      <c r="G348" s="79" t="str">
        <f t="shared" si="9"/>
        <v>SGM950714DC2</v>
      </c>
      <c r="H348" t="s">
        <v>858</v>
      </c>
      <c r="I348">
        <v>67.31</v>
      </c>
      <c r="J348" s="33">
        <f t="shared" si="8"/>
        <v>420.6875</v>
      </c>
      <c r="K348" s="79"/>
    </row>
    <row r="349" spans="1:11" x14ac:dyDescent="0.25">
      <c r="A349" t="s">
        <v>10964</v>
      </c>
      <c r="B349" s="80">
        <v>43100</v>
      </c>
      <c r="C349" t="s">
        <v>10965</v>
      </c>
      <c r="D349">
        <v>1</v>
      </c>
      <c r="E349" t="s">
        <v>10966</v>
      </c>
      <c r="F349" t="s">
        <v>1406</v>
      </c>
      <c r="G349" s="79" t="str">
        <f t="shared" si="9"/>
        <v>VEDJ790907UJ0</v>
      </c>
      <c r="H349" t="s">
        <v>10967</v>
      </c>
      <c r="I349">
        <v>13.79</v>
      </c>
      <c r="J349" s="33">
        <f t="shared" si="8"/>
        <v>86.187499999999986</v>
      </c>
      <c r="K349" s="79"/>
    </row>
    <row r="350" spans="1:11" x14ac:dyDescent="0.25">
      <c r="A350" t="s">
        <v>9625</v>
      </c>
      <c r="B350" s="80">
        <v>43100</v>
      </c>
      <c r="C350" t="s">
        <v>10968</v>
      </c>
      <c r="D350">
        <v>1</v>
      </c>
      <c r="E350" t="s">
        <v>10969</v>
      </c>
      <c r="F350" t="s">
        <v>1406</v>
      </c>
      <c r="G350" s="79" t="str">
        <f t="shared" si="9"/>
        <v>ODM950324V2A</v>
      </c>
      <c r="H350" t="s">
        <v>411</v>
      </c>
      <c r="I350">
        <v>12.88</v>
      </c>
      <c r="J350" s="33">
        <f t="shared" si="8"/>
        <v>80.5</v>
      </c>
      <c r="K350" s="79"/>
    </row>
    <row r="351" spans="1:11" x14ac:dyDescent="0.25">
      <c r="A351" t="s">
        <v>9627</v>
      </c>
      <c r="B351" s="80">
        <v>43100</v>
      </c>
      <c r="C351" t="s">
        <v>10970</v>
      </c>
      <c r="D351">
        <v>1</v>
      </c>
      <c r="E351" t="s">
        <v>10971</v>
      </c>
      <c r="F351" t="s">
        <v>1406</v>
      </c>
      <c r="G351" s="79" t="str">
        <f t="shared" si="9"/>
        <v>ELE011009716</v>
      </c>
      <c r="H351" t="s">
        <v>763</v>
      </c>
      <c r="I351">
        <v>19.03</v>
      </c>
      <c r="J351" s="33">
        <f t="shared" si="8"/>
        <v>118.9375</v>
      </c>
      <c r="K351" s="79"/>
    </row>
    <row r="352" spans="1:11" x14ac:dyDescent="0.25">
      <c r="A352" t="s">
        <v>9630</v>
      </c>
      <c r="B352" s="80">
        <v>43100</v>
      </c>
      <c r="C352" t="s">
        <v>10972</v>
      </c>
      <c r="D352">
        <v>1</v>
      </c>
      <c r="E352" t="s">
        <v>10973</v>
      </c>
      <c r="F352" t="s">
        <v>1406</v>
      </c>
      <c r="G352" s="79" t="str">
        <f t="shared" si="9"/>
        <v>EKE011009716</v>
      </c>
      <c r="H352" t="s">
        <v>10974</v>
      </c>
      <c r="I352">
        <v>8.83</v>
      </c>
      <c r="J352" s="33">
        <f t="shared" si="8"/>
        <v>55.1875</v>
      </c>
      <c r="K352" s="79"/>
    </row>
    <row r="353" spans="1:11" x14ac:dyDescent="0.25">
      <c r="A353" t="s">
        <v>9633</v>
      </c>
      <c r="B353" s="80">
        <v>43100</v>
      </c>
      <c r="C353" t="s">
        <v>10975</v>
      </c>
      <c r="D353">
        <v>1</v>
      </c>
      <c r="E353" t="s">
        <v>10976</v>
      </c>
      <c r="F353" t="s">
        <v>1406</v>
      </c>
      <c r="G353" s="79" t="str">
        <f t="shared" si="9"/>
        <v>ODM950324V2A</v>
      </c>
      <c r="H353" t="s">
        <v>411</v>
      </c>
      <c r="I353">
        <v>106.76</v>
      </c>
      <c r="J353" s="33">
        <f t="shared" si="8"/>
        <v>667.25</v>
      </c>
      <c r="K353" s="79"/>
    </row>
    <row r="354" spans="1:11" x14ac:dyDescent="0.25">
      <c r="A354" t="s">
        <v>9635</v>
      </c>
      <c r="B354" s="80">
        <v>43100</v>
      </c>
      <c r="C354" t="s">
        <v>10977</v>
      </c>
      <c r="D354">
        <v>1</v>
      </c>
      <c r="E354" t="s">
        <v>10978</v>
      </c>
      <c r="F354" t="s">
        <v>1406</v>
      </c>
      <c r="G354" s="79" t="str">
        <f t="shared" si="9"/>
        <v>ELE011009716</v>
      </c>
      <c r="H354" t="s">
        <v>763</v>
      </c>
      <c r="I354">
        <v>9.52</v>
      </c>
      <c r="J354" s="33">
        <f t="shared" si="8"/>
        <v>59.499999999999993</v>
      </c>
      <c r="K354" s="79"/>
    </row>
    <row r="355" spans="1:11" x14ac:dyDescent="0.25">
      <c r="A355" t="s">
        <v>9637</v>
      </c>
      <c r="B355" s="80">
        <v>43100</v>
      </c>
      <c r="C355" t="s">
        <v>10979</v>
      </c>
      <c r="D355">
        <v>1</v>
      </c>
      <c r="E355" t="s">
        <v>10980</v>
      </c>
      <c r="F355" t="s">
        <v>1406</v>
      </c>
      <c r="G355" s="79" t="str">
        <f t="shared" si="9"/>
        <v>OVI800131GQ6</v>
      </c>
      <c r="H355" t="s">
        <v>7984</v>
      </c>
      <c r="I355">
        <v>80.69</v>
      </c>
      <c r="J355" s="33">
        <f t="shared" si="8"/>
        <v>504.3125</v>
      </c>
      <c r="K355" s="79"/>
    </row>
    <row r="356" spans="1:11" x14ac:dyDescent="0.25">
      <c r="A356" t="s">
        <v>9649</v>
      </c>
      <c r="B356" s="80">
        <v>43100</v>
      </c>
      <c r="C356" t="s">
        <v>10981</v>
      </c>
      <c r="D356">
        <v>1</v>
      </c>
      <c r="E356" t="s">
        <v>10982</v>
      </c>
      <c r="F356" t="s">
        <v>1406</v>
      </c>
      <c r="G356" s="79" t="str">
        <f t="shared" si="9"/>
        <v>GADE4012025L6</v>
      </c>
      <c r="H356" t="s">
        <v>943</v>
      </c>
      <c r="I356">
        <v>216</v>
      </c>
      <c r="J356" s="33">
        <f t="shared" si="8"/>
        <v>1350</v>
      </c>
      <c r="K356" s="79"/>
    </row>
    <row r="357" spans="1:11" x14ac:dyDescent="0.25">
      <c r="A357" t="s">
        <v>10983</v>
      </c>
      <c r="B357" s="80">
        <v>43100</v>
      </c>
      <c r="C357" t="s">
        <v>10984</v>
      </c>
      <c r="D357">
        <v>1</v>
      </c>
      <c r="E357" t="s">
        <v>10985</v>
      </c>
      <c r="F357" t="s">
        <v>1406</v>
      </c>
      <c r="G357" s="79" t="str">
        <f t="shared" si="9"/>
        <v>WECD890613DP8</v>
      </c>
      <c r="H357" t="s">
        <v>10986</v>
      </c>
      <c r="I357">
        <v>96.14</v>
      </c>
      <c r="J357" s="33">
        <f t="shared" si="8"/>
        <v>600.875</v>
      </c>
      <c r="K357" s="79"/>
    </row>
    <row r="358" spans="1:11" s="79" customFormat="1" x14ac:dyDescent="0.25">
      <c r="A358" s="79" t="s">
        <v>10043</v>
      </c>
      <c r="B358" s="80">
        <v>43099</v>
      </c>
      <c r="C358" s="79" t="s">
        <v>10948</v>
      </c>
      <c r="D358" s="79">
        <v>1</v>
      </c>
      <c r="E358" s="79" t="s">
        <v>10949</v>
      </c>
      <c r="F358" s="79" t="s">
        <v>1406</v>
      </c>
      <c r="G358" s="79" t="s">
        <v>309</v>
      </c>
      <c r="H358" s="79" t="s">
        <v>11537</v>
      </c>
      <c r="I358" s="79">
        <f>233.1+243.25</f>
        <v>476.35</v>
      </c>
      <c r="J358" s="33">
        <f t="shared" si="8"/>
        <v>2977.1875</v>
      </c>
    </row>
    <row r="359" spans="1:11" s="79" customFormat="1" x14ac:dyDescent="0.25">
      <c r="A359" s="79" t="s">
        <v>10043</v>
      </c>
      <c r="B359" s="80">
        <v>43099</v>
      </c>
      <c r="C359" s="79" t="s">
        <v>10948</v>
      </c>
      <c r="D359" s="79">
        <v>1</v>
      </c>
      <c r="E359" s="79" t="s">
        <v>10949</v>
      </c>
      <c r="F359" s="79" t="s">
        <v>1406</v>
      </c>
      <c r="G359" s="79" t="s">
        <v>305</v>
      </c>
      <c r="H359" s="79" t="s">
        <v>6688</v>
      </c>
      <c r="I359" s="79">
        <v>40</v>
      </c>
      <c r="J359" s="33">
        <f t="shared" si="8"/>
        <v>250</v>
      </c>
    </row>
    <row r="360" spans="1:11" s="79" customFormat="1" x14ac:dyDescent="0.25">
      <c r="A360" s="79" t="s">
        <v>10043</v>
      </c>
      <c r="B360" s="80">
        <v>43099</v>
      </c>
      <c r="C360" s="79" t="s">
        <v>10948</v>
      </c>
      <c r="D360" s="79">
        <v>1</v>
      </c>
      <c r="E360" s="79" t="s">
        <v>10949</v>
      </c>
      <c r="F360" s="79" t="s">
        <v>1406</v>
      </c>
      <c r="G360" s="79" t="s">
        <v>3237</v>
      </c>
      <c r="H360" s="79" t="s">
        <v>11538</v>
      </c>
      <c r="I360" s="79">
        <v>13.8</v>
      </c>
      <c r="J360" s="33">
        <f t="shared" si="8"/>
        <v>86.25</v>
      </c>
    </row>
    <row r="361" spans="1:11" s="79" customFormat="1" x14ac:dyDescent="0.25">
      <c r="A361" s="79" t="s">
        <v>10043</v>
      </c>
      <c r="B361" s="80">
        <v>43099</v>
      </c>
      <c r="C361" s="79" t="s">
        <v>10948</v>
      </c>
      <c r="D361" s="79">
        <v>1</v>
      </c>
      <c r="E361" s="79" t="s">
        <v>10949</v>
      </c>
      <c r="F361" s="79" t="s">
        <v>1406</v>
      </c>
      <c r="G361" s="79" t="s">
        <v>5546</v>
      </c>
      <c r="H361" s="79" t="s">
        <v>11539</v>
      </c>
      <c r="I361" s="79">
        <v>37.82</v>
      </c>
      <c r="J361" s="33">
        <f t="shared" si="8"/>
        <v>236.375</v>
      </c>
      <c r="K361" s="79">
        <v>4.0999999999999996</v>
      </c>
    </row>
    <row r="362" spans="1:11" s="79" customFormat="1" x14ac:dyDescent="0.25">
      <c r="A362" s="79" t="s">
        <v>10043</v>
      </c>
      <c r="B362" s="80">
        <v>43099</v>
      </c>
      <c r="C362" s="79" t="s">
        <v>10948</v>
      </c>
      <c r="D362" s="79">
        <v>1</v>
      </c>
      <c r="E362" s="79" t="s">
        <v>10949</v>
      </c>
      <c r="F362" s="79" t="s">
        <v>1406</v>
      </c>
      <c r="G362" s="79" t="s">
        <v>2839</v>
      </c>
      <c r="H362" s="79" t="s">
        <v>11540</v>
      </c>
      <c r="I362" s="79">
        <v>55.17</v>
      </c>
      <c r="J362" s="33">
        <f t="shared" si="8"/>
        <v>344.8125</v>
      </c>
    </row>
    <row r="363" spans="1:11" s="79" customFormat="1" x14ac:dyDescent="0.25">
      <c r="A363" s="79" t="s">
        <v>10043</v>
      </c>
      <c r="B363" s="80">
        <v>43099</v>
      </c>
      <c r="C363" s="79" t="s">
        <v>10948</v>
      </c>
      <c r="D363" s="79">
        <v>1</v>
      </c>
      <c r="E363" s="79" t="s">
        <v>10949</v>
      </c>
      <c r="F363" s="79" t="s">
        <v>1406</v>
      </c>
      <c r="G363" s="79" t="s">
        <v>11541</v>
      </c>
      <c r="H363" s="79" t="s">
        <v>10950</v>
      </c>
      <c r="I363" s="79">
        <v>128</v>
      </c>
      <c r="J363" s="33">
        <f t="shared" si="8"/>
        <v>800</v>
      </c>
    </row>
    <row r="364" spans="1:11" s="79" customFormat="1" x14ac:dyDescent="0.25">
      <c r="A364" s="79" t="s">
        <v>10043</v>
      </c>
      <c r="B364" s="80">
        <v>43099</v>
      </c>
      <c r="C364" s="79" t="s">
        <v>10948</v>
      </c>
      <c r="D364" s="79">
        <v>1</v>
      </c>
      <c r="E364" s="79" t="s">
        <v>10949</v>
      </c>
      <c r="F364" s="79" t="s">
        <v>1406</v>
      </c>
      <c r="G364" s="79" t="s">
        <v>7003</v>
      </c>
      <c r="H364" s="79" t="s">
        <v>11542</v>
      </c>
      <c r="I364" s="79">
        <f>58+58</f>
        <v>116</v>
      </c>
      <c r="J364" s="33">
        <f t="shared" si="8"/>
        <v>725</v>
      </c>
      <c r="K364" s="79">
        <f>14.5*2</f>
        <v>29</v>
      </c>
    </row>
    <row r="365" spans="1:11" x14ac:dyDescent="0.25">
      <c r="A365" t="s">
        <v>10987</v>
      </c>
      <c r="B365" s="80">
        <v>43099</v>
      </c>
      <c r="C365">
        <v>28760</v>
      </c>
      <c r="D365">
        <v>1</v>
      </c>
      <c r="E365" t="s">
        <v>10988</v>
      </c>
      <c r="F365" t="s">
        <v>1407</v>
      </c>
      <c r="G365" s="7" t="s">
        <v>1463</v>
      </c>
      <c r="H365" s="7" t="s">
        <v>1464</v>
      </c>
      <c r="I365" s="81">
        <v>1528.17</v>
      </c>
      <c r="J365" s="33">
        <f t="shared" si="8"/>
        <v>9551.0625</v>
      </c>
      <c r="K365" s="79"/>
    </row>
    <row r="366" spans="1:11" x14ac:dyDescent="0.25">
      <c r="A366" t="s">
        <v>10989</v>
      </c>
      <c r="B366" s="80">
        <v>43099</v>
      </c>
      <c r="C366" t="s">
        <v>10990</v>
      </c>
      <c r="D366">
        <v>1</v>
      </c>
      <c r="E366" t="s">
        <v>10991</v>
      </c>
      <c r="F366" t="s">
        <v>1407</v>
      </c>
      <c r="G366" s="7" t="s">
        <v>2879</v>
      </c>
      <c r="H366" s="7" t="s">
        <v>2881</v>
      </c>
      <c r="I366">
        <v>352</v>
      </c>
      <c r="J366" s="33">
        <f t="shared" si="8"/>
        <v>2200</v>
      </c>
      <c r="K366" s="79"/>
    </row>
    <row r="367" spans="1:11" x14ac:dyDescent="0.25">
      <c r="A367" t="s">
        <v>10992</v>
      </c>
      <c r="B367" s="80">
        <v>43100</v>
      </c>
      <c r="C367" t="s">
        <v>10993</v>
      </c>
      <c r="D367">
        <v>1</v>
      </c>
      <c r="E367" t="s">
        <v>10994</v>
      </c>
      <c r="F367" t="s">
        <v>1406</v>
      </c>
      <c r="G367" s="79" t="str">
        <f t="shared" si="9"/>
        <v>CAGX670427M98</v>
      </c>
      <c r="H367" t="s">
        <v>10995</v>
      </c>
      <c r="I367">
        <v>321.37</v>
      </c>
      <c r="J367" s="33">
        <f t="shared" si="8"/>
        <v>2008.5625</v>
      </c>
      <c r="K367" s="79"/>
    </row>
    <row r="368" spans="1:11" x14ac:dyDescent="0.25">
      <c r="A368" t="s">
        <v>10996</v>
      </c>
      <c r="B368" s="80">
        <v>43100</v>
      </c>
      <c r="C368" t="s">
        <v>10997</v>
      </c>
      <c r="D368">
        <v>1</v>
      </c>
      <c r="E368" t="s">
        <v>10998</v>
      </c>
      <c r="F368" t="s">
        <v>1406</v>
      </c>
      <c r="G368" s="79" t="s">
        <v>8980</v>
      </c>
      <c r="H368" s="79" t="s">
        <v>8980</v>
      </c>
      <c r="I368">
        <v>25.33</v>
      </c>
      <c r="J368" s="33">
        <f t="shared" si="8"/>
        <v>158.3125</v>
      </c>
      <c r="K368" s="79"/>
    </row>
    <row r="369" spans="1:11" x14ac:dyDescent="0.25">
      <c r="A369" t="s">
        <v>10999</v>
      </c>
      <c r="B369" s="80">
        <v>43100</v>
      </c>
      <c r="C369" t="s">
        <v>11000</v>
      </c>
      <c r="D369">
        <v>1</v>
      </c>
      <c r="E369" t="s">
        <v>11001</v>
      </c>
      <c r="F369" t="s">
        <v>1406</v>
      </c>
      <c r="G369" s="79" t="str">
        <f t="shared" si="9"/>
        <v>FDM9911259E3</v>
      </c>
      <c r="H369" t="s">
        <v>8980</v>
      </c>
      <c r="I369">
        <v>30.76</v>
      </c>
      <c r="J369" s="33">
        <f t="shared" si="8"/>
        <v>192.25</v>
      </c>
      <c r="K369" s="79"/>
    </row>
    <row r="370" spans="1:11" x14ac:dyDescent="0.25">
      <c r="A370" t="s">
        <v>11002</v>
      </c>
      <c r="B370" s="80">
        <v>43100</v>
      </c>
      <c r="C370" t="s">
        <v>11003</v>
      </c>
      <c r="D370">
        <v>1</v>
      </c>
      <c r="E370" t="s">
        <v>11004</v>
      </c>
      <c r="F370" t="s">
        <v>1406</v>
      </c>
      <c r="G370" s="79" t="str">
        <f t="shared" si="9"/>
        <v>FDM9911259E3</v>
      </c>
      <c r="H370" t="s">
        <v>8980</v>
      </c>
      <c r="I370">
        <v>28.93</v>
      </c>
      <c r="J370" s="33">
        <f t="shared" si="8"/>
        <v>180.8125</v>
      </c>
      <c r="K370" s="79"/>
    </row>
    <row r="371" spans="1:11" x14ac:dyDescent="0.25">
      <c r="A371" t="s">
        <v>11005</v>
      </c>
      <c r="B371" s="80">
        <v>43100</v>
      </c>
      <c r="C371" t="s">
        <v>11006</v>
      </c>
      <c r="D371">
        <v>1</v>
      </c>
      <c r="E371" t="s">
        <v>11007</v>
      </c>
      <c r="F371" t="s">
        <v>1406</v>
      </c>
      <c r="G371" s="79" t="str">
        <f t="shared" si="9"/>
        <v>FDM9911259E3</v>
      </c>
      <c r="H371" t="s">
        <v>8980</v>
      </c>
      <c r="I371">
        <v>28.93</v>
      </c>
      <c r="J371" s="33">
        <f t="shared" si="8"/>
        <v>180.8125</v>
      </c>
      <c r="K371" s="79"/>
    </row>
    <row r="372" spans="1:11" x14ac:dyDescent="0.25">
      <c r="A372" t="s">
        <v>11008</v>
      </c>
      <c r="B372" s="80">
        <v>43100</v>
      </c>
      <c r="C372" t="s">
        <v>11009</v>
      </c>
      <c r="D372">
        <v>1</v>
      </c>
      <c r="E372" t="s">
        <v>11010</v>
      </c>
      <c r="F372" t="s">
        <v>1406</v>
      </c>
      <c r="G372" s="79" t="str">
        <f t="shared" si="9"/>
        <v>JILJ720828V81</v>
      </c>
      <c r="H372" t="s">
        <v>11011</v>
      </c>
      <c r="I372">
        <v>137.93</v>
      </c>
      <c r="J372" s="33">
        <f t="shared" si="8"/>
        <v>862.0625</v>
      </c>
      <c r="K372" s="79"/>
    </row>
    <row r="373" spans="1:11" x14ac:dyDescent="0.25">
      <c r="A373" t="s">
        <v>11012</v>
      </c>
      <c r="B373" s="80">
        <v>43100</v>
      </c>
      <c r="C373" t="s">
        <v>11013</v>
      </c>
      <c r="D373">
        <v>1</v>
      </c>
      <c r="E373" t="s">
        <v>11014</v>
      </c>
      <c r="F373" t="s">
        <v>1406</v>
      </c>
      <c r="G373" s="79" t="str">
        <f t="shared" si="9"/>
        <v>JILJ720828V81</v>
      </c>
      <c r="H373" t="s">
        <v>11011</v>
      </c>
      <c r="I373">
        <v>206.9</v>
      </c>
      <c r="J373" s="33">
        <f t="shared" si="8"/>
        <v>1293.125</v>
      </c>
      <c r="K373" s="79"/>
    </row>
    <row r="374" spans="1:11" x14ac:dyDescent="0.25">
      <c r="A374" t="s">
        <v>11015</v>
      </c>
      <c r="B374" s="80">
        <v>43100</v>
      </c>
      <c r="C374" t="s">
        <v>11016</v>
      </c>
      <c r="D374">
        <v>1</v>
      </c>
      <c r="E374" t="s">
        <v>11017</v>
      </c>
      <c r="F374" t="s">
        <v>1406</v>
      </c>
      <c r="G374" s="79" t="str">
        <f t="shared" si="9"/>
        <v>AAMR4807318X9</v>
      </c>
      <c r="H374" t="s">
        <v>11018</v>
      </c>
      <c r="I374">
        <v>2.76</v>
      </c>
      <c r="J374" s="33">
        <f t="shared" si="8"/>
        <v>17.25</v>
      </c>
      <c r="K374" s="79"/>
    </row>
    <row r="375" spans="1:11" x14ac:dyDescent="0.25">
      <c r="A375" t="s">
        <v>11019</v>
      </c>
      <c r="B375" s="80">
        <v>43100</v>
      </c>
      <c r="C375" t="s">
        <v>11020</v>
      </c>
      <c r="D375">
        <v>1</v>
      </c>
      <c r="E375" t="s">
        <v>11021</v>
      </c>
      <c r="F375" t="s">
        <v>1406</v>
      </c>
      <c r="G375" s="79" t="str">
        <f t="shared" si="9"/>
        <v>GUPR7308269G1</v>
      </c>
      <c r="H375" t="s">
        <v>6976</v>
      </c>
      <c r="I375">
        <v>8.58</v>
      </c>
      <c r="J375" s="33">
        <f t="shared" si="8"/>
        <v>53.625</v>
      </c>
      <c r="K375" s="79"/>
    </row>
    <row r="376" spans="1:11" x14ac:dyDescent="0.25">
      <c r="A376" t="s">
        <v>11022</v>
      </c>
      <c r="B376" s="80">
        <v>43100</v>
      </c>
      <c r="C376" t="s">
        <v>11023</v>
      </c>
      <c r="D376">
        <v>1</v>
      </c>
      <c r="E376" t="s">
        <v>11024</v>
      </c>
      <c r="F376" t="s">
        <v>1406</v>
      </c>
      <c r="G376" s="79" t="str">
        <f t="shared" si="9"/>
        <v>SUR050418612</v>
      </c>
      <c r="H376" t="s">
        <v>6202</v>
      </c>
      <c r="I376">
        <v>12.83</v>
      </c>
      <c r="J376" s="33">
        <f t="shared" si="8"/>
        <v>80.1875</v>
      </c>
      <c r="K376" s="79"/>
    </row>
    <row r="377" spans="1:11" x14ac:dyDescent="0.25">
      <c r="A377" t="s">
        <v>11025</v>
      </c>
      <c r="B377" s="80">
        <v>43100</v>
      </c>
      <c r="C377" t="s">
        <v>11026</v>
      </c>
      <c r="D377">
        <v>1</v>
      </c>
      <c r="E377" t="s">
        <v>11027</v>
      </c>
      <c r="F377" t="s">
        <v>1406</v>
      </c>
      <c r="G377" s="79" t="str">
        <f t="shared" si="9"/>
        <v>BAL950906G67</v>
      </c>
      <c r="H377" t="s">
        <v>11028</v>
      </c>
      <c r="I377">
        <v>165.52</v>
      </c>
      <c r="J377" s="33">
        <f t="shared" si="8"/>
        <v>1034.5</v>
      </c>
      <c r="K377" s="79"/>
    </row>
    <row r="378" spans="1:11" x14ac:dyDescent="0.25">
      <c r="A378" t="s">
        <v>11029</v>
      </c>
      <c r="B378" s="80">
        <v>43100</v>
      </c>
      <c r="C378" t="s">
        <v>11030</v>
      </c>
      <c r="D378">
        <v>1</v>
      </c>
      <c r="E378" t="s">
        <v>11031</v>
      </c>
      <c r="F378" t="s">
        <v>1406</v>
      </c>
      <c r="G378" s="79" t="str">
        <f t="shared" si="9"/>
        <v>CAM120131RD7</v>
      </c>
      <c r="H378" t="s">
        <v>11032</v>
      </c>
      <c r="I378">
        <v>5.79</v>
      </c>
      <c r="J378" s="33">
        <f t="shared" si="8"/>
        <v>36.1875</v>
      </c>
      <c r="K378" s="79"/>
    </row>
    <row r="379" spans="1:11" x14ac:dyDescent="0.25">
      <c r="A379" t="s">
        <v>11033</v>
      </c>
      <c r="B379" s="80">
        <v>43100</v>
      </c>
      <c r="C379" t="s">
        <v>11034</v>
      </c>
      <c r="D379">
        <v>1</v>
      </c>
      <c r="E379" t="s">
        <v>11035</v>
      </c>
      <c r="F379" t="s">
        <v>1406</v>
      </c>
      <c r="G379" s="79" t="str">
        <f t="shared" si="9"/>
        <v>CAM120131RD7</v>
      </c>
      <c r="H379" t="s">
        <v>11032</v>
      </c>
      <c r="I379">
        <v>5.79</v>
      </c>
      <c r="J379" s="33">
        <f t="shared" si="8"/>
        <v>36.1875</v>
      </c>
      <c r="K379" s="79"/>
    </row>
    <row r="380" spans="1:11" x14ac:dyDescent="0.25">
      <c r="A380" t="s">
        <v>11036</v>
      </c>
      <c r="B380" s="80">
        <v>43100</v>
      </c>
      <c r="C380" t="s">
        <v>11037</v>
      </c>
      <c r="D380">
        <v>1</v>
      </c>
      <c r="E380" t="s">
        <v>11038</v>
      </c>
      <c r="F380" t="s">
        <v>1406</v>
      </c>
      <c r="G380" s="79" t="str">
        <f t="shared" si="9"/>
        <v>CAM120131RD7</v>
      </c>
      <c r="H380" t="s">
        <v>11032</v>
      </c>
      <c r="I380">
        <v>38.07</v>
      </c>
      <c r="J380" s="33">
        <f t="shared" si="8"/>
        <v>237.9375</v>
      </c>
      <c r="K380" s="79"/>
    </row>
    <row r="381" spans="1:11" x14ac:dyDescent="0.25">
      <c r="A381" t="s">
        <v>11039</v>
      </c>
      <c r="B381" s="80">
        <v>43100</v>
      </c>
      <c r="C381" t="s">
        <v>11040</v>
      </c>
      <c r="D381">
        <v>1</v>
      </c>
      <c r="E381" t="s">
        <v>11041</v>
      </c>
      <c r="F381" t="s">
        <v>1406</v>
      </c>
      <c r="G381" s="79" t="str">
        <f t="shared" si="9"/>
        <v>RCO0708136F7</v>
      </c>
      <c r="H381" t="s">
        <v>815</v>
      </c>
      <c r="I381">
        <v>1.66</v>
      </c>
      <c r="J381" s="33">
        <f t="shared" si="8"/>
        <v>10.375</v>
      </c>
      <c r="K381" s="79"/>
    </row>
    <row r="382" spans="1:11" x14ac:dyDescent="0.25">
      <c r="A382" t="s">
        <v>11042</v>
      </c>
      <c r="B382" s="80">
        <v>43100</v>
      </c>
      <c r="C382" t="s">
        <v>11043</v>
      </c>
      <c r="D382">
        <v>1</v>
      </c>
      <c r="E382" t="s">
        <v>11044</v>
      </c>
      <c r="F382" t="s">
        <v>1406</v>
      </c>
      <c r="G382" s="79" t="str">
        <f t="shared" si="9"/>
        <v>AMS050630CN3</v>
      </c>
      <c r="H382" t="s">
        <v>5877</v>
      </c>
      <c r="I382">
        <v>25.66</v>
      </c>
      <c r="J382" s="33">
        <f t="shared" si="8"/>
        <v>160.375</v>
      </c>
      <c r="K382" s="79"/>
    </row>
    <row r="383" spans="1:11" x14ac:dyDescent="0.25">
      <c r="A383" t="s">
        <v>11045</v>
      </c>
      <c r="B383" s="80">
        <v>43100</v>
      </c>
      <c r="C383" t="s">
        <v>11046</v>
      </c>
      <c r="D383">
        <v>1</v>
      </c>
      <c r="E383" t="s">
        <v>11047</v>
      </c>
      <c r="F383" t="s">
        <v>1406</v>
      </c>
      <c r="G383" s="79" t="str">
        <f t="shared" si="9"/>
        <v>AMS050630CN3</v>
      </c>
      <c r="H383" t="s">
        <v>5877</v>
      </c>
      <c r="I383">
        <v>25.66</v>
      </c>
      <c r="J383" s="33">
        <f t="shared" si="8"/>
        <v>160.375</v>
      </c>
      <c r="K383" s="79"/>
    </row>
    <row r="384" spans="1:11" x14ac:dyDescent="0.25">
      <c r="A384" t="s">
        <v>11048</v>
      </c>
      <c r="B384" s="80">
        <v>43100</v>
      </c>
      <c r="C384" t="s">
        <v>11049</v>
      </c>
      <c r="D384">
        <v>1</v>
      </c>
      <c r="E384" t="s">
        <v>11050</v>
      </c>
      <c r="F384" t="s">
        <v>1406</v>
      </c>
      <c r="G384" s="79" t="str">
        <f t="shared" si="9"/>
        <v>AEB611030SN7</v>
      </c>
      <c r="H384" t="s">
        <v>850</v>
      </c>
      <c r="I384">
        <v>147.72</v>
      </c>
      <c r="J384" s="33">
        <f t="shared" si="8"/>
        <v>923.25</v>
      </c>
      <c r="K384" s="79"/>
    </row>
    <row r="385" spans="1:11" x14ac:dyDescent="0.25">
      <c r="A385" t="s">
        <v>11048</v>
      </c>
      <c r="B385" s="80">
        <v>43100</v>
      </c>
      <c r="C385" t="s">
        <v>11049</v>
      </c>
      <c r="D385">
        <v>1</v>
      </c>
      <c r="E385" t="s">
        <v>11050</v>
      </c>
      <c r="F385" t="s">
        <v>1406</v>
      </c>
      <c r="G385" s="79" t="str">
        <f t="shared" si="9"/>
        <v>CPF6307036N8</v>
      </c>
      <c r="H385" t="s">
        <v>841</v>
      </c>
      <c r="I385">
        <v>5.24</v>
      </c>
      <c r="J385" s="33">
        <f t="shared" si="8"/>
        <v>32.75</v>
      </c>
      <c r="K385" s="79"/>
    </row>
    <row r="386" spans="1:11" x14ac:dyDescent="0.25">
      <c r="A386" t="s">
        <v>11048</v>
      </c>
      <c r="B386" s="80">
        <v>43100</v>
      </c>
      <c r="C386" t="s">
        <v>11049</v>
      </c>
      <c r="D386">
        <v>1</v>
      </c>
      <c r="E386" t="s">
        <v>11050</v>
      </c>
      <c r="F386" t="s">
        <v>1406</v>
      </c>
      <c r="G386" s="79" t="str">
        <f t="shared" si="9"/>
        <v>FNI970829JR9</v>
      </c>
      <c r="H386" t="s">
        <v>794</v>
      </c>
      <c r="I386">
        <v>10.210000000000001</v>
      </c>
      <c r="J386" s="33">
        <f t="shared" si="8"/>
        <v>63.812500000000007</v>
      </c>
      <c r="K386" s="79"/>
    </row>
    <row r="387" spans="1:11" x14ac:dyDescent="0.25">
      <c r="A387" t="s">
        <v>11048</v>
      </c>
      <c r="B387" s="80">
        <v>43100</v>
      </c>
      <c r="C387" t="s">
        <v>11049</v>
      </c>
      <c r="D387">
        <v>1</v>
      </c>
      <c r="E387" t="s">
        <v>11050</v>
      </c>
      <c r="F387" t="s">
        <v>1406</v>
      </c>
      <c r="G387" s="79" t="str">
        <f t="shared" si="9"/>
        <v>RCO0708136F7</v>
      </c>
      <c r="H387" t="s">
        <v>815</v>
      </c>
      <c r="I387">
        <v>36.82</v>
      </c>
      <c r="J387" s="33">
        <f t="shared" si="8"/>
        <v>230.125</v>
      </c>
      <c r="K387" s="79"/>
    </row>
    <row r="388" spans="1:11" x14ac:dyDescent="0.25">
      <c r="A388" t="s">
        <v>11048</v>
      </c>
      <c r="B388" s="80">
        <v>43100</v>
      </c>
      <c r="C388" t="s">
        <v>11049</v>
      </c>
      <c r="D388">
        <v>1</v>
      </c>
      <c r="E388" t="s">
        <v>11050</v>
      </c>
      <c r="F388" t="s">
        <v>1406</v>
      </c>
      <c r="G388" s="79" t="str">
        <f t="shared" si="9"/>
        <v>SCI0804295X6</v>
      </c>
      <c r="H388" t="s">
        <v>4410</v>
      </c>
      <c r="I388">
        <v>150.31</v>
      </c>
      <c r="J388" s="33">
        <f t="shared" si="8"/>
        <v>939.4375</v>
      </c>
      <c r="K388" s="79"/>
    </row>
    <row r="389" spans="1:11" x14ac:dyDescent="0.25">
      <c r="A389" t="s">
        <v>11048</v>
      </c>
      <c r="B389" s="80">
        <v>43100</v>
      </c>
      <c r="C389" t="s">
        <v>11049</v>
      </c>
      <c r="D389">
        <v>1</v>
      </c>
      <c r="E389" t="s">
        <v>11050</v>
      </c>
      <c r="F389" t="s">
        <v>1406</v>
      </c>
      <c r="G389" s="79" t="str">
        <f t="shared" si="9"/>
        <v>SGM950714DC2</v>
      </c>
      <c r="H389" t="s">
        <v>858</v>
      </c>
      <c r="I389">
        <v>57.96</v>
      </c>
      <c r="J389" s="33">
        <f t="shared" si="8"/>
        <v>362.25</v>
      </c>
      <c r="K389" s="79"/>
    </row>
    <row r="390" spans="1:11" x14ac:dyDescent="0.25">
      <c r="A390" t="s">
        <v>11051</v>
      </c>
      <c r="B390" s="80">
        <v>43100</v>
      </c>
      <c r="C390" t="s">
        <v>11052</v>
      </c>
      <c r="D390">
        <v>1</v>
      </c>
      <c r="E390" t="s">
        <v>11053</v>
      </c>
      <c r="F390" t="s">
        <v>1406</v>
      </c>
      <c r="G390" s="79" t="str">
        <f t="shared" si="9"/>
        <v>AEB611030SN7</v>
      </c>
      <c r="H390" t="s">
        <v>850</v>
      </c>
      <c r="I390">
        <v>39.86</v>
      </c>
      <c r="J390" s="33">
        <f t="shared" si="8"/>
        <v>249.125</v>
      </c>
      <c r="K390" s="79"/>
    </row>
    <row r="391" spans="1:11" x14ac:dyDescent="0.25">
      <c r="A391" t="s">
        <v>11051</v>
      </c>
      <c r="B391" s="80">
        <v>43100</v>
      </c>
      <c r="C391" t="s">
        <v>11052</v>
      </c>
      <c r="D391">
        <v>1</v>
      </c>
      <c r="E391" t="s">
        <v>11053</v>
      </c>
      <c r="F391" t="s">
        <v>1406</v>
      </c>
      <c r="G391" s="79" t="str">
        <f t="shared" si="9"/>
        <v>API6609273E0</v>
      </c>
      <c r="H391" t="s">
        <v>444</v>
      </c>
      <c r="I391">
        <v>10.34</v>
      </c>
      <c r="J391" s="33">
        <f t="shared" ref="J391:J454" si="10">+I391/0.16</f>
        <v>64.625</v>
      </c>
      <c r="K391" s="79"/>
    </row>
    <row r="392" spans="1:11" x14ac:dyDescent="0.25">
      <c r="A392" t="s">
        <v>11051</v>
      </c>
      <c r="B392" s="80">
        <v>43100</v>
      </c>
      <c r="C392" t="s">
        <v>11052</v>
      </c>
      <c r="D392">
        <v>1</v>
      </c>
      <c r="E392" t="s">
        <v>11053</v>
      </c>
      <c r="F392" t="s">
        <v>1406</v>
      </c>
      <c r="G392" s="79" t="str">
        <f t="shared" si="9"/>
        <v>AQU121207FY2</v>
      </c>
      <c r="H392" t="s">
        <v>7448</v>
      </c>
      <c r="I392">
        <v>15.17</v>
      </c>
      <c r="J392" s="33">
        <f t="shared" si="10"/>
        <v>94.8125</v>
      </c>
      <c r="K392" s="79"/>
    </row>
    <row r="393" spans="1:11" x14ac:dyDescent="0.25">
      <c r="A393" t="s">
        <v>11051</v>
      </c>
      <c r="B393" s="80">
        <v>43100</v>
      </c>
      <c r="C393" t="s">
        <v>11052</v>
      </c>
      <c r="D393">
        <v>1</v>
      </c>
      <c r="E393" t="s">
        <v>11053</v>
      </c>
      <c r="F393" t="s">
        <v>1406</v>
      </c>
      <c r="G393" s="79" t="str">
        <f t="shared" si="9"/>
        <v>FNI970829JR9</v>
      </c>
      <c r="H393" t="s">
        <v>794</v>
      </c>
      <c r="I393">
        <v>10.62</v>
      </c>
      <c r="J393" s="33">
        <f t="shared" si="10"/>
        <v>66.375</v>
      </c>
      <c r="K393" s="79"/>
    </row>
    <row r="394" spans="1:11" x14ac:dyDescent="0.25">
      <c r="A394" t="s">
        <v>11051</v>
      </c>
      <c r="B394" s="80">
        <v>43100</v>
      </c>
      <c r="C394" t="s">
        <v>11052</v>
      </c>
      <c r="D394">
        <v>1</v>
      </c>
      <c r="E394" t="s">
        <v>11053</v>
      </c>
      <c r="F394" t="s">
        <v>1406</v>
      </c>
      <c r="G394" s="79" t="str">
        <f t="shared" si="9"/>
        <v>SDU040607FA9</v>
      </c>
      <c r="H394" t="s">
        <v>6008</v>
      </c>
      <c r="I394">
        <v>67.739999999999995</v>
      </c>
      <c r="J394" s="33">
        <f t="shared" si="10"/>
        <v>423.37499999999994</v>
      </c>
      <c r="K394" s="79"/>
    </row>
    <row r="395" spans="1:11" x14ac:dyDescent="0.25">
      <c r="A395" t="s">
        <v>11051</v>
      </c>
      <c r="B395" s="80">
        <v>43100</v>
      </c>
      <c r="C395" t="s">
        <v>11052</v>
      </c>
      <c r="D395">
        <v>1</v>
      </c>
      <c r="E395" t="s">
        <v>11053</v>
      </c>
      <c r="F395" t="s">
        <v>1406</v>
      </c>
      <c r="G395" s="79" t="str">
        <f t="shared" si="9"/>
        <v>TSC070907QS5</v>
      </c>
      <c r="H395" t="s">
        <v>796</v>
      </c>
      <c r="I395">
        <v>15.17</v>
      </c>
      <c r="J395" s="33">
        <f t="shared" si="10"/>
        <v>94.8125</v>
      </c>
      <c r="K395" s="79"/>
    </row>
    <row r="396" spans="1:11" x14ac:dyDescent="0.25">
      <c r="A396" t="s">
        <v>11054</v>
      </c>
      <c r="B396" s="80">
        <v>43100</v>
      </c>
      <c r="C396" t="s">
        <v>11055</v>
      </c>
      <c r="D396">
        <v>1</v>
      </c>
      <c r="E396" t="s">
        <v>11056</v>
      </c>
      <c r="F396" t="s">
        <v>1406</v>
      </c>
      <c r="G396" s="79" t="str">
        <f t="shared" si="9"/>
        <v>AQU121207FY2</v>
      </c>
      <c r="H396" t="s">
        <v>7448</v>
      </c>
      <c r="I396">
        <v>15.17</v>
      </c>
      <c r="J396" s="33">
        <f t="shared" si="10"/>
        <v>94.8125</v>
      </c>
      <c r="K396" s="79"/>
    </row>
    <row r="397" spans="1:11" x14ac:dyDescent="0.25">
      <c r="A397" t="s">
        <v>11054</v>
      </c>
      <c r="B397" s="80">
        <v>43100</v>
      </c>
      <c r="C397" t="s">
        <v>11055</v>
      </c>
      <c r="D397">
        <v>1</v>
      </c>
      <c r="E397" t="s">
        <v>11056</v>
      </c>
      <c r="F397" t="s">
        <v>1406</v>
      </c>
      <c r="G397" s="79" t="str">
        <f t="shared" si="9"/>
        <v>FNI970829JR9</v>
      </c>
      <c r="H397" t="s">
        <v>794</v>
      </c>
      <c r="I397">
        <v>21.24</v>
      </c>
      <c r="J397" s="33">
        <f t="shared" si="10"/>
        <v>132.75</v>
      </c>
      <c r="K397" s="79"/>
    </row>
    <row r="398" spans="1:11" x14ac:dyDescent="0.25">
      <c r="A398" t="s">
        <v>11054</v>
      </c>
      <c r="B398" s="80">
        <v>43100</v>
      </c>
      <c r="C398" t="s">
        <v>11055</v>
      </c>
      <c r="D398">
        <v>1</v>
      </c>
      <c r="E398" t="s">
        <v>11056</v>
      </c>
      <c r="F398" t="s">
        <v>1406</v>
      </c>
      <c r="G398" s="79" t="str">
        <f t="shared" si="9"/>
        <v>GAL990420EZ4</v>
      </c>
      <c r="H398" t="s">
        <v>4418</v>
      </c>
      <c r="I398">
        <v>67.37</v>
      </c>
      <c r="J398" s="33">
        <f t="shared" si="10"/>
        <v>421.0625</v>
      </c>
      <c r="K398" s="79"/>
    </row>
    <row r="399" spans="1:11" x14ac:dyDescent="0.25">
      <c r="A399" t="s">
        <v>11054</v>
      </c>
      <c r="B399" s="80">
        <v>43100</v>
      </c>
      <c r="C399" t="s">
        <v>11055</v>
      </c>
      <c r="D399">
        <v>1</v>
      </c>
      <c r="E399" t="s">
        <v>11056</v>
      </c>
      <c r="F399" t="s">
        <v>1406</v>
      </c>
      <c r="G399" s="79" t="str">
        <f t="shared" si="9"/>
        <v>TSC070907QS5</v>
      </c>
      <c r="H399" t="s">
        <v>796</v>
      </c>
      <c r="I399">
        <v>15.17</v>
      </c>
      <c r="J399" s="33">
        <f t="shared" si="10"/>
        <v>94.8125</v>
      </c>
      <c r="K399" s="79"/>
    </row>
    <row r="400" spans="1:11" x14ac:dyDescent="0.25">
      <c r="A400" t="s">
        <v>11057</v>
      </c>
      <c r="B400" s="80">
        <v>43100</v>
      </c>
      <c r="C400" t="s">
        <v>11058</v>
      </c>
      <c r="D400">
        <v>1</v>
      </c>
      <c r="E400" t="s">
        <v>11059</v>
      </c>
      <c r="F400" t="s">
        <v>1406</v>
      </c>
      <c r="G400" s="79" t="str">
        <f t="shared" si="9"/>
        <v>AAN051220835</v>
      </c>
      <c r="H400" t="s">
        <v>804</v>
      </c>
      <c r="I400">
        <v>20</v>
      </c>
      <c r="J400" s="33">
        <f t="shared" si="10"/>
        <v>125</v>
      </c>
      <c r="K400" s="79"/>
    </row>
    <row r="401" spans="1:11" x14ac:dyDescent="0.25">
      <c r="A401" t="s">
        <v>11057</v>
      </c>
      <c r="B401" s="80">
        <v>43100</v>
      </c>
      <c r="C401" t="s">
        <v>11058</v>
      </c>
      <c r="D401">
        <v>1</v>
      </c>
      <c r="E401" t="s">
        <v>11059</v>
      </c>
      <c r="F401" t="s">
        <v>1406</v>
      </c>
      <c r="G401" s="79" t="str">
        <f t="shared" si="9"/>
        <v>AEB611030SN7</v>
      </c>
      <c r="H401" t="s">
        <v>850</v>
      </c>
      <c r="I401">
        <v>51.45</v>
      </c>
      <c r="J401" s="33">
        <f t="shared" si="10"/>
        <v>321.5625</v>
      </c>
      <c r="K401" s="79"/>
    </row>
    <row r="402" spans="1:11" x14ac:dyDescent="0.25">
      <c r="A402" t="s">
        <v>11057</v>
      </c>
      <c r="B402" s="80">
        <v>43100</v>
      </c>
      <c r="C402" t="s">
        <v>11058</v>
      </c>
      <c r="D402">
        <v>1</v>
      </c>
      <c r="E402" t="s">
        <v>11059</v>
      </c>
      <c r="F402" t="s">
        <v>1406</v>
      </c>
      <c r="G402" s="79" t="str">
        <f t="shared" si="9"/>
        <v>API6609273E0</v>
      </c>
      <c r="H402" t="s">
        <v>444</v>
      </c>
      <c r="I402">
        <v>10.210000000000001</v>
      </c>
      <c r="J402" s="33">
        <f t="shared" si="10"/>
        <v>63.812500000000007</v>
      </c>
      <c r="K402" s="79"/>
    </row>
    <row r="403" spans="1:11" x14ac:dyDescent="0.25">
      <c r="A403" t="s">
        <v>11057</v>
      </c>
      <c r="B403" s="80">
        <v>43100</v>
      </c>
      <c r="C403" t="s">
        <v>11058</v>
      </c>
      <c r="D403">
        <v>1</v>
      </c>
      <c r="E403" t="s">
        <v>11059</v>
      </c>
      <c r="F403" t="s">
        <v>1406</v>
      </c>
      <c r="G403" s="79" t="str">
        <f t="shared" si="9"/>
        <v>AQU121207FY2</v>
      </c>
      <c r="H403" t="s">
        <v>7448</v>
      </c>
      <c r="I403">
        <v>15.17</v>
      </c>
      <c r="J403" s="33">
        <f t="shared" si="10"/>
        <v>94.8125</v>
      </c>
      <c r="K403" s="79"/>
    </row>
    <row r="404" spans="1:11" x14ac:dyDescent="0.25">
      <c r="A404" t="s">
        <v>11057</v>
      </c>
      <c r="B404" s="80">
        <v>43100</v>
      </c>
      <c r="C404" t="s">
        <v>11058</v>
      </c>
      <c r="D404">
        <v>1</v>
      </c>
      <c r="E404" t="s">
        <v>11059</v>
      </c>
      <c r="F404" t="s">
        <v>1406</v>
      </c>
      <c r="G404" s="79" t="str">
        <f t="shared" si="9"/>
        <v>FNI970829JR9</v>
      </c>
      <c r="H404" t="s">
        <v>794</v>
      </c>
      <c r="I404">
        <v>10.62</v>
      </c>
      <c r="J404" s="33">
        <f t="shared" si="10"/>
        <v>66.375</v>
      </c>
      <c r="K404" s="79"/>
    </row>
    <row r="405" spans="1:11" x14ac:dyDescent="0.25">
      <c r="A405" t="s">
        <v>11057</v>
      </c>
      <c r="B405" s="80">
        <v>43100</v>
      </c>
      <c r="C405" t="s">
        <v>11058</v>
      </c>
      <c r="D405">
        <v>1</v>
      </c>
      <c r="E405" t="s">
        <v>11059</v>
      </c>
      <c r="F405" t="s">
        <v>1406</v>
      </c>
      <c r="G405" s="79" t="str">
        <f t="shared" si="9"/>
        <v>TSC070907QS5</v>
      </c>
      <c r="H405" t="s">
        <v>796</v>
      </c>
      <c r="I405">
        <v>15.17</v>
      </c>
      <c r="J405" s="33">
        <f t="shared" si="10"/>
        <v>94.8125</v>
      </c>
      <c r="K405" s="79"/>
    </row>
    <row r="406" spans="1:11" x14ac:dyDescent="0.25">
      <c r="A406" t="s">
        <v>11060</v>
      </c>
      <c r="B406" s="80">
        <v>43100</v>
      </c>
      <c r="C406" t="s">
        <v>11061</v>
      </c>
      <c r="D406">
        <v>1</v>
      </c>
      <c r="E406" t="s">
        <v>11062</v>
      </c>
      <c r="F406" t="s">
        <v>1406</v>
      </c>
      <c r="G406" s="79" t="str">
        <f t="shared" ref="G406:G468" si="11">+H406</f>
        <v>API6609273E0</v>
      </c>
      <c r="H406" t="s">
        <v>444</v>
      </c>
      <c r="I406">
        <v>139.31</v>
      </c>
      <c r="J406" s="33">
        <f t="shared" si="10"/>
        <v>870.6875</v>
      </c>
      <c r="K406" s="79"/>
    </row>
    <row r="407" spans="1:11" x14ac:dyDescent="0.25">
      <c r="A407" t="s">
        <v>11060</v>
      </c>
      <c r="B407" s="80">
        <v>43100</v>
      </c>
      <c r="C407" t="s">
        <v>11061</v>
      </c>
      <c r="D407">
        <v>1</v>
      </c>
      <c r="E407" t="s">
        <v>11062</v>
      </c>
      <c r="F407" t="s">
        <v>1406</v>
      </c>
      <c r="G407" s="79" t="str">
        <f t="shared" si="11"/>
        <v>EUR0808215H7</v>
      </c>
      <c r="H407" t="s">
        <v>913</v>
      </c>
      <c r="I407">
        <v>40.4</v>
      </c>
      <c r="J407" s="33">
        <f t="shared" si="10"/>
        <v>252.5</v>
      </c>
      <c r="K407" s="79"/>
    </row>
    <row r="408" spans="1:11" x14ac:dyDescent="0.25">
      <c r="A408" t="s">
        <v>11060</v>
      </c>
      <c r="B408" s="80">
        <v>43100</v>
      </c>
      <c r="C408" t="s">
        <v>11061</v>
      </c>
      <c r="D408">
        <v>1</v>
      </c>
      <c r="E408" t="s">
        <v>11062</v>
      </c>
      <c r="F408" t="s">
        <v>1406</v>
      </c>
      <c r="G408" s="79" t="str">
        <f t="shared" si="11"/>
        <v>FNI970829JR9</v>
      </c>
      <c r="H408" t="s">
        <v>794</v>
      </c>
      <c r="I408">
        <v>8.69</v>
      </c>
      <c r="J408" s="33">
        <f t="shared" si="10"/>
        <v>54.312499999999993</v>
      </c>
      <c r="K408" s="79"/>
    </row>
    <row r="409" spans="1:11" x14ac:dyDescent="0.25">
      <c r="A409" t="s">
        <v>11060</v>
      </c>
      <c r="B409" s="80">
        <v>43100</v>
      </c>
      <c r="C409" t="s">
        <v>11061</v>
      </c>
      <c r="D409">
        <v>1</v>
      </c>
      <c r="E409" t="s">
        <v>11062</v>
      </c>
      <c r="F409" t="s">
        <v>1406</v>
      </c>
      <c r="G409" s="79" t="str">
        <f t="shared" si="11"/>
        <v>FNI970829JR9</v>
      </c>
      <c r="H409" t="s">
        <v>794</v>
      </c>
      <c r="I409">
        <v>13.1</v>
      </c>
      <c r="J409" s="33">
        <f t="shared" si="10"/>
        <v>81.875</v>
      </c>
      <c r="K409" s="79"/>
    </row>
    <row r="410" spans="1:11" x14ac:dyDescent="0.25">
      <c r="A410" t="s">
        <v>11060</v>
      </c>
      <c r="B410" s="80">
        <v>43100</v>
      </c>
      <c r="C410" t="s">
        <v>11061</v>
      </c>
      <c r="D410">
        <v>1</v>
      </c>
      <c r="E410" t="s">
        <v>11062</v>
      </c>
      <c r="F410" t="s">
        <v>1406</v>
      </c>
      <c r="G410" s="79" t="str">
        <f t="shared" si="11"/>
        <v>GIOC011116VA9</v>
      </c>
      <c r="H410" t="s">
        <v>11063</v>
      </c>
      <c r="I410">
        <v>51.09</v>
      </c>
      <c r="J410" s="33">
        <f t="shared" si="10"/>
        <v>319.3125</v>
      </c>
      <c r="K410" s="79"/>
    </row>
    <row r="411" spans="1:11" x14ac:dyDescent="0.25">
      <c r="A411" t="s">
        <v>11060</v>
      </c>
      <c r="B411" s="80">
        <v>43100</v>
      </c>
      <c r="C411" t="s">
        <v>11061</v>
      </c>
      <c r="D411">
        <v>1</v>
      </c>
      <c r="E411" t="s">
        <v>11062</v>
      </c>
      <c r="F411" t="s">
        <v>1406</v>
      </c>
      <c r="G411" s="79" t="str">
        <f t="shared" si="11"/>
        <v>MTA900528FIA</v>
      </c>
      <c r="H411" t="s">
        <v>919</v>
      </c>
      <c r="I411">
        <v>8.5500000000000007</v>
      </c>
      <c r="J411" s="33">
        <f t="shared" si="10"/>
        <v>53.4375</v>
      </c>
      <c r="K411" s="79"/>
    </row>
    <row r="412" spans="1:11" x14ac:dyDescent="0.25">
      <c r="A412" t="s">
        <v>11060</v>
      </c>
      <c r="B412" s="80">
        <v>43100</v>
      </c>
      <c r="C412" t="s">
        <v>11061</v>
      </c>
      <c r="D412">
        <v>1</v>
      </c>
      <c r="E412" t="s">
        <v>11062</v>
      </c>
      <c r="F412" t="s">
        <v>1406</v>
      </c>
      <c r="G412" s="79" t="str">
        <f t="shared" si="11"/>
        <v>WUWE6605275U0</v>
      </c>
      <c r="H412" t="s">
        <v>8975</v>
      </c>
      <c r="I412">
        <v>12.41</v>
      </c>
      <c r="J412" s="33">
        <f t="shared" si="10"/>
        <v>77.5625</v>
      </c>
      <c r="K412" s="79"/>
    </row>
    <row r="413" spans="1:11" x14ac:dyDescent="0.25">
      <c r="A413" t="s">
        <v>11064</v>
      </c>
      <c r="B413" s="80">
        <v>43100</v>
      </c>
      <c r="C413" t="s">
        <v>11065</v>
      </c>
      <c r="D413">
        <v>1</v>
      </c>
      <c r="E413" t="s">
        <v>11066</v>
      </c>
      <c r="F413" t="s">
        <v>1406</v>
      </c>
      <c r="G413" s="79" t="str">
        <f t="shared" si="11"/>
        <v>AAN051220835</v>
      </c>
      <c r="H413" t="s">
        <v>804</v>
      </c>
      <c r="I413">
        <v>45.52</v>
      </c>
      <c r="J413" s="33">
        <f t="shared" si="10"/>
        <v>284.5</v>
      </c>
      <c r="K413" s="79"/>
    </row>
    <row r="414" spans="1:11" x14ac:dyDescent="0.25">
      <c r="A414" t="s">
        <v>11064</v>
      </c>
      <c r="B414" s="80">
        <v>43100</v>
      </c>
      <c r="C414" t="s">
        <v>11065</v>
      </c>
      <c r="D414">
        <v>1</v>
      </c>
      <c r="E414" t="s">
        <v>11066</v>
      </c>
      <c r="F414" t="s">
        <v>1406</v>
      </c>
      <c r="G414" s="79" t="str">
        <f t="shared" si="11"/>
        <v>API6609273E0</v>
      </c>
      <c r="H414" t="s">
        <v>444</v>
      </c>
      <c r="I414">
        <v>41.24</v>
      </c>
      <c r="J414" s="33">
        <f t="shared" si="10"/>
        <v>257.75</v>
      </c>
      <c r="K414" s="79"/>
    </row>
    <row r="415" spans="1:11" x14ac:dyDescent="0.25">
      <c r="A415" t="s">
        <v>11064</v>
      </c>
      <c r="B415" s="80">
        <v>43100</v>
      </c>
      <c r="C415" t="s">
        <v>11065</v>
      </c>
      <c r="D415">
        <v>1</v>
      </c>
      <c r="E415" t="s">
        <v>11066</v>
      </c>
      <c r="F415" t="s">
        <v>1406</v>
      </c>
      <c r="G415" s="79" t="str">
        <f t="shared" si="11"/>
        <v>APU640930KV9</v>
      </c>
      <c r="H415" t="s">
        <v>924</v>
      </c>
      <c r="I415">
        <v>206.07</v>
      </c>
      <c r="J415" s="33">
        <f t="shared" si="10"/>
        <v>1287.9375</v>
      </c>
      <c r="K415" s="79"/>
    </row>
    <row r="416" spans="1:11" x14ac:dyDescent="0.25">
      <c r="A416" t="s">
        <v>11064</v>
      </c>
      <c r="B416" s="80">
        <v>43100</v>
      </c>
      <c r="C416" t="s">
        <v>11065</v>
      </c>
      <c r="D416">
        <v>1</v>
      </c>
      <c r="E416" t="s">
        <v>11066</v>
      </c>
      <c r="F416" t="s">
        <v>1406</v>
      </c>
      <c r="G416" s="79" t="str">
        <f t="shared" si="11"/>
        <v>CAM040719547</v>
      </c>
      <c r="H416" t="s">
        <v>11524</v>
      </c>
      <c r="I416">
        <v>161.57</v>
      </c>
      <c r="J416" s="33">
        <f t="shared" si="10"/>
        <v>1009.8124999999999</v>
      </c>
      <c r="K416" s="79"/>
    </row>
    <row r="417" spans="1:11" x14ac:dyDescent="0.25">
      <c r="A417" t="s">
        <v>11064</v>
      </c>
      <c r="B417" s="80">
        <v>43100</v>
      </c>
      <c r="C417" t="s">
        <v>11065</v>
      </c>
      <c r="D417">
        <v>1</v>
      </c>
      <c r="E417" t="s">
        <v>11066</v>
      </c>
      <c r="F417" t="s">
        <v>1406</v>
      </c>
      <c r="G417" s="79" t="str">
        <f t="shared" si="11"/>
        <v>CAPN820703SY9</v>
      </c>
      <c r="H417" t="s">
        <v>5880</v>
      </c>
      <c r="I417">
        <v>16.55</v>
      </c>
      <c r="J417" s="33">
        <f t="shared" si="10"/>
        <v>103.4375</v>
      </c>
      <c r="K417" s="79"/>
    </row>
    <row r="418" spans="1:11" x14ac:dyDescent="0.25">
      <c r="A418" t="s">
        <v>11064</v>
      </c>
      <c r="B418" s="80">
        <v>43100</v>
      </c>
      <c r="C418" t="s">
        <v>11065</v>
      </c>
      <c r="D418">
        <v>1</v>
      </c>
      <c r="E418" t="s">
        <v>11066</v>
      </c>
      <c r="F418" t="s">
        <v>1406</v>
      </c>
      <c r="G418" s="79" t="str">
        <f t="shared" si="11"/>
        <v>COV070910694</v>
      </c>
      <c r="H418" t="s">
        <v>5488</v>
      </c>
      <c r="I418">
        <v>67.33</v>
      </c>
      <c r="J418" s="33">
        <f t="shared" si="10"/>
        <v>420.8125</v>
      </c>
      <c r="K418" s="79"/>
    </row>
    <row r="419" spans="1:11" x14ac:dyDescent="0.25">
      <c r="A419" t="s">
        <v>11064</v>
      </c>
      <c r="B419" s="80">
        <v>43100</v>
      </c>
      <c r="C419" t="s">
        <v>11065</v>
      </c>
      <c r="D419">
        <v>1</v>
      </c>
      <c r="E419" t="s">
        <v>11066</v>
      </c>
      <c r="F419" t="s">
        <v>1406</v>
      </c>
      <c r="G419" s="79" t="str">
        <f t="shared" si="11"/>
        <v>CPF6307036N8</v>
      </c>
      <c r="H419" t="s">
        <v>841</v>
      </c>
      <c r="I419">
        <v>5.65</v>
      </c>
      <c r="J419" s="33">
        <f t="shared" si="10"/>
        <v>35.3125</v>
      </c>
      <c r="K419" s="79"/>
    </row>
    <row r="420" spans="1:11" x14ac:dyDescent="0.25">
      <c r="A420" t="s">
        <v>11064</v>
      </c>
      <c r="B420" s="80">
        <v>43100</v>
      </c>
      <c r="C420" t="s">
        <v>11065</v>
      </c>
      <c r="D420">
        <v>1</v>
      </c>
      <c r="E420" t="s">
        <v>11066</v>
      </c>
      <c r="F420" t="s">
        <v>1406</v>
      </c>
      <c r="G420" s="79" t="str">
        <f t="shared" si="11"/>
        <v>FNI970829JR9</v>
      </c>
      <c r="H420" t="s">
        <v>794</v>
      </c>
      <c r="I420">
        <v>62.48</v>
      </c>
      <c r="J420" s="33">
        <f t="shared" si="10"/>
        <v>390.5</v>
      </c>
      <c r="K420" s="79"/>
    </row>
    <row r="421" spans="1:11" x14ac:dyDescent="0.25">
      <c r="A421" t="s">
        <v>11064</v>
      </c>
      <c r="B421" s="80">
        <v>43100</v>
      </c>
      <c r="C421" t="s">
        <v>11065</v>
      </c>
      <c r="D421">
        <v>1</v>
      </c>
      <c r="E421" t="s">
        <v>11066</v>
      </c>
      <c r="F421" t="s">
        <v>1406</v>
      </c>
      <c r="G421" s="79" t="str">
        <f t="shared" si="11"/>
        <v>MATG6407264Q9</v>
      </c>
      <c r="H421" t="s">
        <v>5489</v>
      </c>
      <c r="I421">
        <v>19.59</v>
      </c>
      <c r="J421" s="33">
        <f t="shared" si="10"/>
        <v>122.4375</v>
      </c>
      <c r="K421" s="79"/>
    </row>
    <row r="422" spans="1:11" x14ac:dyDescent="0.25">
      <c r="A422" t="s">
        <v>11064</v>
      </c>
      <c r="B422" s="80">
        <v>43100</v>
      </c>
      <c r="C422" t="s">
        <v>11065</v>
      </c>
      <c r="D422">
        <v>1</v>
      </c>
      <c r="E422" t="s">
        <v>11066</v>
      </c>
      <c r="F422" t="s">
        <v>1406</v>
      </c>
      <c r="G422" s="79" t="str">
        <f t="shared" si="11"/>
        <v>MOLE750127KM7</v>
      </c>
      <c r="H422" t="s">
        <v>11525</v>
      </c>
      <c r="I422">
        <v>16.28</v>
      </c>
      <c r="J422" s="33">
        <f t="shared" si="10"/>
        <v>101.75</v>
      </c>
      <c r="K422" s="79"/>
    </row>
    <row r="423" spans="1:11" x14ac:dyDescent="0.25">
      <c r="A423" t="s">
        <v>11064</v>
      </c>
      <c r="B423" s="80">
        <v>43100</v>
      </c>
      <c r="C423" t="s">
        <v>11065</v>
      </c>
      <c r="D423">
        <v>1</v>
      </c>
      <c r="E423" t="s">
        <v>11066</v>
      </c>
      <c r="F423" t="s">
        <v>1406</v>
      </c>
      <c r="G423" s="79" t="str">
        <f t="shared" si="11"/>
        <v>SUS000505BP0</v>
      </c>
      <c r="H423" t="s">
        <v>11526</v>
      </c>
      <c r="I423">
        <v>170.03</v>
      </c>
      <c r="J423" s="33">
        <f t="shared" si="10"/>
        <v>1062.6875</v>
      </c>
      <c r="K423" s="79"/>
    </row>
    <row r="424" spans="1:11" x14ac:dyDescent="0.25">
      <c r="A424" t="s">
        <v>11067</v>
      </c>
      <c r="B424" s="80">
        <v>43100</v>
      </c>
      <c r="C424" t="s">
        <v>11068</v>
      </c>
      <c r="D424">
        <v>1</v>
      </c>
      <c r="E424" t="s">
        <v>11069</v>
      </c>
      <c r="F424" t="s">
        <v>1406</v>
      </c>
      <c r="G424" s="79" t="str">
        <f t="shared" si="11"/>
        <v>AAN051220835</v>
      </c>
      <c r="H424" t="s">
        <v>804</v>
      </c>
      <c r="I424">
        <v>45.52</v>
      </c>
      <c r="J424" s="33">
        <f t="shared" si="10"/>
        <v>284.5</v>
      </c>
      <c r="K424" s="79"/>
    </row>
    <row r="425" spans="1:11" x14ac:dyDescent="0.25">
      <c r="A425" t="s">
        <v>11067</v>
      </c>
      <c r="B425" s="80">
        <v>43100</v>
      </c>
      <c r="C425" t="s">
        <v>11068</v>
      </c>
      <c r="D425">
        <v>1</v>
      </c>
      <c r="E425" t="s">
        <v>11069</v>
      </c>
      <c r="F425" t="s">
        <v>1406</v>
      </c>
      <c r="G425" s="79" t="str">
        <f t="shared" si="11"/>
        <v>APU640930KV9</v>
      </c>
      <c r="H425" t="s">
        <v>924</v>
      </c>
      <c r="I425">
        <v>93.79</v>
      </c>
      <c r="J425" s="33">
        <f t="shared" si="10"/>
        <v>586.1875</v>
      </c>
      <c r="K425" s="79"/>
    </row>
    <row r="426" spans="1:11" x14ac:dyDescent="0.25">
      <c r="A426" t="s">
        <v>11067</v>
      </c>
      <c r="B426" s="80">
        <v>43100</v>
      </c>
      <c r="C426" t="s">
        <v>11068</v>
      </c>
      <c r="D426">
        <v>1</v>
      </c>
      <c r="E426" t="s">
        <v>11069</v>
      </c>
      <c r="F426" t="s">
        <v>1406</v>
      </c>
      <c r="G426" s="79" t="str">
        <f t="shared" si="11"/>
        <v>CAPN820703SY9</v>
      </c>
      <c r="H426" t="s">
        <v>5880</v>
      </c>
      <c r="I426">
        <v>18.62</v>
      </c>
      <c r="J426" s="33">
        <f t="shared" si="10"/>
        <v>116.375</v>
      </c>
      <c r="K426" s="79"/>
    </row>
    <row r="427" spans="1:11" x14ac:dyDescent="0.25">
      <c r="A427" t="s">
        <v>11067</v>
      </c>
      <c r="B427" s="80">
        <v>43100</v>
      </c>
      <c r="C427" t="s">
        <v>11068</v>
      </c>
      <c r="D427">
        <v>1</v>
      </c>
      <c r="E427" t="s">
        <v>11069</v>
      </c>
      <c r="F427" t="s">
        <v>1406</v>
      </c>
      <c r="G427" s="79" t="str">
        <f t="shared" si="11"/>
        <v>CME000407SU9</v>
      </c>
      <c r="H427" t="s">
        <v>11514</v>
      </c>
      <c r="I427">
        <v>164.68</v>
      </c>
      <c r="J427" s="33">
        <f t="shared" si="10"/>
        <v>1029.25</v>
      </c>
      <c r="K427" s="79"/>
    </row>
    <row r="428" spans="1:11" x14ac:dyDescent="0.25">
      <c r="A428" t="s">
        <v>11067</v>
      </c>
      <c r="B428" s="80">
        <v>43100</v>
      </c>
      <c r="C428" t="s">
        <v>11068</v>
      </c>
      <c r="D428">
        <v>1</v>
      </c>
      <c r="E428" t="s">
        <v>11069</v>
      </c>
      <c r="F428" t="s">
        <v>1406</v>
      </c>
      <c r="G428" s="79" t="str">
        <f t="shared" si="11"/>
        <v>CPF6307036N8</v>
      </c>
      <c r="H428" t="s">
        <v>841</v>
      </c>
      <c r="I428">
        <v>2.62</v>
      </c>
      <c r="J428" s="33">
        <f t="shared" si="10"/>
        <v>16.375</v>
      </c>
      <c r="K428" s="79"/>
    </row>
    <row r="429" spans="1:11" x14ac:dyDescent="0.25">
      <c r="A429" t="s">
        <v>11067</v>
      </c>
      <c r="B429" s="80">
        <v>43100</v>
      </c>
      <c r="C429" t="s">
        <v>11068</v>
      </c>
      <c r="D429">
        <v>1</v>
      </c>
      <c r="E429" t="s">
        <v>11069</v>
      </c>
      <c r="F429" t="s">
        <v>1406</v>
      </c>
      <c r="G429" s="79" t="str">
        <f t="shared" si="11"/>
        <v>FNI970829JR9</v>
      </c>
      <c r="H429" t="s">
        <v>794</v>
      </c>
      <c r="I429">
        <v>7.17</v>
      </c>
      <c r="J429" s="33">
        <f t="shared" si="10"/>
        <v>44.8125</v>
      </c>
      <c r="K429" s="79"/>
    </row>
    <row r="430" spans="1:11" x14ac:dyDescent="0.25">
      <c r="A430" t="s">
        <v>11067</v>
      </c>
      <c r="B430" s="80">
        <v>43100</v>
      </c>
      <c r="C430" t="s">
        <v>11068</v>
      </c>
      <c r="D430">
        <v>1</v>
      </c>
      <c r="E430" t="s">
        <v>11069</v>
      </c>
      <c r="F430" t="s">
        <v>1406</v>
      </c>
      <c r="G430" s="79" t="str">
        <f t="shared" si="11"/>
        <v>FNI970829JR9</v>
      </c>
      <c r="H430" t="s">
        <v>794</v>
      </c>
      <c r="I430">
        <v>136.69999999999999</v>
      </c>
      <c r="J430" s="33">
        <f t="shared" si="10"/>
        <v>854.37499999999989</v>
      </c>
      <c r="K430" s="79"/>
    </row>
    <row r="431" spans="1:11" x14ac:dyDescent="0.25">
      <c r="A431" t="s">
        <v>11067</v>
      </c>
      <c r="B431" s="80">
        <v>43100</v>
      </c>
      <c r="C431" t="s">
        <v>11068</v>
      </c>
      <c r="D431">
        <v>1</v>
      </c>
      <c r="E431" t="s">
        <v>11069</v>
      </c>
      <c r="F431" t="s">
        <v>1406</v>
      </c>
      <c r="G431" s="79" t="str">
        <f t="shared" si="11"/>
        <v>OES930222UMA</v>
      </c>
      <c r="H431" t="s">
        <v>11515</v>
      </c>
      <c r="I431">
        <v>161.66</v>
      </c>
      <c r="J431" s="33">
        <f t="shared" si="10"/>
        <v>1010.375</v>
      </c>
      <c r="K431" s="79"/>
    </row>
    <row r="432" spans="1:11" x14ac:dyDescent="0.25">
      <c r="A432" t="s">
        <v>11070</v>
      </c>
      <c r="B432" s="80">
        <v>43100</v>
      </c>
      <c r="C432" t="s">
        <v>11071</v>
      </c>
      <c r="D432">
        <v>1</v>
      </c>
      <c r="E432" t="s">
        <v>11072</v>
      </c>
      <c r="F432" t="s">
        <v>1406</v>
      </c>
      <c r="G432" s="79" t="str">
        <f t="shared" si="11"/>
        <v>API6609273E0</v>
      </c>
      <c r="H432" t="s">
        <v>444</v>
      </c>
      <c r="I432">
        <v>58.9</v>
      </c>
      <c r="J432" s="33">
        <f t="shared" si="10"/>
        <v>368.125</v>
      </c>
      <c r="K432" s="79"/>
    </row>
    <row r="433" spans="1:11" x14ac:dyDescent="0.25">
      <c r="A433" t="s">
        <v>11070</v>
      </c>
      <c r="B433" s="80">
        <v>43100</v>
      </c>
      <c r="C433" t="s">
        <v>11071</v>
      </c>
      <c r="D433">
        <v>1</v>
      </c>
      <c r="E433" t="s">
        <v>11072</v>
      </c>
      <c r="F433" t="s">
        <v>1406</v>
      </c>
      <c r="G433" s="79" t="str">
        <f t="shared" si="11"/>
        <v>AQU121207FY2</v>
      </c>
      <c r="H433" t="s">
        <v>7448</v>
      </c>
      <c r="I433">
        <v>15.17</v>
      </c>
      <c r="J433" s="33">
        <f t="shared" si="10"/>
        <v>94.8125</v>
      </c>
      <c r="K433" s="79"/>
    </row>
    <row r="434" spans="1:11" x14ac:dyDescent="0.25">
      <c r="A434" t="s">
        <v>11070</v>
      </c>
      <c r="B434" s="80">
        <v>43100</v>
      </c>
      <c r="C434" t="s">
        <v>11071</v>
      </c>
      <c r="D434">
        <v>1</v>
      </c>
      <c r="E434" t="s">
        <v>11072</v>
      </c>
      <c r="F434" t="s">
        <v>1406</v>
      </c>
      <c r="G434" s="79" t="str">
        <f t="shared" si="11"/>
        <v>FNI970829JR9</v>
      </c>
      <c r="H434" t="s">
        <v>794</v>
      </c>
      <c r="I434">
        <v>21.24</v>
      </c>
      <c r="J434" s="33">
        <f t="shared" si="10"/>
        <v>132.75</v>
      </c>
      <c r="K434" s="79"/>
    </row>
    <row r="435" spans="1:11" x14ac:dyDescent="0.25">
      <c r="A435" t="s">
        <v>11070</v>
      </c>
      <c r="B435" s="80">
        <v>43100</v>
      </c>
      <c r="C435" t="s">
        <v>11071</v>
      </c>
      <c r="D435">
        <v>1</v>
      </c>
      <c r="E435" t="s">
        <v>11072</v>
      </c>
      <c r="F435" t="s">
        <v>1406</v>
      </c>
      <c r="G435" s="79" t="str">
        <f t="shared" si="11"/>
        <v>GBA060117351</v>
      </c>
      <c r="H435" t="s">
        <v>795</v>
      </c>
      <c r="I435">
        <v>94.33</v>
      </c>
      <c r="J435" s="33">
        <f t="shared" si="10"/>
        <v>589.5625</v>
      </c>
      <c r="K435" s="79"/>
    </row>
    <row r="436" spans="1:11" x14ac:dyDescent="0.25">
      <c r="A436" t="s">
        <v>11073</v>
      </c>
      <c r="B436" s="80">
        <v>43100</v>
      </c>
      <c r="C436" t="s">
        <v>11074</v>
      </c>
      <c r="D436">
        <v>1</v>
      </c>
      <c r="E436" t="s">
        <v>11075</v>
      </c>
      <c r="F436" t="s">
        <v>1406</v>
      </c>
      <c r="G436" s="79" t="str">
        <f t="shared" si="11"/>
        <v>AGA0006136F1</v>
      </c>
      <c r="H436" t="s">
        <v>824</v>
      </c>
      <c r="I436">
        <v>67.39</v>
      </c>
      <c r="J436" s="33">
        <f t="shared" si="10"/>
        <v>421.1875</v>
      </c>
      <c r="K436" s="79"/>
    </row>
    <row r="437" spans="1:11" x14ac:dyDescent="0.25">
      <c r="A437" t="s">
        <v>11073</v>
      </c>
      <c r="B437" s="80">
        <v>43100</v>
      </c>
      <c r="C437" t="s">
        <v>11074</v>
      </c>
      <c r="D437">
        <v>1</v>
      </c>
      <c r="E437" t="s">
        <v>11075</v>
      </c>
      <c r="F437" t="s">
        <v>1406</v>
      </c>
      <c r="G437" s="79" t="str">
        <f t="shared" si="11"/>
        <v>API6609273E0</v>
      </c>
      <c r="H437" t="s">
        <v>444</v>
      </c>
      <c r="I437">
        <v>114.48</v>
      </c>
      <c r="J437" s="33">
        <f t="shared" si="10"/>
        <v>715.5</v>
      </c>
      <c r="K437" s="79"/>
    </row>
    <row r="438" spans="1:11" x14ac:dyDescent="0.25">
      <c r="A438" t="s">
        <v>11073</v>
      </c>
      <c r="B438" s="80">
        <v>43100</v>
      </c>
      <c r="C438" t="s">
        <v>11074</v>
      </c>
      <c r="D438">
        <v>1</v>
      </c>
      <c r="E438" t="s">
        <v>11075</v>
      </c>
      <c r="F438" t="s">
        <v>1406</v>
      </c>
      <c r="G438" s="79" t="str">
        <f t="shared" si="11"/>
        <v>RCO0708136F7</v>
      </c>
      <c r="H438" t="s">
        <v>815</v>
      </c>
      <c r="I438">
        <v>65.930000000000007</v>
      </c>
      <c r="J438" s="33">
        <f t="shared" si="10"/>
        <v>412.06250000000006</v>
      </c>
      <c r="K438" s="79"/>
    </row>
    <row r="439" spans="1:11" x14ac:dyDescent="0.25">
      <c r="A439" t="s">
        <v>11073</v>
      </c>
      <c r="B439" s="80">
        <v>43100</v>
      </c>
      <c r="C439" t="s">
        <v>11074</v>
      </c>
      <c r="D439">
        <v>1</v>
      </c>
      <c r="E439" t="s">
        <v>11075</v>
      </c>
      <c r="F439" t="s">
        <v>1406</v>
      </c>
      <c r="G439" s="79" t="str">
        <f t="shared" si="11"/>
        <v>SCO7404174M0</v>
      </c>
      <c r="H439" t="s">
        <v>11076</v>
      </c>
      <c r="I439">
        <v>132.44</v>
      </c>
      <c r="J439" s="33">
        <f t="shared" si="10"/>
        <v>827.75</v>
      </c>
      <c r="K439" s="79"/>
    </row>
    <row r="440" spans="1:11" x14ac:dyDescent="0.25">
      <c r="A440" t="s">
        <v>11077</v>
      </c>
      <c r="B440" s="80">
        <v>43100</v>
      </c>
      <c r="C440" t="s">
        <v>11078</v>
      </c>
      <c r="D440">
        <v>1</v>
      </c>
      <c r="E440" t="s">
        <v>11079</v>
      </c>
      <c r="F440" t="s">
        <v>1406</v>
      </c>
      <c r="G440" s="79" t="str">
        <f t="shared" si="11"/>
        <v>DUMA580801KN5</v>
      </c>
      <c r="H440" t="s">
        <v>305</v>
      </c>
      <c r="I440">
        <v>40</v>
      </c>
      <c r="J440" s="33">
        <f t="shared" si="10"/>
        <v>250</v>
      </c>
      <c r="K440" s="79"/>
    </row>
    <row r="441" spans="1:11" x14ac:dyDescent="0.25">
      <c r="A441" t="s">
        <v>11080</v>
      </c>
      <c r="B441" s="80">
        <v>43100</v>
      </c>
      <c r="C441" t="s">
        <v>11081</v>
      </c>
      <c r="D441">
        <v>1</v>
      </c>
      <c r="E441" t="s">
        <v>11082</v>
      </c>
      <c r="F441" t="s">
        <v>1406</v>
      </c>
      <c r="G441" s="79" t="str">
        <f t="shared" si="11"/>
        <v>DUMA580801KN5</v>
      </c>
      <c r="H441" t="s">
        <v>305</v>
      </c>
      <c r="I441">
        <v>40</v>
      </c>
      <c r="J441" s="33">
        <f t="shared" si="10"/>
        <v>250</v>
      </c>
      <c r="K441" s="79"/>
    </row>
    <row r="442" spans="1:11" x14ac:dyDescent="0.25">
      <c r="A442" t="s">
        <v>11083</v>
      </c>
      <c r="B442" s="80">
        <v>43100</v>
      </c>
      <c r="C442" t="s">
        <v>11084</v>
      </c>
      <c r="D442">
        <v>1</v>
      </c>
      <c r="E442" t="s">
        <v>11085</v>
      </c>
      <c r="F442" t="s">
        <v>1406</v>
      </c>
      <c r="G442" s="79" t="str">
        <f t="shared" si="11"/>
        <v>DUMA580801KN5</v>
      </c>
      <c r="H442" t="s">
        <v>305</v>
      </c>
      <c r="I442">
        <v>40</v>
      </c>
      <c r="J442" s="33">
        <f t="shared" si="10"/>
        <v>250</v>
      </c>
      <c r="K442" s="79"/>
    </row>
    <row r="443" spans="1:11" x14ac:dyDescent="0.25">
      <c r="A443" t="s">
        <v>11088</v>
      </c>
      <c r="B443" s="80">
        <v>43100</v>
      </c>
      <c r="C443" t="s">
        <v>11089</v>
      </c>
      <c r="D443">
        <v>1</v>
      </c>
      <c r="E443" t="s">
        <v>11090</v>
      </c>
      <c r="F443" t="s">
        <v>1406</v>
      </c>
      <c r="G443" s="79" t="str">
        <f t="shared" si="11"/>
        <v>AQU121207FY2</v>
      </c>
      <c r="H443" t="s">
        <v>7448</v>
      </c>
      <c r="I443">
        <v>15.17</v>
      </c>
      <c r="J443" s="33">
        <f t="shared" si="10"/>
        <v>94.8125</v>
      </c>
      <c r="K443" s="79"/>
    </row>
    <row r="444" spans="1:11" x14ac:dyDescent="0.25">
      <c r="A444" t="s">
        <v>11088</v>
      </c>
      <c r="B444" s="80">
        <v>43100</v>
      </c>
      <c r="C444" t="s">
        <v>11089</v>
      </c>
      <c r="D444">
        <v>1</v>
      </c>
      <c r="E444" t="s">
        <v>11090</v>
      </c>
      <c r="F444" t="s">
        <v>1406</v>
      </c>
      <c r="G444" s="79" t="str">
        <f t="shared" si="11"/>
        <v>FNI970829JR9</v>
      </c>
      <c r="H444" t="s">
        <v>794</v>
      </c>
      <c r="I444">
        <v>21.24</v>
      </c>
      <c r="J444" s="33">
        <f t="shared" si="10"/>
        <v>132.75</v>
      </c>
      <c r="K444" s="79"/>
    </row>
    <row r="445" spans="1:11" x14ac:dyDescent="0.25">
      <c r="A445" t="s">
        <v>11088</v>
      </c>
      <c r="B445" s="80">
        <v>43100</v>
      </c>
      <c r="C445" t="s">
        <v>11089</v>
      </c>
      <c r="D445">
        <v>1</v>
      </c>
      <c r="E445" t="s">
        <v>11090</v>
      </c>
      <c r="F445" t="s">
        <v>1406</v>
      </c>
      <c r="G445" s="79" t="str">
        <f t="shared" si="11"/>
        <v>GQL941129CY5</v>
      </c>
      <c r="H445" t="s">
        <v>11091</v>
      </c>
      <c r="I445">
        <v>18.89</v>
      </c>
      <c r="J445" s="33">
        <f t="shared" si="10"/>
        <v>118.0625</v>
      </c>
      <c r="K445" s="79"/>
    </row>
    <row r="446" spans="1:11" x14ac:dyDescent="0.25">
      <c r="A446" t="s">
        <v>11092</v>
      </c>
      <c r="B446" s="80">
        <v>43100</v>
      </c>
      <c r="C446" t="s">
        <v>11093</v>
      </c>
      <c r="D446">
        <v>1</v>
      </c>
      <c r="E446" t="s">
        <v>11094</v>
      </c>
      <c r="F446" t="s">
        <v>1406</v>
      </c>
      <c r="G446" s="79" t="str">
        <f t="shared" si="11"/>
        <v>API6609273E0</v>
      </c>
      <c r="H446" t="s">
        <v>444</v>
      </c>
      <c r="I446">
        <v>52.69</v>
      </c>
      <c r="J446" s="33">
        <f t="shared" si="10"/>
        <v>329.3125</v>
      </c>
      <c r="K446" s="79"/>
    </row>
    <row r="447" spans="1:11" x14ac:dyDescent="0.25">
      <c r="A447" t="s">
        <v>11092</v>
      </c>
      <c r="B447" s="80">
        <v>43100</v>
      </c>
      <c r="C447" t="s">
        <v>11093</v>
      </c>
      <c r="D447">
        <v>1</v>
      </c>
      <c r="E447" t="s">
        <v>11094</v>
      </c>
      <c r="F447" t="s">
        <v>1406</v>
      </c>
      <c r="G447" s="79" t="str">
        <f t="shared" si="11"/>
        <v>AQU121207FY2</v>
      </c>
      <c r="H447" t="s">
        <v>7448</v>
      </c>
      <c r="I447">
        <v>15.17</v>
      </c>
      <c r="J447" s="33">
        <f t="shared" si="10"/>
        <v>94.8125</v>
      </c>
      <c r="K447" s="79"/>
    </row>
    <row r="448" spans="1:11" x14ac:dyDescent="0.25">
      <c r="A448" t="s">
        <v>11092</v>
      </c>
      <c r="B448" s="80">
        <v>43100</v>
      </c>
      <c r="C448" t="s">
        <v>11093</v>
      </c>
      <c r="D448">
        <v>1</v>
      </c>
      <c r="E448" t="s">
        <v>11094</v>
      </c>
      <c r="F448" t="s">
        <v>1406</v>
      </c>
      <c r="G448" s="79" t="str">
        <f t="shared" si="11"/>
        <v>FMN9905248R8</v>
      </c>
      <c r="H448" t="s">
        <v>880</v>
      </c>
      <c r="I448">
        <v>10.48</v>
      </c>
      <c r="J448" s="33">
        <f t="shared" si="10"/>
        <v>65.5</v>
      </c>
      <c r="K448" s="79"/>
    </row>
    <row r="449" spans="1:11" x14ac:dyDescent="0.25">
      <c r="A449" t="s">
        <v>11095</v>
      </c>
      <c r="B449" s="80">
        <v>43100</v>
      </c>
      <c r="C449" t="s">
        <v>11096</v>
      </c>
      <c r="D449">
        <v>1</v>
      </c>
      <c r="E449" t="s">
        <v>11097</v>
      </c>
      <c r="F449" t="s">
        <v>1406</v>
      </c>
      <c r="G449" s="79" t="str">
        <f t="shared" si="11"/>
        <v>TTI961202IM1</v>
      </c>
      <c r="H449" t="s">
        <v>426</v>
      </c>
      <c r="I449">
        <v>39.07</v>
      </c>
      <c r="J449" s="33">
        <f t="shared" si="10"/>
        <v>244.1875</v>
      </c>
      <c r="K449" s="79"/>
    </row>
    <row r="450" spans="1:11" x14ac:dyDescent="0.25">
      <c r="A450" t="s">
        <v>11098</v>
      </c>
      <c r="B450" s="80">
        <v>43100</v>
      </c>
      <c r="C450" t="s">
        <v>11099</v>
      </c>
      <c r="D450">
        <v>1</v>
      </c>
      <c r="E450" t="s">
        <v>11100</v>
      </c>
      <c r="F450" t="s">
        <v>1406</v>
      </c>
      <c r="G450" s="79" t="str">
        <f t="shared" si="11"/>
        <v>BES040330MRA</v>
      </c>
      <c r="H450" t="s">
        <v>975</v>
      </c>
      <c r="I450">
        <v>57.82</v>
      </c>
      <c r="J450" s="33">
        <f t="shared" si="10"/>
        <v>361.375</v>
      </c>
      <c r="K450" s="79"/>
    </row>
    <row r="451" spans="1:11" x14ac:dyDescent="0.25">
      <c r="A451" t="s">
        <v>11098</v>
      </c>
      <c r="B451" s="80">
        <v>43100</v>
      </c>
      <c r="C451" t="s">
        <v>11099</v>
      </c>
      <c r="D451">
        <v>1</v>
      </c>
      <c r="E451" t="s">
        <v>11100</v>
      </c>
      <c r="F451" t="s">
        <v>1406</v>
      </c>
      <c r="G451" s="79" t="str">
        <f t="shared" si="11"/>
        <v>CSR170213TE8</v>
      </c>
      <c r="H451" t="s">
        <v>11516</v>
      </c>
      <c r="I451">
        <v>107.8</v>
      </c>
      <c r="J451" s="33">
        <f t="shared" si="10"/>
        <v>673.75</v>
      </c>
      <c r="K451" s="79"/>
    </row>
    <row r="452" spans="1:11" x14ac:dyDescent="0.25">
      <c r="A452" t="s">
        <v>11098</v>
      </c>
      <c r="B452" s="80">
        <v>43100</v>
      </c>
      <c r="C452" t="s">
        <v>11099</v>
      </c>
      <c r="D452">
        <v>1</v>
      </c>
      <c r="E452" t="s">
        <v>11100</v>
      </c>
      <c r="F452" t="s">
        <v>1406</v>
      </c>
      <c r="G452" s="79" t="str">
        <f t="shared" si="11"/>
        <v>FNI970829JR9</v>
      </c>
      <c r="H452" t="s">
        <v>794</v>
      </c>
      <c r="I452">
        <v>21.79</v>
      </c>
      <c r="J452" s="33">
        <f t="shared" si="10"/>
        <v>136.1875</v>
      </c>
      <c r="K452" s="79"/>
    </row>
    <row r="453" spans="1:11" x14ac:dyDescent="0.25">
      <c r="A453" t="s">
        <v>11098</v>
      </c>
      <c r="B453" s="80">
        <v>43100</v>
      </c>
      <c r="C453" t="s">
        <v>11099</v>
      </c>
      <c r="D453">
        <v>1</v>
      </c>
      <c r="E453" t="s">
        <v>11100</v>
      </c>
      <c r="F453" t="s">
        <v>1406</v>
      </c>
      <c r="G453" s="79" t="str">
        <f t="shared" si="11"/>
        <v>OME561118AA8</v>
      </c>
      <c r="H453" t="s">
        <v>907</v>
      </c>
      <c r="I453">
        <v>146.21</v>
      </c>
      <c r="J453" s="33">
        <f t="shared" si="10"/>
        <v>913.8125</v>
      </c>
      <c r="K453" s="79"/>
    </row>
    <row r="454" spans="1:11" x14ac:dyDescent="0.25">
      <c r="A454" t="s">
        <v>11101</v>
      </c>
      <c r="B454" s="80">
        <v>43100</v>
      </c>
      <c r="C454" t="s">
        <v>11102</v>
      </c>
      <c r="D454">
        <v>1</v>
      </c>
      <c r="E454" t="s">
        <v>11103</v>
      </c>
      <c r="F454" t="s">
        <v>1406</v>
      </c>
      <c r="G454" s="79" t="str">
        <f t="shared" si="11"/>
        <v>API6609273E0</v>
      </c>
      <c r="H454" t="s">
        <v>444</v>
      </c>
      <c r="I454">
        <v>58.9</v>
      </c>
      <c r="J454" s="33">
        <f t="shared" si="10"/>
        <v>368.125</v>
      </c>
      <c r="K454" s="79"/>
    </row>
    <row r="455" spans="1:11" x14ac:dyDescent="0.25">
      <c r="A455" t="s">
        <v>11101</v>
      </c>
      <c r="B455" s="80">
        <v>43100</v>
      </c>
      <c r="C455" t="s">
        <v>11102</v>
      </c>
      <c r="D455">
        <v>1</v>
      </c>
      <c r="E455" t="s">
        <v>11103</v>
      </c>
      <c r="F455" t="s">
        <v>1406</v>
      </c>
      <c r="G455" s="79" t="str">
        <f t="shared" si="11"/>
        <v>AQU121207FY2</v>
      </c>
      <c r="H455" t="s">
        <v>7448</v>
      </c>
      <c r="I455">
        <v>15.17</v>
      </c>
      <c r="J455" s="33">
        <f t="shared" ref="J455:J518" si="12">+I455/0.16</f>
        <v>94.8125</v>
      </c>
      <c r="K455" s="79"/>
    </row>
    <row r="456" spans="1:11" x14ac:dyDescent="0.25">
      <c r="A456" t="s">
        <v>11101</v>
      </c>
      <c r="B456" s="80">
        <v>43100</v>
      </c>
      <c r="C456" t="s">
        <v>11102</v>
      </c>
      <c r="D456">
        <v>1</v>
      </c>
      <c r="E456" t="s">
        <v>11103</v>
      </c>
      <c r="F456" t="s">
        <v>1406</v>
      </c>
      <c r="G456" s="79" t="str">
        <f t="shared" si="11"/>
        <v>FNI970829JR9</v>
      </c>
      <c r="H456" t="s">
        <v>794</v>
      </c>
      <c r="I456">
        <v>21.24</v>
      </c>
      <c r="J456" s="33">
        <f t="shared" si="12"/>
        <v>132.75</v>
      </c>
      <c r="K456" s="79"/>
    </row>
    <row r="457" spans="1:11" x14ac:dyDescent="0.25">
      <c r="A457" t="s">
        <v>11101</v>
      </c>
      <c r="B457" s="80">
        <v>43100</v>
      </c>
      <c r="C457" t="s">
        <v>11102</v>
      </c>
      <c r="D457">
        <v>1</v>
      </c>
      <c r="E457" t="s">
        <v>11103</v>
      </c>
      <c r="F457" t="s">
        <v>1406</v>
      </c>
      <c r="G457" s="79" t="str">
        <f t="shared" si="11"/>
        <v>TSC070907QS5</v>
      </c>
      <c r="H457" t="s">
        <v>796</v>
      </c>
      <c r="I457">
        <v>15.17</v>
      </c>
      <c r="J457" s="33">
        <f t="shared" si="12"/>
        <v>94.8125</v>
      </c>
      <c r="K457" s="79"/>
    </row>
    <row r="458" spans="1:11" x14ac:dyDescent="0.25">
      <c r="A458" t="s">
        <v>11104</v>
      </c>
      <c r="B458" s="80">
        <v>43100</v>
      </c>
      <c r="C458" t="s">
        <v>11105</v>
      </c>
      <c r="D458">
        <v>1</v>
      </c>
      <c r="E458" t="s">
        <v>11106</v>
      </c>
      <c r="F458" t="s">
        <v>1406</v>
      </c>
      <c r="G458" s="79" t="str">
        <f t="shared" si="11"/>
        <v>API6609273E0</v>
      </c>
      <c r="H458" t="s">
        <v>444</v>
      </c>
      <c r="I458">
        <v>147.72</v>
      </c>
      <c r="J458" s="33">
        <f t="shared" si="12"/>
        <v>923.25</v>
      </c>
      <c r="K458" s="79"/>
    </row>
    <row r="459" spans="1:11" x14ac:dyDescent="0.25">
      <c r="A459" t="s">
        <v>11104</v>
      </c>
      <c r="B459" s="80">
        <v>43100</v>
      </c>
      <c r="C459" t="s">
        <v>11105</v>
      </c>
      <c r="D459">
        <v>1</v>
      </c>
      <c r="E459" t="s">
        <v>11106</v>
      </c>
      <c r="F459" t="s">
        <v>1406</v>
      </c>
      <c r="G459" s="79" t="str">
        <f t="shared" si="11"/>
        <v>FNI970829JR9</v>
      </c>
      <c r="H459" t="s">
        <v>794</v>
      </c>
      <c r="I459">
        <v>10.210000000000001</v>
      </c>
      <c r="J459" s="33">
        <f t="shared" si="12"/>
        <v>63.812500000000007</v>
      </c>
      <c r="K459" s="79"/>
    </row>
    <row r="460" spans="1:11" x14ac:dyDescent="0.25">
      <c r="A460" t="s">
        <v>11104</v>
      </c>
      <c r="B460" s="80">
        <v>43100</v>
      </c>
      <c r="C460" t="s">
        <v>11105</v>
      </c>
      <c r="D460">
        <v>1</v>
      </c>
      <c r="E460" t="s">
        <v>11106</v>
      </c>
      <c r="F460" t="s">
        <v>1406</v>
      </c>
      <c r="G460" s="79" t="str">
        <f t="shared" si="11"/>
        <v>GOCP7508052V3</v>
      </c>
      <c r="H460" t="s">
        <v>11164</v>
      </c>
      <c r="I460">
        <v>20.14</v>
      </c>
      <c r="J460" s="33">
        <f t="shared" si="12"/>
        <v>125.875</v>
      </c>
      <c r="K460" s="79"/>
    </row>
    <row r="461" spans="1:11" x14ac:dyDescent="0.25">
      <c r="A461" t="s">
        <v>11104</v>
      </c>
      <c r="B461" s="80">
        <v>43100</v>
      </c>
      <c r="C461" t="s">
        <v>11105</v>
      </c>
      <c r="D461">
        <v>1</v>
      </c>
      <c r="E461" t="s">
        <v>11106</v>
      </c>
      <c r="F461" t="s">
        <v>1406</v>
      </c>
      <c r="G461" s="79" t="str">
        <f t="shared" si="11"/>
        <v>RCO0708136F7</v>
      </c>
      <c r="H461" t="s">
        <v>815</v>
      </c>
      <c r="I461">
        <v>36.82</v>
      </c>
      <c r="J461" s="33">
        <f t="shared" si="12"/>
        <v>230.125</v>
      </c>
      <c r="K461" s="79"/>
    </row>
    <row r="462" spans="1:11" x14ac:dyDescent="0.25">
      <c r="A462" t="s">
        <v>11104</v>
      </c>
      <c r="B462" s="80">
        <v>43100</v>
      </c>
      <c r="C462" t="s">
        <v>11105</v>
      </c>
      <c r="D462">
        <v>1</v>
      </c>
      <c r="E462" t="s">
        <v>11106</v>
      </c>
      <c r="F462" t="s">
        <v>1406</v>
      </c>
      <c r="G462" s="79" t="str">
        <f t="shared" si="11"/>
        <v>SGM950714DC2</v>
      </c>
      <c r="H462" t="s">
        <v>858</v>
      </c>
      <c r="I462">
        <v>94.26</v>
      </c>
      <c r="J462" s="33">
        <f t="shared" si="12"/>
        <v>589.125</v>
      </c>
      <c r="K462" s="79"/>
    </row>
    <row r="463" spans="1:11" x14ac:dyDescent="0.25">
      <c r="A463" t="s">
        <v>11104</v>
      </c>
      <c r="B463" s="80">
        <v>43100</v>
      </c>
      <c r="C463" t="s">
        <v>11105</v>
      </c>
      <c r="D463">
        <v>1</v>
      </c>
      <c r="E463" t="s">
        <v>11106</v>
      </c>
      <c r="F463" t="s">
        <v>1406</v>
      </c>
      <c r="G463" s="79" t="str">
        <f t="shared" si="11"/>
        <v>SJD070119PB4</v>
      </c>
      <c r="H463" t="s">
        <v>6017</v>
      </c>
      <c r="I463">
        <v>181.82</v>
      </c>
      <c r="J463" s="33">
        <f t="shared" si="12"/>
        <v>1136.375</v>
      </c>
      <c r="K463" s="79"/>
    </row>
    <row r="464" spans="1:11" x14ac:dyDescent="0.25">
      <c r="A464" t="s">
        <v>11107</v>
      </c>
      <c r="B464" s="80">
        <v>43100</v>
      </c>
      <c r="C464" t="s">
        <v>11108</v>
      </c>
      <c r="D464">
        <v>1</v>
      </c>
      <c r="E464" t="s">
        <v>11109</v>
      </c>
      <c r="F464" t="s">
        <v>1406</v>
      </c>
      <c r="G464" s="79" t="str">
        <f t="shared" si="11"/>
        <v>AAN051220835</v>
      </c>
      <c r="H464" t="s">
        <v>804</v>
      </c>
      <c r="I464">
        <v>45.52</v>
      </c>
      <c r="J464" s="33">
        <f t="shared" si="12"/>
        <v>284.5</v>
      </c>
      <c r="K464" s="79"/>
    </row>
    <row r="465" spans="1:11" x14ac:dyDescent="0.25">
      <c r="A465" t="s">
        <v>11107</v>
      </c>
      <c r="B465" s="80">
        <v>43100</v>
      </c>
      <c r="C465" t="s">
        <v>11108</v>
      </c>
      <c r="D465">
        <v>1</v>
      </c>
      <c r="E465" t="s">
        <v>11109</v>
      </c>
      <c r="F465" t="s">
        <v>1406</v>
      </c>
      <c r="G465" s="79" t="str">
        <f t="shared" si="11"/>
        <v>API6609273E0</v>
      </c>
      <c r="H465" t="s">
        <v>444</v>
      </c>
      <c r="I465">
        <v>43.45</v>
      </c>
      <c r="J465" s="33">
        <f t="shared" si="12"/>
        <v>271.5625</v>
      </c>
      <c r="K465" s="79"/>
    </row>
    <row r="466" spans="1:11" x14ac:dyDescent="0.25">
      <c r="A466" t="s">
        <v>11107</v>
      </c>
      <c r="B466" s="80">
        <v>43100</v>
      </c>
      <c r="C466" t="s">
        <v>11108</v>
      </c>
      <c r="D466">
        <v>1</v>
      </c>
      <c r="E466" t="s">
        <v>11109</v>
      </c>
      <c r="F466" t="s">
        <v>1406</v>
      </c>
      <c r="G466" s="79" t="str">
        <f t="shared" si="11"/>
        <v>apu640930kv9</v>
      </c>
      <c r="H466" t="s">
        <v>11110</v>
      </c>
      <c r="I466">
        <v>156.41</v>
      </c>
      <c r="J466" s="33">
        <f t="shared" si="12"/>
        <v>977.5625</v>
      </c>
      <c r="K466" s="79"/>
    </row>
    <row r="467" spans="1:11" x14ac:dyDescent="0.25">
      <c r="A467" t="s">
        <v>11107</v>
      </c>
      <c r="B467" s="80">
        <v>43100</v>
      </c>
      <c r="C467" t="s">
        <v>11108</v>
      </c>
      <c r="D467">
        <v>1</v>
      </c>
      <c r="E467" t="s">
        <v>11109</v>
      </c>
      <c r="F467" t="s">
        <v>1406</v>
      </c>
      <c r="G467" s="79" t="str">
        <f t="shared" si="11"/>
        <v>AQU121207FY2</v>
      </c>
      <c r="H467" t="s">
        <v>7448</v>
      </c>
      <c r="I467">
        <v>15.17</v>
      </c>
      <c r="J467" s="33">
        <f t="shared" si="12"/>
        <v>94.8125</v>
      </c>
      <c r="K467" s="79"/>
    </row>
    <row r="468" spans="1:11" x14ac:dyDescent="0.25">
      <c r="A468" t="s">
        <v>11107</v>
      </c>
      <c r="B468" s="80">
        <v>43100</v>
      </c>
      <c r="C468" t="s">
        <v>11108</v>
      </c>
      <c r="D468">
        <v>1</v>
      </c>
      <c r="E468" t="s">
        <v>11109</v>
      </c>
      <c r="F468" t="s">
        <v>1406</v>
      </c>
      <c r="G468" s="79" t="str">
        <f t="shared" si="11"/>
        <v>ASC090914UP4</v>
      </c>
      <c r="H468" t="s">
        <v>11111</v>
      </c>
      <c r="I468">
        <v>47.46</v>
      </c>
      <c r="J468" s="33">
        <f t="shared" si="12"/>
        <v>296.625</v>
      </c>
      <c r="K468" s="79"/>
    </row>
    <row r="469" spans="1:11" x14ac:dyDescent="0.25">
      <c r="A469" t="s">
        <v>11107</v>
      </c>
      <c r="B469" s="80">
        <v>43100</v>
      </c>
      <c r="C469" t="s">
        <v>11108</v>
      </c>
      <c r="D469">
        <v>1</v>
      </c>
      <c r="E469" t="s">
        <v>11109</v>
      </c>
      <c r="F469" t="s">
        <v>1406</v>
      </c>
      <c r="G469" s="79" t="str">
        <f t="shared" ref="G469:G532" si="13">+H469</f>
        <v>CADJ370604TY9</v>
      </c>
      <c r="H469" t="s">
        <v>925</v>
      </c>
      <c r="I469">
        <v>17.93</v>
      </c>
      <c r="J469" s="33">
        <f t="shared" si="12"/>
        <v>112.0625</v>
      </c>
      <c r="K469" s="79"/>
    </row>
    <row r="470" spans="1:11" x14ac:dyDescent="0.25">
      <c r="A470" t="s">
        <v>11107</v>
      </c>
      <c r="B470" s="80">
        <v>43100</v>
      </c>
      <c r="C470" t="s">
        <v>11108</v>
      </c>
      <c r="D470">
        <v>1</v>
      </c>
      <c r="E470" t="s">
        <v>11109</v>
      </c>
      <c r="F470" t="s">
        <v>1406</v>
      </c>
      <c r="G470" s="79" t="str">
        <f t="shared" si="13"/>
        <v>CAPN820703SY9</v>
      </c>
      <c r="H470" t="s">
        <v>5880</v>
      </c>
      <c r="I470">
        <v>16.55</v>
      </c>
      <c r="J470" s="33">
        <f t="shared" si="12"/>
        <v>103.4375</v>
      </c>
      <c r="K470" s="79"/>
    </row>
    <row r="471" spans="1:11" x14ac:dyDescent="0.25">
      <c r="A471" t="s">
        <v>11107</v>
      </c>
      <c r="B471" s="80">
        <v>43100</v>
      </c>
      <c r="C471" t="s">
        <v>11108</v>
      </c>
      <c r="D471">
        <v>1</v>
      </c>
      <c r="E471" t="s">
        <v>11109</v>
      </c>
      <c r="F471" t="s">
        <v>1406</v>
      </c>
      <c r="G471" s="79" t="str">
        <f t="shared" si="13"/>
        <v>CMA120421M71</v>
      </c>
      <c r="H471" t="s">
        <v>11112</v>
      </c>
      <c r="I471">
        <v>119.18</v>
      </c>
      <c r="J471" s="33">
        <f t="shared" si="12"/>
        <v>744.875</v>
      </c>
      <c r="K471" s="79"/>
    </row>
    <row r="472" spans="1:11" x14ac:dyDescent="0.25">
      <c r="A472" t="s">
        <v>11107</v>
      </c>
      <c r="B472" s="80">
        <v>43100</v>
      </c>
      <c r="C472" t="s">
        <v>11108</v>
      </c>
      <c r="D472">
        <v>1</v>
      </c>
      <c r="E472" t="s">
        <v>11109</v>
      </c>
      <c r="F472" t="s">
        <v>1406</v>
      </c>
      <c r="G472" s="79" t="str">
        <f t="shared" si="13"/>
        <v>CMA120421M71</v>
      </c>
      <c r="H472" t="s">
        <v>11112</v>
      </c>
      <c r="I472">
        <v>161.55000000000001</v>
      </c>
      <c r="J472" s="33">
        <f t="shared" si="12"/>
        <v>1009.6875</v>
      </c>
      <c r="K472" s="79"/>
    </row>
    <row r="473" spans="1:11" x14ac:dyDescent="0.25">
      <c r="A473" t="s">
        <v>11107</v>
      </c>
      <c r="B473" s="80">
        <v>43100</v>
      </c>
      <c r="C473" t="s">
        <v>11108</v>
      </c>
      <c r="D473">
        <v>1</v>
      </c>
      <c r="E473" t="s">
        <v>11109</v>
      </c>
      <c r="F473" t="s">
        <v>1406</v>
      </c>
      <c r="G473" s="79" t="str">
        <f t="shared" si="13"/>
        <v>CPF6307036N8</v>
      </c>
      <c r="H473" t="s">
        <v>841</v>
      </c>
      <c r="I473">
        <v>11.71</v>
      </c>
      <c r="J473" s="33">
        <f t="shared" si="12"/>
        <v>73.1875</v>
      </c>
      <c r="K473" s="79"/>
    </row>
    <row r="474" spans="1:11" x14ac:dyDescent="0.25">
      <c r="A474" t="s">
        <v>11107</v>
      </c>
      <c r="B474" s="80">
        <v>43100</v>
      </c>
      <c r="C474" t="s">
        <v>11108</v>
      </c>
      <c r="D474">
        <v>1</v>
      </c>
      <c r="E474" t="s">
        <v>11109</v>
      </c>
      <c r="F474" t="s">
        <v>1406</v>
      </c>
      <c r="G474" s="79" t="str">
        <f t="shared" si="13"/>
        <v>FNI970829JR9</v>
      </c>
      <c r="H474" t="s">
        <v>794</v>
      </c>
      <c r="I474">
        <v>23.59</v>
      </c>
      <c r="J474" s="33">
        <f t="shared" si="12"/>
        <v>147.4375</v>
      </c>
      <c r="K474" s="79"/>
    </row>
    <row r="475" spans="1:11" x14ac:dyDescent="0.25">
      <c r="A475" t="s">
        <v>11107</v>
      </c>
      <c r="B475" s="80">
        <v>43100</v>
      </c>
      <c r="C475" t="s">
        <v>11108</v>
      </c>
      <c r="D475">
        <v>1</v>
      </c>
      <c r="E475" t="s">
        <v>11109</v>
      </c>
      <c r="F475" t="s">
        <v>1406</v>
      </c>
      <c r="G475" s="79" t="str">
        <f t="shared" si="13"/>
        <v>FNI970829JR9</v>
      </c>
      <c r="H475" t="s">
        <v>794</v>
      </c>
      <c r="I475">
        <v>38.479999999999997</v>
      </c>
      <c r="J475" s="33">
        <f t="shared" si="12"/>
        <v>240.49999999999997</v>
      </c>
      <c r="K475" s="79"/>
    </row>
    <row r="476" spans="1:11" x14ac:dyDescent="0.25">
      <c r="A476" t="s">
        <v>11107</v>
      </c>
      <c r="B476" s="80">
        <v>43100</v>
      </c>
      <c r="C476" t="s">
        <v>11108</v>
      </c>
      <c r="D476">
        <v>1</v>
      </c>
      <c r="E476" t="s">
        <v>11109</v>
      </c>
      <c r="F476" t="s">
        <v>1406</v>
      </c>
      <c r="G476" s="79" t="str">
        <f t="shared" si="13"/>
        <v>GRI9905197V4</v>
      </c>
      <c r="H476" t="s">
        <v>11113</v>
      </c>
      <c r="I476">
        <v>162.31</v>
      </c>
      <c r="J476" s="33">
        <f t="shared" si="12"/>
        <v>1014.4375</v>
      </c>
      <c r="K476" s="79"/>
    </row>
    <row r="477" spans="1:11" x14ac:dyDescent="0.25">
      <c r="A477" t="s">
        <v>11107</v>
      </c>
      <c r="B477" s="80">
        <v>43100</v>
      </c>
      <c r="C477" t="s">
        <v>11108</v>
      </c>
      <c r="D477">
        <v>1</v>
      </c>
      <c r="E477" t="s">
        <v>11109</v>
      </c>
      <c r="F477" t="s">
        <v>1406</v>
      </c>
      <c r="G477" s="79" t="str">
        <f t="shared" si="13"/>
        <v>MATG6407264Q9</v>
      </c>
      <c r="H477" t="s">
        <v>5489</v>
      </c>
      <c r="I477">
        <v>15.59</v>
      </c>
      <c r="J477" s="33">
        <f t="shared" si="12"/>
        <v>97.4375</v>
      </c>
      <c r="K477" s="79"/>
    </row>
    <row r="478" spans="1:11" x14ac:dyDescent="0.25">
      <c r="A478" t="s">
        <v>11107</v>
      </c>
      <c r="B478" s="80">
        <v>43100</v>
      </c>
      <c r="C478" t="s">
        <v>11108</v>
      </c>
      <c r="D478">
        <v>1</v>
      </c>
      <c r="E478" t="s">
        <v>11109</v>
      </c>
      <c r="F478" t="s">
        <v>1406</v>
      </c>
      <c r="G478" s="79" t="str">
        <f t="shared" si="13"/>
        <v>SIN0301246J6</v>
      </c>
      <c r="H478" t="s">
        <v>11114</v>
      </c>
      <c r="I478">
        <v>171.02</v>
      </c>
      <c r="J478" s="33">
        <f t="shared" si="12"/>
        <v>1068.875</v>
      </c>
      <c r="K478" s="79"/>
    </row>
    <row r="479" spans="1:11" x14ac:dyDescent="0.25">
      <c r="A479" t="s">
        <v>11115</v>
      </c>
      <c r="B479" s="80">
        <v>43100</v>
      </c>
      <c r="C479" t="s">
        <v>11116</v>
      </c>
      <c r="D479">
        <v>1</v>
      </c>
      <c r="E479" t="s">
        <v>11117</v>
      </c>
      <c r="F479" t="s">
        <v>1406</v>
      </c>
      <c r="G479" s="79" t="str">
        <f t="shared" si="13"/>
        <v>API6609273E0</v>
      </c>
      <c r="H479" t="s">
        <v>444</v>
      </c>
      <c r="I479">
        <v>6.21</v>
      </c>
      <c r="J479" s="33">
        <f t="shared" si="12"/>
        <v>38.8125</v>
      </c>
      <c r="K479" s="79"/>
    </row>
    <row r="480" spans="1:11" x14ac:dyDescent="0.25">
      <c r="A480" t="s">
        <v>11115</v>
      </c>
      <c r="B480" s="80">
        <v>43100</v>
      </c>
      <c r="C480" t="s">
        <v>11116</v>
      </c>
      <c r="D480">
        <v>1</v>
      </c>
      <c r="E480" t="s">
        <v>11117</v>
      </c>
      <c r="F480" t="s">
        <v>1406</v>
      </c>
      <c r="G480" s="79" t="str">
        <f t="shared" si="13"/>
        <v>FMN9905248R8</v>
      </c>
      <c r="H480" t="s">
        <v>880</v>
      </c>
      <c r="I480">
        <v>5.24</v>
      </c>
      <c r="J480" s="33">
        <f t="shared" si="12"/>
        <v>32.75</v>
      </c>
      <c r="K480" s="79"/>
    </row>
    <row r="481" spans="1:11" x14ac:dyDescent="0.25">
      <c r="A481" t="s">
        <v>11115</v>
      </c>
      <c r="B481" s="80">
        <v>43100</v>
      </c>
      <c r="C481" t="s">
        <v>11116</v>
      </c>
      <c r="D481">
        <v>1</v>
      </c>
      <c r="E481" t="s">
        <v>11117</v>
      </c>
      <c r="F481" t="s">
        <v>1406</v>
      </c>
      <c r="G481" s="79" t="str">
        <f t="shared" si="13"/>
        <v>FMN9905248R8</v>
      </c>
      <c r="H481" t="s">
        <v>880</v>
      </c>
      <c r="I481">
        <v>5.24</v>
      </c>
      <c r="J481" s="33">
        <f t="shared" si="12"/>
        <v>32.75</v>
      </c>
      <c r="K481" s="79"/>
    </row>
    <row r="482" spans="1:11" x14ac:dyDescent="0.25">
      <c r="A482" t="s">
        <v>11115</v>
      </c>
      <c r="B482" s="80">
        <v>43100</v>
      </c>
      <c r="C482" t="s">
        <v>11116</v>
      </c>
      <c r="D482">
        <v>1</v>
      </c>
      <c r="E482" t="s">
        <v>11117</v>
      </c>
      <c r="F482" t="s">
        <v>1406</v>
      </c>
      <c r="G482" s="79" t="str">
        <f t="shared" si="13"/>
        <v>OMC100818GZ7</v>
      </c>
      <c r="H482" t="s">
        <v>887</v>
      </c>
      <c r="I482">
        <v>67.36</v>
      </c>
      <c r="J482" s="33">
        <f t="shared" si="12"/>
        <v>421</v>
      </c>
      <c r="K482" s="79"/>
    </row>
    <row r="483" spans="1:11" x14ac:dyDescent="0.25">
      <c r="A483" t="s">
        <v>11118</v>
      </c>
      <c r="B483" s="80">
        <v>43100</v>
      </c>
      <c r="C483" t="s">
        <v>11119</v>
      </c>
      <c r="D483">
        <v>1</v>
      </c>
      <c r="E483" t="s">
        <v>11120</v>
      </c>
      <c r="F483" t="s">
        <v>1406</v>
      </c>
      <c r="G483" s="79" t="str">
        <f t="shared" si="13"/>
        <v>API6609273E0</v>
      </c>
      <c r="H483" t="s">
        <v>444</v>
      </c>
      <c r="I483">
        <v>37.24</v>
      </c>
      <c r="J483" s="33">
        <f t="shared" si="12"/>
        <v>232.75</v>
      </c>
      <c r="K483" s="79"/>
    </row>
    <row r="484" spans="1:11" x14ac:dyDescent="0.25">
      <c r="A484" t="s">
        <v>11118</v>
      </c>
      <c r="B484" s="80">
        <v>43100</v>
      </c>
      <c r="C484" t="s">
        <v>11119</v>
      </c>
      <c r="D484">
        <v>1</v>
      </c>
      <c r="E484" t="s">
        <v>11120</v>
      </c>
      <c r="F484" t="s">
        <v>1406</v>
      </c>
      <c r="G484" s="79" t="str">
        <f t="shared" si="13"/>
        <v>CCF121101KQ4</v>
      </c>
      <c r="H484" t="s">
        <v>8671</v>
      </c>
      <c r="I484">
        <v>1.1299999999999999</v>
      </c>
      <c r="J484" s="33">
        <f t="shared" si="12"/>
        <v>7.0624999999999991</v>
      </c>
      <c r="K484" s="79"/>
    </row>
    <row r="485" spans="1:11" x14ac:dyDescent="0.25">
      <c r="A485" t="s">
        <v>11118</v>
      </c>
      <c r="B485" s="80">
        <v>43100</v>
      </c>
      <c r="C485" t="s">
        <v>11119</v>
      </c>
      <c r="D485">
        <v>1</v>
      </c>
      <c r="E485" t="s">
        <v>11120</v>
      </c>
      <c r="F485" t="s">
        <v>1406</v>
      </c>
      <c r="G485" s="79" t="str">
        <f t="shared" si="13"/>
        <v>FNI970829JR9</v>
      </c>
      <c r="H485" t="s">
        <v>794</v>
      </c>
      <c r="I485">
        <v>21.24</v>
      </c>
      <c r="J485" s="33">
        <f t="shared" si="12"/>
        <v>132.75</v>
      </c>
      <c r="K485" s="79"/>
    </row>
    <row r="486" spans="1:11" x14ac:dyDescent="0.25">
      <c r="A486" t="s">
        <v>11118</v>
      </c>
      <c r="B486" s="80">
        <v>43100</v>
      </c>
      <c r="C486" t="s">
        <v>11119</v>
      </c>
      <c r="D486">
        <v>1</v>
      </c>
      <c r="E486" t="s">
        <v>11120</v>
      </c>
      <c r="F486" t="s">
        <v>1406</v>
      </c>
      <c r="G486" s="79" t="str">
        <f t="shared" si="13"/>
        <v>SUL601206R87</v>
      </c>
      <c r="H486" t="s">
        <v>820</v>
      </c>
      <c r="I486">
        <v>80.849999999999994</v>
      </c>
      <c r="J486" s="33">
        <f t="shared" si="12"/>
        <v>505.31249999999994</v>
      </c>
      <c r="K486" s="79"/>
    </row>
    <row r="487" spans="1:11" x14ac:dyDescent="0.25">
      <c r="A487" t="s">
        <v>11121</v>
      </c>
      <c r="B487" s="80">
        <v>43100</v>
      </c>
      <c r="C487" t="s">
        <v>11122</v>
      </c>
      <c r="D487">
        <v>2</v>
      </c>
      <c r="E487" t="s">
        <v>11123</v>
      </c>
      <c r="F487" t="s">
        <v>1406</v>
      </c>
      <c r="G487" s="79" t="str">
        <f t="shared" si="13"/>
        <v>API6609273E0</v>
      </c>
      <c r="H487" t="s">
        <v>444</v>
      </c>
      <c r="I487">
        <v>37.520000000000003</v>
      </c>
      <c r="J487" s="33">
        <f t="shared" si="12"/>
        <v>234.50000000000003</v>
      </c>
      <c r="K487" s="79"/>
    </row>
    <row r="488" spans="1:11" x14ac:dyDescent="0.25">
      <c r="A488" t="s">
        <v>11121</v>
      </c>
      <c r="B488" s="80">
        <v>43100</v>
      </c>
      <c r="C488" t="s">
        <v>11122</v>
      </c>
      <c r="D488">
        <v>2</v>
      </c>
      <c r="E488" t="s">
        <v>11123</v>
      </c>
      <c r="F488" t="s">
        <v>1406</v>
      </c>
      <c r="G488" s="79" t="str">
        <f t="shared" si="13"/>
        <v>FNI970829JR9</v>
      </c>
      <c r="H488" t="s">
        <v>794</v>
      </c>
      <c r="I488">
        <v>21.24</v>
      </c>
      <c r="J488" s="33">
        <f t="shared" si="12"/>
        <v>132.75</v>
      </c>
      <c r="K488" s="79"/>
    </row>
    <row r="489" spans="1:11" x14ac:dyDescent="0.25">
      <c r="A489" t="s">
        <v>11121</v>
      </c>
      <c r="B489" s="80">
        <v>43100</v>
      </c>
      <c r="C489" t="s">
        <v>11122</v>
      </c>
      <c r="D489">
        <v>2</v>
      </c>
      <c r="E489" t="s">
        <v>11123</v>
      </c>
      <c r="F489" t="s">
        <v>1406</v>
      </c>
      <c r="G489" s="79" t="str">
        <f t="shared" si="13"/>
        <v>SUL601206R87</v>
      </c>
      <c r="H489" t="s">
        <v>820</v>
      </c>
      <c r="I489">
        <v>80.86</v>
      </c>
      <c r="J489" s="33">
        <f t="shared" si="12"/>
        <v>505.375</v>
      </c>
      <c r="K489" s="79"/>
    </row>
    <row r="490" spans="1:11" x14ac:dyDescent="0.25">
      <c r="A490" t="s">
        <v>11121</v>
      </c>
      <c r="B490" s="80">
        <v>43100</v>
      </c>
      <c r="C490" t="s">
        <v>11122</v>
      </c>
      <c r="D490">
        <v>2</v>
      </c>
      <c r="E490" t="s">
        <v>11123</v>
      </c>
      <c r="F490" t="s">
        <v>1406</v>
      </c>
      <c r="G490" s="79" t="str">
        <f t="shared" si="13"/>
        <v>TSC070907QS5</v>
      </c>
      <c r="H490" t="s">
        <v>796</v>
      </c>
      <c r="I490">
        <v>16.55</v>
      </c>
      <c r="J490" s="33">
        <f t="shared" si="12"/>
        <v>103.4375</v>
      </c>
      <c r="K490" s="79"/>
    </row>
    <row r="491" spans="1:11" x14ac:dyDescent="0.25">
      <c r="A491" t="s">
        <v>11124</v>
      </c>
      <c r="B491" s="80">
        <v>43100</v>
      </c>
      <c r="C491" t="s">
        <v>11125</v>
      </c>
      <c r="D491">
        <v>1</v>
      </c>
      <c r="E491" t="s">
        <v>11126</v>
      </c>
      <c r="F491" t="s">
        <v>1406</v>
      </c>
      <c r="G491" s="79" t="str">
        <f t="shared" si="13"/>
        <v>AAN051220835</v>
      </c>
      <c r="H491" t="s">
        <v>804</v>
      </c>
      <c r="I491">
        <v>20</v>
      </c>
      <c r="J491" s="33">
        <f t="shared" si="12"/>
        <v>125</v>
      </c>
      <c r="K491" s="79"/>
    </row>
    <row r="492" spans="1:11" x14ac:dyDescent="0.25">
      <c r="A492" t="s">
        <v>11124</v>
      </c>
      <c r="B492" s="80">
        <v>43100</v>
      </c>
      <c r="C492" t="s">
        <v>11125</v>
      </c>
      <c r="D492">
        <v>1</v>
      </c>
      <c r="E492" t="s">
        <v>11126</v>
      </c>
      <c r="F492" t="s">
        <v>1406</v>
      </c>
      <c r="G492" s="79" t="str">
        <f t="shared" si="13"/>
        <v>AQU121207FY2</v>
      </c>
      <c r="H492" t="s">
        <v>7448</v>
      </c>
      <c r="I492">
        <v>15.17</v>
      </c>
      <c r="J492" s="33">
        <f t="shared" si="12"/>
        <v>94.8125</v>
      </c>
      <c r="K492" s="79"/>
    </row>
    <row r="493" spans="1:11" x14ac:dyDescent="0.25">
      <c r="A493" t="s">
        <v>11124</v>
      </c>
      <c r="B493" s="80">
        <v>43100</v>
      </c>
      <c r="C493" t="s">
        <v>11125</v>
      </c>
      <c r="D493">
        <v>1</v>
      </c>
      <c r="E493" t="s">
        <v>11126</v>
      </c>
      <c r="F493" t="s">
        <v>1406</v>
      </c>
      <c r="G493" s="79" t="str">
        <f t="shared" si="13"/>
        <v>FNI970829JR9</v>
      </c>
      <c r="H493" t="s">
        <v>794</v>
      </c>
      <c r="I493">
        <v>10.62</v>
      </c>
      <c r="J493" s="33">
        <f t="shared" si="12"/>
        <v>66.375</v>
      </c>
      <c r="K493" s="79"/>
    </row>
    <row r="494" spans="1:11" x14ac:dyDescent="0.25">
      <c r="A494" t="s">
        <v>11124</v>
      </c>
      <c r="B494" s="80">
        <v>43100</v>
      </c>
      <c r="C494" t="s">
        <v>11125</v>
      </c>
      <c r="D494">
        <v>1</v>
      </c>
      <c r="E494" t="s">
        <v>11126</v>
      </c>
      <c r="F494" t="s">
        <v>1406</v>
      </c>
      <c r="G494" s="79" t="str">
        <f t="shared" si="13"/>
        <v>SDU040607FA9</v>
      </c>
      <c r="H494" t="s">
        <v>6008</v>
      </c>
      <c r="I494">
        <v>82.05</v>
      </c>
      <c r="J494" s="33">
        <f t="shared" si="12"/>
        <v>512.8125</v>
      </c>
      <c r="K494" s="79"/>
    </row>
    <row r="495" spans="1:11" x14ac:dyDescent="0.25">
      <c r="A495" t="s">
        <v>11127</v>
      </c>
      <c r="B495" s="80">
        <v>43100</v>
      </c>
      <c r="C495" t="s">
        <v>11128</v>
      </c>
      <c r="D495">
        <v>1</v>
      </c>
      <c r="E495" t="s">
        <v>11129</v>
      </c>
      <c r="F495" t="s">
        <v>1406</v>
      </c>
      <c r="G495" s="79" t="str">
        <f t="shared" si="13"/>
        <v>FNI970829JR9</v>
      </c>
      <c r="H495" t="s">
        <v>794</v>
      </c>
      <c r="I495">
        <v>31.03</v>
      </c>
      <c r="J495" s="33">
        <f t="shared" si="12"/>
        <v>193.9375</v>
      </c>
      <c r="K495" s="79"/>
    </row>
    <row r="496" spans="1:11" x14ac:dyDescent="0.25">
      <c r="A496" t="s">
        <v>11127</v>
      </c>
      <c r="B496" s="80">
        <v>43100</v>
      </c>
      <c r="C496" t="s">
        <v>11128</v>
      </c>
      <c r="D496">
        <v>1</v>
      </c>
      <c r="E496" t="s">
        <v>11129</v>
      </c>
      <c r="F496" t="s">
        <v>1406</v>
      </c>
      <c r="G496" s="79" t="str">
        <f t="shared" si="13"/>
        <v>TSC070907QS5</v>
      </c>
      <c r="H496" t="s">
        <v>796</v>
      </c>
      <c r="I496">
        <v>15.17</v>
      </c>
      <c r="J496" s="33">
        <f t="shared" si="12"/>
        <v>94.8125</v>
      </c>
      <c r="K496" s="79"/>
    </row>
    <row r="497" spans="1:11" x14ac:dyDescent="0.25">
      <c r="A497" t="s">
        <v>11130</v>
      </c>
      <c r="B497" s="80">
        <v>43100</v>
      </c>
      <c r="C497" t="s">
        <v>10961</v>
      </c>
      <c r="D497">
        <v>1</v>
      </c>
      <c r="E497" t="s">
        <v>11131</v>
      </c>
      <c r="F497" t="s">
        <v>1406</v>
      </c>
      <c r="G497" s="79" t="str">
        <f t="shared" si="13"/>
        <v>AQU121207FY2</v>
      </c>
      <c r="H497" t="s">
        <v>7448</v>
      </c>
      <c r="I497">
        <v>15.17</v>
      </c>
      <c r="J497" s="33">
        <f t="shared" si="12"/>
        <v>94.8125</v>
      </c>
      <c r="K497" s="79"/>
    </row>
    <row r="498" spans="1:11" x14ac:dyDescent="0.25">
      <c r="A498" t="s">
        <v>11130</v>
      </c>
      <c r="B498" s="80">
        <v>43100</v>
      </c>
      <c r="C498" t="s">
        <v>10961</v>
      </c>
      <c r="D498">
        <v>1</v>
      </c>
      <c r="E498" t="s">
        <v>11131</v>
      </c>
      <c r="F498" t="s">
        <v>1406</v>
      </c>
      <c r="G498" s="79" t="str">
        <f t="shared" si="13"/>
        <v>FNI970829JR9</v>
      </c>
      <c r="H498" t="s">
        <v>794</v>
      </c>
      <c r="I498">
        <v>20.41</v>
      </c>
      <c r="J498" s="33">
        <f t="shared" si="12"/>
        <v>127.5625</v>
      </c>
      <c r="K498" s="79"/>
    </row>
    <row r="499" spans="1:11" x14ac:dyDescent="0.25">
      <c r="A499" t="s">
        <v>11132</v>
      </c>
      <c r="B499" s="80">
        <v>43100</v>
      </c>
      <c r="C499" t="s">
        <v>11133</v>
      </c>
      <c r="D499">
        <v>2</v>
      </c>
      <c r="E499" t="s">
        <v>11134</v>
      </c>
      <c r="F499" t="s">
        <v>1406</v>
      </c>
      <c r="G499" s="79" t="str">
        <f t="shared" si="13"/>
        <v>AGA0006136F1</v>
      </c>
      <c r="H499" t="s">
        <v>824</v>
      </c>
      <c r="I499">
        <v>87.8</v>
      </c>
      <c r="J499" s="33">
        <f t="shared" si="12"/>
        <v>548.75</v>
      </c>
      <c r="K499" s="79"/>
    </row>
    <row r="500" spans="1:11" x14ac:dyDescent="0.25">
      <c r="A500" t="s">
        <v>11132</v>
      </c>
      <c r="B500" s="80">
        <v>43100</v>
      </c>
      <c r="C500" t="s">
        <v>11133</v>
      </c>
      <c r="D500">
        <v>2</v>
      </c>
      <c r="E500" t="s">
        <v>11134</v>
      </c>
      <c r="F500" t="s">
        <v>1406</v>
      </c>
      <c r="G500" s="79" t="str">
        <f t="shared" si="13"/>
        <v>API6609273E0</v>
      </c>
      <c r="H500" t="s">
        <v>444</v>
      </c>
      <c r="I500">
        <v>70.760000000000005</v>
      </c>
      <c r="J500" s="33">
        <f t="shared" si="12"/>
        <v>442.25</v>
      </c>
      <c r="K500" s="79"/>
    </row>
    <row r="501" spans="1:11" x14ac:dyDescent="0.25">
      <c r="A501" t="s">
        <v>11132</v>
      </c>
      <c r="B501" s="80">
        <v>43100</v>
      </c>
      <c r="C501" t="s">
        <v>11133</v>
      </c>
      <c r="D501">
        <v>2</v>
      </c>
      <c r="E501" t="s">
        <v>11134</v>
      </c>
      <c r="F501" t="s">
        <v>1406</v>
      </c>
      <c r="G501" s="79" t="str">
        <f t="shared" si="13"/>
        <v>RCO0708136F7</v>
      </c>
      <c r="H501" t="s">
        <v>815</v>
      </c>
      <c r="I501">
        <v>26.07</v>
      </c>
      <c r="J501" s="33">
        <f t="shared" si="12"/>
        <v>162.9375</v>
      </c>
      <c r="K501" s="79"/>
    </row>
    <row r="502" spans="1:11" x14ac:dyDescent="0.25">
      <c r="A502" t="s">
        <v>11132</v>
      </c>
      <c r="B502" s="80">
        <v>43100</v>
      </c>
      <c r="C502" t="s">
        <v>11133</v>
      </c>
      <c r="D502">
        <v>2</v>
      </c>
      <c r="E502" t="s">
        <v>11134</v>
      </c>
      <c r="F502" t="s">
        <v>1406</v>
      </c>
      <c r="G502" s="79" t="str">
        <f t="shared" si="13"/>
        <v>RCO0708136F7</v>
      </c>
      <c r="H502" t="s">
        <v>815</v>
      </c>
      <c r="I502">
        <v>39.86</v>
      </c>
      <c r="J502" s="33">
        <f t="shared" si="12"/>
        <v>249.125</v>
      </c>
      <c r="K502" s="79"/>
    </row>
    <row r="503" spans="1:11" x14ac:dyDescent="0.25">
      <c r="A503" t="s">
        <v>11132</v>
      </c>
      <c r="B503" s="80">
        <v>43100</v>
      </c>
      <c r="C503" t="s">
        <v>11133</v>
      </c>
      <c r="D503">
        <v>2</v>
      </c>
      <c r="E503" t="s">
        <v>11134</v>
      </c>
      <c r="F503" t="s">
        <v>1406</v>
      </c>
      <c r="G503" s="79" t="str">
        <f t="shared" si="13"/>
        <v>ROCM620808M6A</v>
      </c>
      <c r="H503" t="s">
        <v>816</v>
      </c>
      <c r="I503">
        <v>12.41</v>
      </c>
      <c r="J503" s="33">
        <f t="shared" si="12"/>
        <v>77.5625</v>
      </c>
      <c r="K503" s="79"/>
    </row>
    <row r="504" spans="1:11" x14ac:dyDescent="0.25">
      <c r="A504" t="s">
        <v>11135</v>
      </c>
      <c r="B504" s="80">
        <v>43100</v>
      </c>
      <c r="C504" t="s">
        <v>11136</v>
      </c>
      <c r="D504">
        <v>1</v>
      </c>
      <c r="E504" t="s">
        <v>11137</v>
      </c>
      <c r="F504" t="s">
        <v>1406</v>
      </c>
      <c r="G504" s="79" t="str">
        <f t="shared" si="13"/>
        <v>API6609273E0</v>
      </c>
      <c r="H504" t="s">
        <v>444</v>
      </c>
      <c r="I504">
        <v>10.34</v>
      </c>
      <c r="J504" s="33">
        <f t="shared" si="12"/>
        <v>64.625</v>
      </c>
      <c r="K504" s="79"/>
    </row>
    <row r="505" spans="1:11" x14ac:dyDescent="0.25">
      <c r="A505" t="s">
        <v>11135</v>
      </c>
      <c r="B505" s="80">
        <v>43100</v>
      </c>
      <c r="C505" t="s">
        <v>11136</v>
      </c>
      <c r="D505">
        <v>1</v>
      </c>
      <c r="E505" t="s">
        <v>11137</v>
      </c>
      <c r="F505" t="s">
        <v>1406</v>
      </c>
      <c r="G505" s="79" t="str">
        <f t="shared" si="13"/>
        <v>FNI970829JR9</v>
      </c>
      <c r="H505" t="s">
        <v>794</v>
      </c>
      <c r="I505">
        <v>9.7899999999999991</v>
      </c>
      <c r="J505" s="33">
        <f t="shared" si="12"/>
        <v>61.187499999999993</v>
      </c>
      <c r="K505" s="79"/>
    </row>
    <row r="506" spans="1:11" x14ac:dyDescent="0.25">
      <c r="A506" t="s">
        <v>11135</v>
      </c>
      <c r="B506" s="80">
        <v>43100</v>
      </c>
      <c r="C506" t="s">
        <v>11136</v>
      </c>
      <c r="D506">
        <v>1</v>
      </c>
      <c r="E506" t="s">
        <v>11137</v>
      </c>
      <c r="F506" t="s">
        <v>1406</v>
      </c>
      <c r="G506" s="79" t="str">
        <f t="shared" si="13"/>
        <v>FNI970829JR9</v>
      </c>
      <c r="H506" t="s">
        <v>794</v>
      </c>
      <c r="I506">
        <v>11.03</v>
      </c>
      <c r="J506" s="33">
        <f t="shared" si="12"/>
        <v>68.9375</v>
      </c>
      <c r="K506" s="79"/>
    </row>
    <row r="507" spans="1:11" x14ac:dyDescent="0.25">
      <c r="A507" t="s">
        <v>11135</v>
      </c>
      <c r="B507" s="80">
        <v>43100</v>
      </c>
      <c r="C507" t="s">
        <v>11136</v>
      </c>
      <c r="D507">
        <v>1</v>
      </c>
      <c r="E507" t="s">
        <v>11137</v>
      </c>
      <c r="F507" t="s">
        <v>1406</v>
      </c>
      <c r="G507" s="79" t="str">
        <f t="shared" si="13"/>
        <v>GBA0406173AA</v>
      </c>
      <c r="H507" t="s">
        <v>806</v>
      </c>
      <c r="I507">
        <v>33.700000000000003</v>
      </c>
      <c r="J507" s="33">
        <f t="shared" si="12"/>
        <v>210.625</v>
      </c>
      <c r="K507" s="79"/>
    </row>
    <row r="508" spans="1:11" x14ac:dyDescent="0.25">
      <c r="A508" t="s">
        <v>11135</v>
      </c>
      <c r="B508" s="80">
        <v>43100</v>
      </c>
      <c r="C508" t="s">
        <v>11136</v>
      </c>
      <c r="D508">
        <v>1</v>
      </c>
      <c r="E508" t="s">
        <v>11137</v>
      </c>
      <c r="F508" t="s">
        <v>1406</v>
      </c>
      <c r="G508" s="79" t="str">
        <f t="shared" si="13"/>
        <v>OSP000113M54</v>
      </c>
      <c r="H508" t="s">
        <v>4458</v>
      </c>
      <c r="I508">
        <v>155.77000000000001</v>
      </c>
      <c r="J508" s="33">
        <f t="shared" si="12"/>
        <v>973.5625</v>
      </c>
      <c r="K508" s="79"/>
    </row>
    <row r="509" spans="1:11" x14ac:dyDescent="0.25">
      <c r="A509" t="s">
        <v>11135</v>
      </c>
      <c r="B509" s="80">
        <v>43100</v>
      </c>
      <c r="C509" t="s">
        <v>11136</v>
      </c>
      <c r="D509">
        <v>1</v>
      </c>
      <c r="E509" t="s">
        <v>11137</v>
      </c>
      <c r="F509" t="s">
        <v>1406</v>
      </c>
      <c r="G509" s="79" t="str">
        <f t="shared" si="13"/>
        <v>VESM6506113L7</v>
      </c>
      <c r="H509" t="s">
        <v>10042</v>
      </c>
      <c r="I509">
        <v>16.55</v>
      </c>
      <c r="J509" s="33">
        <f t="shared" si="12"/>
        <v>103.4375</v>
      </c>
      <c r="K509" s="79"/>
    </row>
    <row r="510" spans="1:11" x14ac:dyDescent="0.25">
      <c r="A510" t="s">
        <v>11138</v>
      </c>
      <c r="B510" s="80">
        <v>43100</v>
      </c>
      <c r="C510" t="s">
        <v>11139</v>
      </c>
      <c r="D510">
        <v>1</v>
      </c>
      <c r="E510" t="s">
        <v>11140</v>
      </c>
      <c r="F510" t="s">
        <v>1406</v>
      </c>
      <c r="G510" s="79" t="str">
        <f t="shared" si="13"/>
        <v>API6609273E0</v>
      </c>
      <c r="H510" t="s">
        <v>444</v>
      </c>
      <c r="I510">
        <v>58.9</v>
      </c>
      <c r="J510" s="33">
        <f t="shared" si="12"/>
        <v>368.125</v>
      </c>
      <c r="K510" s="79"/>
    </row>
    <row r="511" spans="1:11" x14ac:dyDescent="0.25">
      <c r="A511" t="s">
        <v>11138</v>
      </c>
      <c r="B511" s="80">
        <v>43100</v>
      </c>
      <c r="C511" t="s">
        <v>11139</v>
      </c>
      <c r="D511">
        <v>1</v>
      </c>
      <c r="E511" t="s">
        <v>11140</v>
      </c>
      <c r="F511" t="s">
        <v>1406</v>
      </c>
      <c r="G511" s="79" t="str">
        <f t="shared" si="13"/>
        <v>AQU121207FY2</v>
      </c>
      <c r="H511" t="s">
        <v>7448</v>
      </c>
      <c r="I511">
        <v>15.17</v>
      </c>
      <c r="J511" s="33">
        <f t="shared" si="12"/>
        <v>94.8125</v>
      </c>
      <c r="K511" s="79"/>
    </row>
    <row r="512" spans="1:11" x14ac:dyDescent="0.25">
      <c r="A512" t="s">
        <v>11138</v>
      </c>
      <c r="B512" s="80">
        <v>43100</v>
      </c>
      <c r="C512" t="s">
        <v>11139</v>
      </c>
      <c r="D512">
        <v>1</v>
      </c>
      <c r="E512" t="s">
        <v>11140</v>
      </c>
      <c r="F512" t="s">
        <v>1406</v>
      </c>
      <c r="G512" s="79" t="str">
        <f t="shared" si="13"/>
        <v>CME030219B64</v>
      </c>
      <c r="H512" t="s">
        <v>2907</v>
      </c>
      <c r="I512">
        <v>12.83</v>
      </c>
      <c r="J512" s="33">
        <f t="shared" si="12"/>
        <v>80.1875</v>
      </c>
      <c r="K512" s="79"/>
    </row>
    <row r="513" spans="1:11" x14ac:dyDescent="0.25">
      <c r="A513" t="s">
        <v>11138</v>
      </c>
      <c r="B513" s="80">
        <v>43100</v>
      </c>
      <c r="C513" t="s">
        <v>11139</v>
      </c>
      <c r="D513">
        <v>1</v>
      </c>
      <c r="E513" t="s">
        <v>11140</v>
      </c>
      <c r="F513" t="s">
        <v>1406</v>
      </c>
      <c r="G513" s="79" t="str">
        <f t="shared" si="13"/>
        <v>FNI970829JR9</v>
      </c>
      <c r="H513" t="s">
        <v>794</v>
      </c>
      <c r="I513">
        <v>21.24</v>
      </c>
      <c r="J513" s="33">
        <f t="shared" si="12"/>
        <v>132.75</v>
      </c>
      <c r="K513" s="79"/>
    </row>
    <row r="514" spans="1:11" x14ac:dyDescent="0.25">
      <c r="A514" t="s">
        <v>11138</v>
      </c>
      <c r="B514" s="80">
        <v>43100</v>
      </c>
      <c r="C514" t="s">
        <v>11139</v>
      </c>
      <c r="D514">
        <v>1</v>
      </c>
      <c r="E514" t="s">
        <v>11140</v>
      </c>
      <c r="F514" t="s">
        <v>1406</v>
      </c>
      <c r="G514" s="79" t="str">
        <f t="shared" si="13"/>
        <v>TES060519QN9</v>
      </c>
      <c r="H514" t="s">
        <v>11141</v>
      </c>
      <c r="I514">
        <v>66.02</v>
      </c>
      <c r="J514" s="33">
        <f t="shared" si="12"/>
        <v>412.62499999999994</v>
      </c>
      <c r="K514" s="79"/>
    </row>
    <row r="515" spans="1:11" x14ac:dyDescent="0.25">
      <c r="A515" t="s">
        <v>11142</v>
      </c>
      <c r="B515" s="80">
        <v>43100</v>
      </c>
      <c r="C515" t="s">
        <v>11143</v>
      </c>
      <c r="D515">
        <v>1</v>
      </c>
      <c r="E515" t="s">
        <v>11144</v>
      </c>
      <c r="F515" t="s">
        <v>1406</v>
      </c>
      <c r="G515" s="79" t="str">
        <f t="shared" si="13"/>
        <v>CEX9809213U5</v>
      </c>
      <c r="H515" t="s">
        <v>5528</v>
      </c>
      <c r="I515">
        <v>53.88</v>
      </c>
      <c r="J515" s="33">
        <f t="shared" si="12"/>
        <v>336.75</v>
      </c>
      <c r="K515" s="79"/>
    </row>
    <row r="516" spans="1:11" x14ac:dyDescent="0.25">
      <c r="A516" t="s">
        <v>11142</v>
      </c>
      <c r="B516" s="80">
        <v>43100</v>
      </c>
      <c r="C516" t="s">
        <v>11143</v>
      </c>
      <c r="D516">
        <v>1</v>
      </c>
      <c r="E516" t="s">
        <v>11144</v>
      </c>
      <c r="F516" t="s">
        <v>1406</v>
      </c>
      <c r="G516" s="79" t="str">
        <f t="shared" si="13"/>
        <v>FNI970829JR9</v>
      </c>
      <c r="H516" t="s">
        <v>794</v>
      </c>
      <c r="I516">
        <v>9.7899999999999991</v>
      </c>
      <c r="J516" s="33">
        <f t="shared" si="12"/>
        <v>61.187499999999993</v>
      </c>
      <c r="K516" s="79"/>
    </row>
    <row r="517" spans="1:11" x14ac:dyDescent="0.25">
      <c r="A517" t="s">
        <v>11142</v>
      </c>
      <c r="B517" s="80">
        <v>43100</v>
      </c>
      <c r="C517" t="s">
        <v>11143</v>
      </c>
      <c r="D517">
        <v>1</v>
      </c>
      <c r="E517" t="s">
        <v>11144</v>
      </c>
      <c r="F517" t="s">
        <v>1406</v>
      </c>
      <c r="G517" s="79" t="str">
        <f t="shared" si="13"/>
        <v>FNI970829JR9</v>
      </c>
      <c r="H517" t="s">
        <v>794</v>
      </c>
      <c r="I517">
        <v>9.7899999999999991</v>
      </c>
      <c r="J517" s="33">
        <f t="shared" si="12"/>
        <v>61.187499999999993</v>
      </c>
      <c r="K517" s="79"/>
    </row>
    <row r="518" spans="1:11" x14ac:dyDescent="0.25">
      <c r="A518" t="s">
        <v>11142</v>
      </c>
      <c r="B518" s="80">
        <v>43100</v>
      </c>
      <c r="C518" t="s">
        <v>11143</v>
      </c>
      <c r="D518">
        <v>1</v>
      </c>
      <c r="E518" t="s">
        <v>11144</v>
      </c>
      <c r="F518" t="s">
        <v>1406</v>
      </c>
      <c r="G518" s="79" t="str">
        <f t="shared" si="13"/>
        <v>FNI970829JR9</v>
      </c>
      <c r="H518" t="s">
        <v>794</v>
      </c>
      <c r="I518">
        <v>10.62</v>
      </c>
      <c r="J518" s="33">
        <f t="shared" si="12"/>
        <v>66.375</v>
      </c>
      <c r="K518" s="79"/>
    </row>
    <row r="519" spans="1:11" x14ac:dyDescent="0.25">
      <c r="A519" t="s">
        <v>11142</v>
      </c>
      <c r="B519" s="80">
        <v>43100</v>
      </c>
      <c r="C519" t="s">
        <v>11143</v>
      </c>
      <c r="D519">
        <v>1</v>
      </c>
      <c r="E519" t="s">
        <v>11144</v>
      </c>
      <c r="F519" t="s">
        <v>1406</v>
      </c>
      <c r="G519" s="79" t="str">
        <f t="shared" si="13"/>
        <v>FNI970829JR9</v>
      </c>
      <c r="H519" t="s">
        <v>794</v>
      </c>
      <c r="I519">
        <v>10.62</v>
      </c>
      <c r="J519" s="33">
        <f t="shared" ref="J519:J581" si="14">+I519/0.16</f>
        <v>66.375</v>
      </c>
      <c r="K519" s="79"/>
    </row>
    <row r="520" spans="1:11" x14ac:dyDescent="0.25">
      <c r="A520" t="s">
        <v>11142</v>
      </c>
      <c r="B520" s="80">
        <v>43100</v>
      </c>
      <c r="C520" t="s">
        <v>11143</v>
      </c>
      <c r="D520">
        <v>1</v>
      </c>
      <c r="E520" t="s">
        <v>11144</v>
      </c>
      <c r="F520" t="s">
        <v>1406</v>
      </c>
      <c r="G520" s="79" t="str">
        <f t="shared" si="13"/>
        <v>FNI970829JR9</v>
      </c>
      <c r="H520" t="s">
        <v>794</v>
      </c>
      <c r="I520">
        <v>10.62</v>
      </c>
      <c r="J520" s="33">
        <f t="shared" si="14"/>
        <v>66.375</v>
      </c>
      <c r="K520" s="79"/>
    </row>
    <row r="521" spans="1:11" x14ac:dyDescent="0.25">
      <c r="A521" t="s">
        <v>11142</v>
      </c>
      <c r="B521" s="80">
        <v>43100</v>
      </c>
      <c r="C521" t="s">
        <v>11143</v>
      </c>
      <c r="D521">
        <v>1</v>
      </c>
      <c r="E521" t="s">
        <v>11144</v>
      </c>
      <c r="F521" t="s">
        <v>1406</v>
      </c>
      <c r="G521" s="79" t="str">
        <f t="shared" si="13"/>
        <v>FNI970829JR9</v>
      </c>
      <c r="H521" t="s">
        <v>794</v>
      </c>
      <c r="I521">
        <v>10.62</v>
      </c>
      <c r="J521" s="33">
        <f t="shared" si="14"/>
        <v>66.375</v>
      </c>
      <c r="K521" s="79"/>
    </row>
    <row r="522" spans="1:11" x14ac:dyDescent="0.25">
      <c r="A522" t="s">
        <v>11142</v>
      </c>
      <c r="B522" s="80">
        <v>43100</v>
      </c>
      <c r="C522" t="s">
        <v>11143</v>
      </c>
      <c r="D522">
        <v>1</v>
      </c>
      <c r="E522" t="s">
        <v>11144</v>
      </c>
      <c r="F522" t="s">
        <v>1406</v>
      </c>
      <c r="G522" s="79" t="str">
        <f t="shared" si="13"/>
        <v>HEGS6204255W7</v>
      </c>
      <c r="H522" t="s">
        <v>3174</v>
      </c>
      <c r="I522">
        <v>13.52</v>
      </c>
      <c r="J522" s="33">
        <f t="shared" si="14"/>
        <v>84.5</v>
      </c>
      <c r="K522" s="79"/>
    </row>
    <row r="523" spans="1:11" x14ac:dyDescent="0.25">
      <c r="A523" t="s">
        <v>11145</v>
      </c>
      <c r="B523" s="80">
        <v>43100</v>
      </c>
      <c r="C523" t="s">
        <v>11146</v>
      </c>
      <c r="D523">
        <v>1</v>
      </c>
      <c r="E523" t="s">
        <v>11147</v>
      </c>
      <c r="F523" t="s">
        <v>1406</v>
      </c>
      <c r="G523" s="79" t="str">
        <f t="shared" si="13"/>
        <v>MOEF731201TA1</v>
      </c>
      <c r="H523" t="s">
        <v>2835</v>
      </c>
      <c r="I523" s="81">
        <v>4897.4399999999996</v>
      </c>
      <c r="J523" s="33">
        <f t="shared" si="14"/>
        <v>30608.999999999996</v>
      </c>
      <c r="K523" s="79"/>
    </row>
    <row r="524" spans="1:11" x14ac:dyDescent="0.25">
      <c r="A524" t="s">
        <v>11148</v>
      </c>
      <c r="B524" s="80">
        <v>43100</v>
      </c>
      <c r="C524" t="s">
        <v>11149</v>
      </c>
      <c r="D524">
        <v>1</v>
      </c>
      <c r="E524" t="s">
        <v>11150</v>
      </c>
      <c r="F524" t="s">
        <v>1406</v>
      </c>
      <c r="G524" s="79" t="str">
        <f t="shared" si="13"/>
        <v>SGI140703AN8</v>
      </c>
      <c r="H524" t="s">
        <v>11151</v>
      </c>
      <c r="I524">
        <v>283.45</v>
      </c>
      <c r="J524" s="33">
        <f t="shared" si="14"/>
        <v>1771.5625</v>
      </c>
      <c r="K524" s="79"/>
    </row>
    <row r="525" spans="1:11" x14ac:dyDescent="0.25">
      <c r="A525" t="s">
        <v>11152</v>
      </c>
      <c r="B525" s="80">
        <v>43100</v>
      </c>
      <c r="C525" t="s">
        <v>259</v>
      </c>
      <c r="D525">
        <v>1</v>
      </c>
      <c r="E525" t="s">
        <v>11153</v>
      </c>
      <c r="F525" t="s">
        <v>1406</v>
      </c>
      <c r="G525" s="79" t="s">
        <v>444</v>
      </c>
      <c r="H525" t="s">
        <v>1528</v>
      </c>
      <c r="I525">
        <v>49.1</v>
      </c>
      <c r="J525" s="33">
        <f t="shared" si="14"/>
        <v>306.875</v>
      </c>
      <c r="K525" s="79"/>
    </row>
    <row r="526" spans="1:11" x14ac:dyDescent="0.25">
      <c r="A526" t="s">
        <v>11154</v>
      </c>
      <c r="B526" s="80">
        <v>43100</v>
      </c>
      <c r="C526" t="s">
        <v>259</v>
      </c>
      <c r="D526">
        <v>1</v>
      </c>
      <c r="E526" t="s">
        <v>11155</v>
      </c>
      <c r="F526" t="s">
        <v>1406</v>
      </c>
      <c r="G526" s="79" t="s">
        <v>1520</v>
      </c>
      <c r="H526" t="s">
        <v>11156</v>
      </c>
      <c r="I526">
        <v>516.37</v>
      </c>
      <c r="J526" s="33">
        <f t="shared" si="14"/>
        <v>3227.3125</v>
      </c>
      <c r="K526" s="79"/>
    </row>
    <row r="527" spans="1:11" x14ac:dyDescent="0.25">
      <c r="A527" t="s">
        <v>11157</v>
      </c>
      <c r="B527" s="80">
        <v>43100</v>
      </c>
      <c r="C527" t="s">
        <v>11158</v>
      </c>
      <c r="D527">
        <v>1</v>
      </c>
      <c r="E527" t="s">
        <v>11159</v>
      </c>
      <c r="F527" t="s">
        <v>1406</v>
      </c>
      <c r="G527" s="79" t="str">
        <f t="shared" si="13"/>
        <v>API6609273E0</v>
      </c>
      <c r="H527" t="s">
        <v>444</v>
      </c>
      <c r="I527">
        <v>43.45</v>
      </c>
      <c r="J527" s="33">
        <f t="shared" si="14"/>
        <v>271.5625</v>
      </c>
      <c r="K527" s="79"/>
    </row>
    <row r="528" spans="1:11" x14ac:dyDescent="0.25">
      <c r="A528" t="s">
        <v>11157</v>
      </c>
      <c r="B528" s="80">
        <v>43100</v>
      </c>
      <c r="C528" t="s">
        <v>11158</v>
      </c>
      <c r="D528">
        <v>1</v>
      </c>
      <c r="E528" t="s">
        <v>11159</v>
      </c>
      <c r="F528" t="s">
        <v>1406</v>
      </c>
      <c r="G528" s="79" t="str">
        <f t="shared" si="13"/>
        <v>FNI970829JR9</v>
      </c>
      <c r="H528" t="s">
        <v>794</v>
      </c>
      <c r="I528">
        <v>21.24</v>
      </c>
      <c r="J528" s="33">
        <f t="shared" si="14"/>
        <v>132.75</v>
      </c>
      <c r="K528" s="79"/>
    </row>
    <row r="529" spans="1:11" x14ac:dyDescent="0.25">
      <c r="A529" t="s">
        <v>11157</v>
      </c>
      <c r="B529" s="80">
        <v>43100</v>
      </c>
      <c r="C529" t="s">
        <v>11158</v>
      </c>
      <c r="D529">
        <v>1</v>
      </c>
      <c r="E529" t="s">
        <v>11159</v>
      </c>
      <c r="F529" t="s">
        <v>1406</v>
      </c>
      <c r="G529" s="79" t="str">
        <f t="shared" si="13"/>
        <v>TSC070907QS7</v>
      </c>
      <c r="H529" t="s">
        <v>11160</v>
      </c>
      <c r="I529">
        <v>16.55</v>
      </c>
      <c r="J529" s="33">
        <f t="shared" si="14"/>
        <v>103.4375</v>
      </c>
      <c r="K529" s="79"/>
    </row>
    <row r="530" spans="1:11" x14ac:dyDescent="0.25">
      <c r="A530" t="s">
        <v>11161</v>
      </c>
      <c r="B530" s="80">
        <v>43100</v>
      </c>
      <c r="C530" t="s">
        <v>11162</v>
      </c>
      <c r="D530">
        <v>1</v>
      </c>
      <c r="E530" t="s">
        <v>11163</v>
      </c>
      <c r="F530" t="s">
        <v>1406</v>
      </c>
      <c r="G530" s="79" t="str">
        <f t="shared" si="13"/>
        <v>CPF6307036N8</v>
      </c>
      <c r="H530" t="s">
        <v>841</v>
      </c>
      <c r="I530">
        <v>5.24</v>
      </c>
      <c r="J530" s="33">
        <f t="shared" si="14"/>
        <v>32.75</v>
      </c>
      <c r="K530" s="79"/>
    </row>
    <row r="531" spans="1:11" x14ac:dyDescent="0.25">
      <c r="A531" t="s">
        <v>11161</v>
      </c>
      <c r="B531" s="80">
        <v>43100</v>
      </c>
      <c r="C531" t="s">
        <v>11162</v>
      </c>
      <c r="D531">
        <v>1</v>
      </c>
      <c r="E531" t="s">
        <v>11163</v>
      </c>
      <c r="F531" t="s">
        <v>1406</v>
      </c>
      <c r="G531" s="79" t="str">
        <f t="shared" si="13"/>
        <v>FNI970829JR9</v>
      </c>
      <c r="H531" t="s">
        <v>794</v>
      </c>
      <c r="I531">
        <v>10.210000000000001</v>
      </c>
      <c r="J531" s="33">
        <f t="shared" si="14"/>
        <v>63.812500000000007</v>
      </c>
      <c r="K531" s="79"/>
    </row>
    <row r="532" spans="1:11" x14ac:dyDescent="0.25">
      <c r="A532" t="s">
        <v>11161</v>
      </c>
      <c r="B532" s="80">
        <v>43100</v>
      </c>
      <c r="C532" t="s">
        <v>11162</v>
      </c>
      <c r="D532">
        <v>1</v>
      </c>
      <c r="E532" t="s">
        <v>11163</v>
      </c>
      <c r="F532" t="s">
        <v>1406</v>
      </c>
      <c r="G532" s="79" t="str">
        <f t="shared" si="13"/>
        <v>GOCP7508052V3</v>
      </c>
      <c r="H532" t="s">
        <v>11164</v>
      </c>
      <c r="I532">
        <v>20.55</v>
      </c>
      <c r="J532" s="33">
        <f t="shared" si="14"/>
        <v>128.4375</v>
      </c>
      <c r="K532" s="79"/>
    </row>
    <row r="533" spans="1:11" x14ac:dyDescent="0.25">
      <c r="A533" t="s">
        <v>11161</v>
      </c>
      <c r="B533" s="80">
        <v>43100</v>
      </c>
      <c r="C533" t="s">
        <v>11162</v>
      </c>
      <c r="D533">
        <v>1</v>
      </c>
      <c r="E533" t="s">
        <v>11163</v>
      </c>
      <c r="F533" t="s">
        <v>1406</v>
      </c>
      <c r="G533" s="79" t="str">
        <f t="shared" ref="G533:G545" si="15">+H533</f>
        <v>GPR911122D69</v>
      </c>
      <c r="H533" t="s">
        <v>2462</v>
      </c>
      <c r="I533">
        <v>2.76</v>
      </c>
      <c r="J533" s="33">
        <f t="shared" si="14"/>
        <v>17.25</v>
      </c>
      <c r="K533" s="79"/>
    </row>
    <row r="534" spans="1:11" x14ac:dyDescent="0.25">
      <c r="A534" t="s">
        <v>11161</v>
      </c>
      <c r="B534" s="80">
        <v>43100</v>
      </c>
      <c r="C534" t="s">
        <v>11162</v>
      </c>
      <c r="D534">
        <v>1</v>
      </c>
      <c r="E534" t="s">
        <v>11163</v>
      </c>
      <c r="F534" t="s">
        <v>1406</v>
      </c>
      <c r="G534" s="79" t="str">
        <f t="shared" si="15"/>
        <v>GPR911122D69</v>
      </c>
      <c r="H534" t="s">
        <v>2462</v>
      </c>
      <c r="I534">
        <v>3.03</v>
      </c>
      <c r="J534" s="33">
        <f t="shared" si="14"/>
        <v>18.9375</v>
      </c>
      <c r="K534" s="79"/>
    </row>
    <row r="535" spans="1:11" x14ac:dyDescent="0.25">
      <c r="A535" t="s">
        <v>11161</v>
      </c>
      <c r="B535" s="80">
        <v>43100</v>
      </c>
      <c r="C535" t="s">
        <v>11162</v>
      </c>
      <c r="D535">
        <v>1</v>
      </c>
      <c r="E535" t="s">
        <v>11163</v>
      </c>
      <c r="F535" t="s">
        <v>1406</v>
      </c>
      <c r="G535" s="79" t="str">
        <f t="shared" si="15"/>
        <v>OME561118AA8</v>
      </c>
      <c r="H535" t="s">
        <v>907</v>
      </c>
      <c r="I535">
        <v>147.72</v>
      </c>
      <c r="J535" s="33">
        <f t="shared" si="14"/>
        <v>923.25</v>
      </c>
      <c r="K535" s="79"/>
    </row>
    <row r="536" spans="1:11" x14ac:dyDescent="0.25">
      <c r="A536" t="s">
        <v>11161</v>
      </c>
      <c r="B536" s="80">
        <v>43100</v>
      </c>
      <c r="C536" t="s">
        <v>11162</v>
      </c>
      <c r="D536">
        <v>1</v>
      </c>
      <c r="E536" t="s">
        <v>11163</v>
      </c>
      <c r="F536" t="s">
        <v>1406</v>
      </c>
      <c r="G536" s="79" t="str">
        <f t="shared" si="15"/>
        <v>RCO0708136F7</v>
      </c>
      <c r="H536" t="s">
        <v>815</v>
      </c>
      <c r="I536">
        <v>36.82</v>
      </c>
      <c r="J536" s="33">
        <f t="shared" si="14"/>
        <v>230.125</v>
      </c>
      <c r="K536" s="79"/>
    </row>
    <row r="537" spans="1:11" x14ac:dyDescent="0.25">
      <c r="A537" t="s">
        <v>11161</v>
      </c>
      <c r="B537" s="80">
        <v>43100</v>
      </c>
      <c r="C537" t="s">
        <v>11162</v>
      </c>
      <c r="D537">
        <v>1</v>
      </c>
      <c r="E537" t="s">
        <v>11163</v>
      </c>
      <c r="F537" t="s">
        <v>1406</v>
      </c>
      <c r="G537" s="79" t="str">
        <f t="shared" si="15"/>
        <v>SCI0804295X6</v>
      </c>
      <c r="H537" t="s">
        <v>4410</v>
      </c>
      <c r="I537">
        <v>103.88</v>
      </c>
      <c r="J537" s="33">
        <f t="shared" si="14"/>
        <v>649.25</v>
      </c>
      <c r="K537" s="79"/>
    </row>
    <row r="538" spans="1:11" x14ac:dyDescent="0.25">
      <c r="A538" t="s">
        <v>11161</v>
      </c>
      <c r="B538" s="80">
        <v>43100</v>
      </c>
      <c r="C538" t="s">
        <v>11162</v>
      </c>
      <c r="D538">
        <v>1</v>
      </c>
      <c r="E538" t="s">
        <v>11163</v>
      </c>
      <c r="F538" t="s">
        <v>1406</v>
      </c>
      <c r="G538" s="79" t="str">
        <f t="shared" si="15"/>
        <v>TGG070821IU8</v>
      </c>
      <c r="H538" t="s">
        <v>6018</v>
      </c>
      <c r="I538">
        <v>80.86</v>
      </c>
      <c r="J538" s="33">
        <f t="shared" si="14"/>
        <v>505.375</v>
      </c>
      <c r="K538" s="79"/>
    </row>
    <row r="539" spans="1:11" x14ac:dyDescent="0.25">
      <c r="A539" t="s">
        <v>11165</v>
      </c>
      <c r="B539" s="80">
        <v>43100</v>
      </c>
      <c r="C539" t="s">
        <v>11166</v>
      </c>
      <c r="D539">
        <v>1</v>
      </c>
      <c r="E539" t="s">
        <v>11167</v>
      </c>
      <c r="F539" t="s">
        <v>1406</v>
      </c>
      <c r="G539" s="79" t="str">
        <f t="shared" si="15"/>
        <v>DUMA580801KN5</v>
      </c>
      <c r="H539" t="s">
        <v>305</v>
      </c>
      <c r="I539">
        <v>40</v>
      </c>
      <c r="J539" s="33">
        <f t="shared" si="14"/>
        <v>250</v>
      </c>
      <c r="K539" s="79"/>
    </row>
    <row r="540" spans="1:11" x14ac:dyDescent="0.25">
      <c r="A540" t="s">
        <v>11168</v>
      </c>
      <c r="B540" s="80">
        <v>43100</v>
      </c>
      <c r="C540" t="s">
        <v>11169</v>
      </c>
      <c r="D540">
        <v>1</v>
      </c>
      <c r="E540" t="s">
        <v>11170</v>
      </c>
      <c r="F540" t="s">
        <v>1406</v>
      </c>
      <c r="G540" s="79" t="str">
        <f t="shared" si="15"/>
        <v>SRE1309034W9</v>
      </c>
      <c r="H540" t="s">
        <v>6925</v>
      </c>
      <c r="I540">
        <v>186.16</v>
      </c>
      <c r="J540" s="33">
        <f t="shared" si="14"/>
        <v>1163.5</v>
      </c>
      <c r="K540" s="79"/>
    </row>
    <row r="541" spans="1:11" x14ac:dyDescent="0.25">
      <c r="A541" t="s">
        <v>11171</v>
      </c>
      <c r="B541" s="80">
        <v>43100</v>
      </c>
      <c r="C541" t="s">
        <v>11172</v>
      </c>
      <c r="D541">
        <v>2</v>
      </c>
      <c r="E541" t="s">
        <v>11173</v>
      </c>
      <c r="F541" t="s">
        <v>1406</v>
      </c>
      <c r="G541" s="79" t="str">
        <f t="shared" si="15"/>
        <v>SRE1309034W9</v>
      </c>
      <c r="H541" t="s">
        <v>6925</v>
      </c>
      <c r="I541">
        <v>143.38</v>
      </c>
      <c r="J541" s="33">
        <f t="shared" si="14"/>
        <v>896.125</v>
      </c>
      <c r="K541" s="79"/>
    </row>
    <row r="542" spans="1:11" x14ac:dyDescent="0.25">
      <c r="A542" t="s">
        <v>11174</v>
      </c>
      <c r="B542" s="80">
        <v>43100</v>
      </c>
      <c r="C542" t="s">
        <v>11175</v>
      </c>
      <c r="D542">
        <v>1</v>
      </c>
      <c r="E542" t="s">
        <v>11176</v>
      </c>
      <c r="F542" t="s">
        <v>1406</v>
      </c>
      <c r="G542" s="79" t="str">
        <f t="shared" si="15"/>
        <v>FDM9911259E3</v>
      </c>
      <c r="H542" t="s">
        <v>8980</v>
      </c>
      <c r="I542">
        <v>41.63</v>
      </c>
      <c r="J542" s="33">
        <f t="shared" si="14"/>
        <v>260.1875</v>
      </c>
      <c r="K542" s="79"/>
    </row>
    <row r="543" spans="1:11" x14ac:dyDescent="0.25">
      <c r="A543" t="s">
        <v>11177</v>
      </c>
      <c r="B543" s="80">
        <v>43100</v>
      </c>
      <c r="C543" t="s">
        <v>11178</v>
      </c>
      <c r="D543">
        <v>1</v>
      </c>
      <c r="E543" t="s">
        <v>11179</v>
      </c>
      <c r="F543" t="s">
        <v>1406</v>
      </c>
      <c r="G543" s="79" t="str">
        <f t="shared" si="15"/>
        <v>LRG140701LA4</v>
      </c>
      <c r="H543" t="s">
        <v>11180</v>
      </c>
      <c r="I543">
        <v>43.34</v>
      </c>
      <c r="J543" s="33">
        <f t="shared" si="14"/>
        <v>270.875</v>
      </c>
      <c r="K543" s="79"/>
    </row>
    <row r="544" spans="1:11" x14ac:dyDescent="0.25">
      <c r="A544" t="s">
        <v>11181</v>
      </c>
      <c r="B544" s="80">
        <v>43100</v>
      </c>
      <c r="C544" t="s">
        <v>11182</v>
      </c>
      <c r="D544">
        <v>1</v>
      </c>
      <c r="E544" t="s">
        <v>11183</v>
      </c>
      <c r="F544" t="s">
        <v>1406</v>
      </c>
      <c r="G544" s="79" t="str">
        <f t="shared" si="15"/>
        <v>BRS870126P22</v>
      </c>
      <c r="H544" t="s">
        <v>3237</v>
      </c>
      <c r="I544">
        <v>16.559999999999999</v>
      </c>
      <c r="J544" s="33">
        <f t="shared" si="14"/>
        <v>103.49999999999999</v>
      </c>
      <c r="K544" s="79"/>
    </row>
    <row r="545" spans="1:11" x14ac:dyDescent="0.25">
      <c r="A545" t="s">
        <v>11184</v>
      </c>
      <c r="B545" s="80">
        <v>43100</v>
      </c>
      <c r="C545" t="s">
        <v>11185</v>
      </c>
      <c r="D545">
        <v>1</v>
      </c>
      <c r="E545" t="s">
        <v>11186</v>
      </c>
      <c r="F545" t="s">
        <v>1406</v>
      </c>
      <c r="G545" s="79" t="str">
        <f t="shared" si="15"/>
        <v>AIB1312182B8</v>
      </c>
      <c r="H545" t="s">
        <v>3270</v>
      </c>
      <c r="I545">
        <v>206.89</v>
      </c>
      <c r="J545" s="33">
        <f t="shared" si="14"/>
        <v>1293.0625</v>
      </c>
      <c r="K545" s="79"/>
    </row>
    <row r="546" spans="1:11" x14ac:dyDescent="0.25">
      <c r="A546" t="s">
        <v>7763</v>
      </c>
      <c r="B546" s="80">
        <v>43070</v>
      </c>
      <c r="C546" t="s">
        <v>11187</v>
      </c>
      <c r="D546">
        <v>1</v>
      </c>
      <c r="E546" t="s">
        <v>11188</v>
      </c>
      <c r="F546" t="s">
        <v>1410</v>
      </c>
      <c r="G546" s="7" t="s">
        <v>1421</v>
      </c>
      <c r="H546" t="s">
        <v>1006</v>
      </c>
      <c r="I546" s="81">
        <v>103182.69</v>
      </c>
      <c r="J546" s="33">
        <f t="shared" si="14"/>
        <v>644891.8125</v>
      </c>
      <c r="K546" s="79"/>
    </row>
    <row r="547" spans="1:11" x14ac:dyDescent="0.25">
      <c r="A547" t="s">
        <v>4822</v>
      </c>
      <c r="B547" s="80">
        <v>43070</v>
      </c>
      <c r="C547" t="s">
        <v>11189</v>
      </c>
      <c r="D547">
        <v>1</v>
      </c>
      <c r="E547" t="s">
        <v>11190</v>
      </c>
      <c r="F547" t="s">
        <v>1410</v>
      </c>
      <c r="G547" s="79" t="s">
        <v>1428</v>
      </c>
      <c r="H547" t="s">
        <v>1040</v>
      </c>
      <c r="I547" s="81">
        <v>14800.16</v>
      </c>
      <c r="J547" s="33">
        <f t="shared" si="14"/>
        <v>92501</v>
      </c>
      <c r="K547" s="79"/>
    </row>
    <row r="548" spans="1:11" x14ac:dyDescent="0.25">
      <c r="A548" t="s">
        <v>3470</v>
      </c>
      <c r="B548" s="80">
        <v>43070</v>
      </c>
      <c r="C548" t="s">
        <v>11191</v>
      </c>
      <c r="D548">
        <v>1</v>
      </c>
      <c r="E548" t="s">
        <v>11192</v>
      </c>
      <c r="F548" t="s">
        <v>1410</v>
      </c>
      <c r="G548" s="79" t="s">
        <v>1512</v>
      </c>
      <c r="H548" t="s">
        <v>11193</v>
      </c>
      <c r="I548" s="81">
        <v>3530</v>
      </c>
      <c r="J548" s="33">
        <f t="shared" si="14"/>
        <v>22062.5</v>
      </c>
      <c r="K548" s="79"/>
    </row>
    <row r="549" spans="1:11" x14ac:dyDescent="0.25">
      <c r="A549" t="s">
        <v>2517</v>
      </c>
      <c r="B549" s="80">
        <v>43070</v>
      </c>
      <c r="C549" t="s">
        <v>11194</v>
      </c>
      <c r="D549">
        <v>1</v>
      </c>
      <c r="E549" t="s">
        <v>11195</v>
      </c>
      <c r="F549" t="s">
        <v>1410</v>
      </c>
      <c r="G549" s="7" t="s">
        <v>1463</v>
      </c>
      <c r="H549" s="82" t="s">
        <v>1071</v>
      </c>
      <c r="I549" s="81">
        <v>107352.62</v>
      </c>
      <c r="J549" s="33">
        <f t="shared" si="14"/>
        <v>670953.875</v>
      </c>
      <c r="K549" s="79"/>
    </row>
    <row r="550" spans="1:11" s="79" customFormat="1" x14ac:dyDescent="0.25">
      <c r="A550" s="79" t="s">
        <v>11471</v>
      </c>
      <c r="B550" s="80"/>
      <c r="C550" s="79" t="s">
        <v>11472</v>
      </c>
      <c r="G550" s="7" t="s">
        <v>11473</v>
      </c>
      <c r="H550" s="57" t="s">
        <v>11474</v>
      </c>
      <c r="I550" s="81">
        <v>45517.24</v>
      </c>
      <c r="J550" s="33">
        <f t="shared" si="14"/>
        <v>284482.75</v>
      </c>
    </row>
    <row r="551" spans="1:11" x14ac:dyDescent="0.25">
      <c r="A551" t="s">
        <v>1068</v>
      </c>
      <c r="B551" s="80">
        <v>43075</v>
      </c>
      <c r="C551" t="s">
        <v>11196</v>
      </c>
      <c r="D551">
        <v>1</v>
      </c>
      <c r="E551" t="s">
        <v>11197</v>
      </c>
      <c r="F551" t="s">
        <v>1410</v>
      </c>
      <c r="G551" s="79" t="s">
        <v>1436</v>
      </c>
      <c r="H551" t="s">
        <v>1094</v>
      </c>
      <c r="I551">
        <v>806.62</v>
      </c>
      <c r="J551" s="33">
        <f t="shared" si="14"/>
        <v>5041.375</v>
      </c>
      <c r="K551" s="79"/>
    </row>
    <row r="552" spans="1:11" x14ac:dyDescent="0.25">
      <c r="A552" t="s">
        <v>2548</v>
      </c>
      <c r="B552" s="80">
        <v>43075</v>
      </c>
      <c r="C552" t="s">
        <v>11198</v>
      </c>
      <c r="D552">
        <v>1</v>
      </c>
      <c r="E552" t="s">
        <v>11199</v>
      </c>
      <c r="F552" t="s">
        <v>1410</v>
      </c>
      <c r="G552" s="79" t="s">
        <v>5896</v>
      </c>
      <c r="H552" t="s">
        <v>11200</v>
      </c>
      <c r="I552">
        <v>449.43</v>
      </c>
      <c r="J552" s="33">
        <f t="shared" si="14"/>
        <v>2808.9375</v>
      </c>
      <c r="K552" s="79"/>
    </row>
    <row r="553" spans="1:11" x14ac:dyDescent="0.25">
      <c r="A553" t="s">
        <v>4529</v>
      </c>
      <c r="B553" s="80">
        <v>43076</v>
      </c>
      <c r="C553" t="s">
        <v>11201</v>
      </c>
      <c r="D553">
        <v>1</v>
      </c>
      <c r="E553" t="s">
        <v>11202</v>
      </c>
      <c r="F553" t="s">
        <v>1410</v>
      </c>
      <c r="G553" s="79" t="s">
        <v>1421</v>
      </c>
      <c r="H553" t="s">
        <v>1006</v>
      </c>
      <c r="I553" s="81">
        <v>7449.92</v>
      </c>
      <c r="J553" s="33">
        <f t="shared" si="14"/>
        <v>46562</v>
      </c>
      <c r="K553" s="79"/>
    </row>
    <row r="554" spans="1:11" x14ac:dyDescent="0.25">
      <c r="A554" t="s">
        <v>3486</v>
      </c>
      <c r="B554" s="80">
        <v>43077</v>
      </c>
      <c r="C554" t="s">
        <v>11203</v>
      </c>
      <c r="D554">
        <v>1</v>
      </c>
      <c r="E554" t="s">
        <v>11204</v>
      </c>
      <c r="F554" t="s">
        <v>1410</v>
      </c>
      <c r="G554" s="79" t="s">
        <v>1427</v>
      </c>
      <c r="H554" t="s">
        <v>1036</v>
      </c>
      <c r="I554" s="81">
        <v>1271.56</v>
      </c>
      <c r="J554" s="33">
        <f t="shared" si="14"/>
        <v>7947.2499999999991</v>
      </c>
      <c r="K554" s="79"/>
    </row>
    <row r="555" spans="1:11" x14ac:dyDescent="0.25">
      <c r="A555" t="s">
        <v>1079</v>
      </c>
      <c r="B555" s="80">
        <v>43077</v>
      </c>
      <c r="C555" t="s">
        <v>11205</v>
      </c>
      <c r="D555">
        <v>1</v>
      </c>
      <c r="E555" t="s">
        <v>11206</v>
      </c>
      <c r="F555" t="s">
        <v>1410</v>
      </c>
      <c r="G555" s="79" t="s">
        <v>3713</v>
      </c>
      <c r="H555" t="s">
        <v>3488</v>
      </c>
      <c r="I555">
        <v>178.02</v>
      </c>
      <c r="J555" s="33">
        <f t="shared" si="14"/>
        <v>1112.625</v>
      </c>
      <c r="K555" s="79"/>
    </row>
    <row r="556" spans="1:11" x14ac:dyDescent="0.25">
      <c r="A556" t="s">
        <v>1082</v>
      </c>
      <c r="B556" s="80">
        <v>43077</v>
      </c>
      <c r="C556" t="s">
        <v>11207</v>
      </c>
      <c r="D556">
        <v>1</v>
      </c>
      <c r="E556" t="s">
        <v>11208</v>
      </c>
      <c r="F556" t="s">
        <v>1410</v>
      </c>
      <c r="G556" s="79" t="s">
        <v>7941</v>
      </c>
      <c r="H556" t="s">
        <v>7771</v>
      </c>
      <c r="I556">
        <v>68.8</v>
      </c>
      <c r="J556" s="33">
        <f t="shared" si="14"/>
        <v>430</v>
      </c>
      <c r="K556" s="79"/>
    </row>
    <row r="557" spans="1:11" x14ac:dyDescent="0.25">
      <c r="A557" t="s">
        <v>3493</v>
      </c>
      <c r="B557" s="80">
        <v>43077</v>
      </c>
      <c r="C557" t="s">
        <v>11209</v>
      </c>
      <c r="D557">
        <v>1</v>
      </c>
      <c r="E557" t="s">
        <v>11210</v>
      </c>
      <c r="F557" t="s">
        <v>1410</v>
      </c>
      <c r="G557" s="79" t="s">
        <v>7321</v>
      </c>
      <c r="H557" t="s">
        <v>7225</v>
      </c>
      <c r="I557">
        <v>543.55999999999995</v>
      </c>
      <c r="J557" s="33">
        <f t="shared" si="14"/>
        <v>3397.2499999999995</v>
      </c>
      <c r="K557" s="79"/>
    </row>
    <row r="558" spans="1:11" x14ac:dyDescent="0.25">
      <c r="A558" t="s">
        <v>3495</v>
      </c>
      <c r="B558" s="80">
        <v>43077</v>
      </c>
      <c r="C558" t="s">
        <v>11211</v>
      </c>
      <c r="D558">
        <v>1</v>
      </c>
      <c r="E558" t="s">
        <v>11212</v>
      </c>
      <c r="F558" t="s">
        <v>1410</v>
      </c>
      <c r="G558" s="79" t="s">
        <v>11475</v>
      </c>
      <c r="H558" t="s">
        <v>11213</v>
      </c>
      <c r="I558">
        <v>403.99</v>
      </c>
      <c r="J558" s="33">
        <f t="shared" si="14"/>
        <v>2524.9375</v>
      </c>
      <c r="K558" s="79"/>
    </row>
    <row r="559" spans="1:11" x14ac:dyDescent="0.25">
      <c r="A559" t="s">
        <v>4536</v>
      </c>
      <c r="B559" s="80">
        <v>43077</v>
      </c>
      <c r="C559" t="s">
        <v>11214</v>
      </c>
      <c r="D559">
        <v>1</v>
      </c>
      <c r="E559" t="s">
        <v>11215</v>
      </c>
      <c r="F559" t="s">
        <v>1410</v>
      </c>
      <c r="G559" s="79" t="s">
        <v>11476</v>
      </c>
      <c r="H559" t="s">
        <v>11216</v>
      </c>
      <c r="I559">
        <v>261.44</v>
      </c>
      <c r="J559" s="33">
        <f t="shared" si="14"/>
        <v>1634</v>
      </c>
      <c r="K559" s="79"/>
    </row>
    <row r="560" spans="1:11" x14ac:dyDescent="0.25">
      <c r="A560" t="s">
        <v>3497</v>
      </c>
      <c r="B560" s="80">
        <v>43077</v>
      </c>
      <c r="C560" t="s">
        <v>11217</v>
      </c>
      <c r="D560">
        <v>1</v>
      </c>
      <c r="E560" t="s">
        <v>11218</v>
      </c>
      <c r="F560" t="s">
        <v>1410</v>
      </c>
      <c r="G560" s="79" t="s">
        <v>1421</v>
      </c>
      <c r="H560" t="s">
        <v>1006</v>
      </c>
      <c r="I560">
        <v>914.28</v>
      </c>
      <c r="J560" s="33">
        <f t="shared" si="14"/>
        <v>5714.25</v>
      </c>
      <c r="K560" s="79"/>
    </row>
    <row r="561" spans="1:11" x14ac:dyDescent="0.25">
      <c r="A561" t="s">
        <v>3499</v>
      </c>
      <c r="B561" s="80">
        <v>43077</v>
      </c>
      <c r="C561" t="s">
        <v>11219</v>
      </c>
      <c r="D561">
        <v>1</v>
      </c>
      <c r="E561" t="s">
        <v>11220</v>
      </c>
      <c r="F561" t="s">
        <v>1410</v>
      </c>
      <c r="G561" s="79" t="s">
        <v>1430</v>
      </c>
      <c r="H561" t="s">
        <v>1052</v>
      </c>
      <c r="I561">
        <v>252.8</v>
      </c>
      <c r="J561" s="33">
        <f t="shared" si="14"/>
        <v>1580</v>
      </c>
      <c r="K561" s="79"/>
    </row>
    <row r="562" spans="1:11" x14ac:dyDescent="0.25">
      <c r="A562" t="s">
        <v>2554</v>
      </c>
      <c r="B562" s="80">
        <v>43077</v>
      </c>
      <c r="C562" t="s">
        <v>11221</v>
      </c>
      <c r="D562">
        <v>1</v>
      </c>
      <c r="E562" t="s">
        <v>11222</v>
      </c>
      <c r="F562" t="s">
        <v>1410</v>
      </c>
      <c r="G562" s="79" t="s">
        <v>1445</v>
      </c>
      <c r="H562" t="s">
        <v>1172</v>
      </c>
      <c r="I562">
        <v>506.43</v>
      </c>
      <c r="J562" s="33">
        <f t="shared" si="14"/>
        <v>3165.1875</v>
      </c>
      <c r="K562" s="79"/>
    </row>
    <row r="563" spans="1:11" x14ac:dyDescent="0.25">
      <c r="A563" t="s">
        <v>7793</v>
      </c>
      <c r="B563" s="80">
        <v>43077</v>
      </c>
      <c r="C563" t="s">
        <v>11223</v>
      </c>
      <c r="D563">
        <v>1</v>
      </c>
      <c r="E563" t="s">
        <v>11224</v>
      </c>
      <c r="F563" t="s">
        <v>1410</v>
      </c>
      <c r="G563" s="79" t="s">
        <v>8963</v>
      </c>
      <c r="H563" t="s">
        <v>8884</v>
      </c>
      <c r="I563">
        <v>831.55</v>
      </c>
      <c r="J563" s="33">
        <f t="shared" si="14"/>
        <v>5197.1875</v>
      </c>
      <c r="K563" s="79"/>
    </row>
    <row r="564" spans="1:11" s="79" customFormat="1" x14ac:dyDescent="0.25">
      <c r="A564" s="79" t="s">
        <v>11477</v>
      </c>
      <c r="B564" s="80">
        <v>43077</v>
      </c>
      <c r="C564" s="79" t="s">
        <v>11478</v>
      </c>
      <c r="F564" s="79" t="s">
        <v>1410</v>
      </c>
      <c r="G564" s="79" t="s">
        <v>11479</v>
      </c>
      <c r="H564" s="79" t="s">
        <v>9666</v>
      </c>
      <c r="I564" s="79">
        <v>825.64</v>
      </c>
      <c r="J564" s="33">
        <f t="shared" si="14"/>
        <v>5160.25</v>
      </c>
    </row>
    <row r="565" spans="1:11" x14ac:dyDescent="0.25">
      <c r="A565" t="s">
        <v>3504</v>
      </c>
      <c r="B565" s="80">
        <v>43077</v>
      </c>
      <c r="C565" t="s">
        <v>11225</v>
      </c>
      <c r="D565">
        <v>1</v>
      </c>
      <c r="E565" t="s">
        <v>11226</v>
      </c>
      <c r="F565" t="s">
        <v>1410</v>
      </c>
      <c r="G565" s="79" t="s">
        <v>1432</v>
      </c>
      <c r="H565" t="s">
        <v>1060</v>
      </c>
      <c r="I565">
        <v>464</v>
      </c>
      <c r="J565" s="33">
        <f t="shared" si="14"/>
        <v>2900</v>
      </c>
      <c r="K565" s="79"/>
    </row>
    <row r="566" spans="1:11" x14ac:dyDescent="0.25">
      <c r="A566" t="s">
        <v>4541</v>
      </c>
      <c r="B566" s="80">
        <v>43077</v>
      </c>
      <c r="C566" t="s">
        <v>11227</v>
      </c>
      <c r="D566">
        <v>1</v>
      </c>
      <c r="E566" t="s">
        <v>11228</v>
      </c>
      <c r="F566" t="s">
        <v>1410</v>
      </c>
      <c r="G566" s="79" t="s">
        <v>1432</v>
      </c>
      <c r="H566" t="s">
        <v>1060</v>
      </c>
      <c r="I566" s="81">
        <v>1296</v>
      </c>
      <c r="J566" s="33">
        <f t="shared" si="14"/>
        <v>8100</v>
      </c>
      <c r="K566" s="79"/>
    </row>
    <row r="567" spans="1:11" x14ac:dyDescent="0.25">
      <c r="A567" t="s">
        <v>3507</v>
      </c>
      <c r="B567" s="80">
        <v>43077</v>
      </c>
      <c r="C567" t="s">
        <v>11229</v>
      </c>
      <c r="D567">
        <v>1</v>
      </c>
      <c r="E567" t="s">
        <v>11230</v>
      </c>
      <c r="F567" t="s">
        <v>1410</v>
      </c>
      <c r="G567" s="79" t="s">
        <v>1439</v>
      </c>
      <c r="H567" t="s">
        <v>1064</v>
      </c>
      <c r="I567">
        <v>448</v>
      </c>
      <c r="J567" s="33">
        <f t="shared" si="14"/>
        <v>2800</v>
      </c>
      <c r="K567" s="79"/>
    </row>
    <row r="568" spans="1:11" x14ac:dyDescent="0.25">
      <c r="A568" t="s">
        <v>3509</v>
      </c>
      <c r="B568" s="80">
        <v>43077</v>
      </c>
      <c r="C568" t="s">
        <v>11231</v>
      </c>
      <c r="D568">
        <v>2</v>
      </c>
      <c r="E568" t="s">
        <v>11232</v>
      </c>
      <c r="F568" t="s">
        <v>1410</v>
      </c>
      <c r="G568" s="79" t="s">
        <v>1439</v>
      </c>
      <c r="H568" t="s">
        <v>1064</v>
      </c>
      <c r="I568">
        <v>743.8</v>
      </c>
      <c r="J568" s="33">
        <f t="shared" si="14"/>
        <v>4648.75</v>
      </c>
      <c r="K568" s="79"/>
    </row>
    <row r="569" spans="1:11" x14ac:dyDescent="0.25">
      <c r="A569" t="s">
        <v>3511</v>
      </c>
      <c r="B569" s="80">
        <v>43077</v>
      </c>
      <c r="C569" t="s">
        <v>11233</v>
      </c>
      <c r="D569">
        <v>2</v>
      </c>
      <c r="E569" t="s">
        <v>11234</v>
      </c>
      <c r="F569" t="s">
        <v>1410</v>
      </c>
      <c r="G569" s="79" t="s">
        <v>1424</v>
      </c>
      <c r="H569" t="s">
        <v>1018</v>
      </c>
      <c r="I569">
        <v>362.88</v>
      </c>
      <c r="J569" s="33">
        <f t="shared" si="14"/>
        <v>2268</v>
      </c>
      <c r="K569" s="79"/>
    </row>
    <row r="570" spans="1:11" x14ac:dyDescent="0.25">
      <c r="A570" t="s">
        <v>3513</v>
      </c>
      <c r="B570" s="80">
        <v>43077</v>
      </c>
      <c r="C570" t="s">
        <v>11235</v>
      </c>
      <c r="D570">
        <v>2</v>
      </c>
      <c r="E570" t="s">
        <v>11236</v>
      </c>
      <c r="F570" t="s">
        <v>1410</v>
      </c>
      <c r="G570" s="79" t="s">
        <v>1425</v>
      </c>
      <c r="H570" t="s">
        <v>1025</v>
      </c>
      <c r="I570" s="81">
        <v>1531.04</v>
      </c>
      <c r="J570" s="33">
        <f t="shared" si="14"/>
        <v>9569</v>
      </c>
      <c r="K570" s="79"/>
    </row>
    <row r="571" spans="1:11" x14ac:dyDescent="0.25">
      <c r="A571" t="s">
        <v>3515</v>
      </c>
      <c r="B571" s="80">
        <v>43077</v>
      </c>
      <c r="C571" t="s">
        <v>11237</v>
      </c>
      <c r="D571">
        <v>2</v>
      </c>
      <c r="E571" t="s">
        <v>11238</v>
      </c>
      <c r="F571" t="s">
        <v>1410</v>
      </c>
      <c r="G571" s="79" t="s">
        <v>1458</v>
      </c>
      <c r="H571" t="s">
        <v>1359</v>
      </c>
      <c r="I571" s="81">
        <v>1800</v>
      </c>
      <c r="J571" s="33">
        <f t="shared" si="14"/>
        <v>11250</v>
      </c>
      <c r="K571" s="79"/>
    </row>
    <row r="572" spans="1:11" x14ac:dyDescent="0.25">
      <c r="A572" t="s">
        <v>3517</v>
      </c>
      <c r="B572" s="80">
        <v>43077</v>
      </c>
      <c r="C572" t="s">
        <v>11231</v>
      </c>
      <c r="D572">
        <v>2</v>
      </c>
      <c r="E572" t="s">
        <v>11239</v>
      </c>
      <c r="F572" t="s">
        <v>1410</v>
      </c>
      <c r="G572" s="79" t="s">
        <v>9678</v>
      </c>
      <c r="H572" t="s">
        <v>9373</v>
      </c>
      <c r="I572">
        <v>240</v>
      </c>
      <c r="J572" s="33">
        <f t="shared" si="14"/>
        <v>1500</v>
      </c>
      <c r="K572" s="79"/>
    </row>
    <row r="573" spans="1:11" x14ac:dyDescent="0.25">
      <c r="A573" t="s">
        <v>3519</v>
      </c>
      <c r="B573" s="80">
        <v>43077</v>
      </c>
      <c r="C573" t="s">
        <v>11240</v>
      </c>
      <c r="D573">
        <v>2</v>
      </c>
      <c r="E573" t="s">
        <v>11241</v>
      </c>
      <c r="F573" t="s">
        <v>1410</v>
      </c>
      <c r="G573" s="79" t="s">
        <v>1423</v>
      </c>
      <c r="H573" t="s">
        <v>1014</v>
      </c>
      <c r="I573">
        <v>591.35</v>
      </c>
      <c r="J573" s="33">
        <f t="shared" si="14"/>
        <v>3695.9375</v>
      </c>
      <c r="K573" s="79"/>
    </row>
    <row r="574" spans="1:11" x14ac:dyDescent="0.25">
      <c r="A574" t="s">
        <v>3534</v>
      </c>
      <c r="B574" s="80">
        <v>43077</v>
      </c>
      <c r="C574" t="s">
        <v>11242</v>
      </c>
      <c r="D574">
        <v>1</v>
      </c>
      <c r="E574" t="s">
        <v>11243</v>
      </c>
      <c r="F574" t="s">
        <v>1410</v>
      </c>
      <c r="G574" s="79" t="s">
        <v>1421</v>
      </c>
      <c r="H574" t="s">
        <v>1006</v>
      </c>
      <c r="I574" s="81">
        <v>24661.49</v>
      </c>
      <c r="J574" s="33">
        <f t="shared" si="14"/>
        <v>154134.3125</v>
      </c>
      <c r="K574" s="79"/>
    </row>
    <row r="575" spans="1:11" x14ac:dyDescent="0.25">
      <c r="A575" t="s">
        <v>3536</v>
      </c>
      <c r="B575" s="80">
        <v>43077</v>
      </c>
      <c r="C575" t="s">
        <v>11244</v>
      </c>
      <c r="D575">
        <v>1</v>
      </c>
      <c r="E575" t="s">
        <v>11245</v>
      </c>
      <c r="F575" t="s">
        <v>1410</v>
      </c>
      <c r="G575" s="79" t="s">
        <v>1421</v>
      </c>
      <c r="H575" t="s">
        <v>1006</v>
      </c>
      <c r="I575">
        <v>480</v>
      </c>
      <c r="J575" s="33">
        <f t="shared" si="14"/>
        <v>3000</v>
      </c>
      <c r="K575" s="79"/>
    </row>
    <row r="576" spans="1:11" x14ac:dyDescent="0.25">
      <c r="A576" t="s">
        <v>1105</v>
      </c>
      <c r="B576" s="80">
        <v>43080</v>
      </c>
      <c r="C576" t="s">
        <v>11246</v>
      </c>
      <c r="D576">
        <v>1</v>
      </c>
      <c r="E576" t="s">
        <v>11247</v>
      </c>
      <c r="F576" t="s">
        <v>1410</v>
      </c>
      <c r="G576" s="79" t="s">
        <v>11480</v>
      </c>
      <c r="H576" t="s">
        <v>11248</v>
      </c>
      <c r="I576" s="81">
        <v>3072</v>
      </c>
      <c r="J576" s="33">
        <f t="shared" si="14"/>
        <v>19200</v>
      </c>
      <c r="K576" s="79"/>
    </row>
    <row r="577" spans="1:11" x14ac:dyDescent="0.25">
      <c r="A577" t="s">
        <v>3541</v>
      </c>
      <c r="B577" s="80">
        <v>43082</v>
      </c>
      <c r="C577" t="s">
        <v>11249</v>
      </c>
      <c r="D577">
        <v>1</v>
      </c>
      <c r="E577" t="s">
        <v>11250</v>
      </c>
      <c r="F577" t="s">
        <v>1410</v>
      </c>
      <c r="G577" s="79" t="s">
        <v>11480</v>
      </c>
      <c r="H577" t="s">
        <v>11248</v>
      </c>
      <c r="I577" s="81">
        <v>3168</v>
      </c>
      <c r="J577" s="33">
        <f t="shared" si="14"/>
        <v>19800</v>
      </c>
      <c r="K577" s="79"/>
    </row>
    <row r="578" spans="1:11" x14ac:dyDescent="0.25">
      <c r="A578" t="s">
        <v>4570</v>
      </c>
      <c r="B578" s="80">
        <v>43075</v>
      </c>
      <c r="C578" t="s">
        <v>11251</v>
      </c>
      <c r="D578">
        <v>1</v>
      </c>
      <c r="E578" t="s">
        <v>11252</v>
      </c>
      <c r="F578" t="s">
        <v>1410</v>
      </c>
      <c r="G578" s="79" t="s">
        <v>1421</v>
      </c>
      <c r="H578" t="s">
        <v>1006</v>
      </c>
      <c r="I578">
        <v>383.19</v>
      </c>
      <c r="J578" s="33">
        <f t="shared" si="14"/>
        <v>2394.9375</v>
      </c>
      <c r="K578" s="79"/>
    </row>
    <row r="579" spans="1:11" x14ac:dyDescent="0.25">
      <c r="A579" t="s">
        <v>1108</v>
      </c>
      <c r="B579" s="80">
        <v>43073</v>
      </c>
      <c r="C579" t="s">
        <v>11253</v>
      </c>
      <c r="D579">
        <v>1</v>
      </c>
      <c r="E579" t="s">
        <v>11254</v>
      </c>
      <c r="F579" t="s">
        <v>1410</v>
      </c>
      <c r="G579" s="79" t="s">
        <v>1421</v>
      </c>
      <c r="H579" t="s">
        <v>1006</v>
      </c>
      <c r="I579" s="81">
        <v>1020</v>
      </c>
      <c r="J579" s="33">
        <f t="shared" si="14"/>
        <v>6375</v>
      </c>
      <c r="K579" s="79"/>
    </row>
    <row r="580" spans="1:11" x14ac:dyDescent="0.25">
      <c r="A580" t="s">
        <v>1112</v>
      </c>
      <c r="B580" s="80">
        <v>43074</v>
      </c>
      <c r="C580" t="s">
        <v>11255</v>
      </c>
      <c r="D580">
        <v>1</v>
      </c>
      <c r="E580" t="s">
        <v>11256</v>
      </c>
      <c r="F580" t="s">
        <v>1410</v>
      </c>
      <c r="G580" s="79" t="s">
        <v>1421</v>
      </c>
      <c r="H580" t="s">
        <v>1006</v>
      </c>
      <c r="I580" s="81">
        <v>2066.9</v>
      </c>
      <c r="J580" s="33">
        <f t="shared" si="14"/>
        <v>12918.125</v>
      </c>
      <c r="K580" s="79"/>
    </row>
    <row r="581" spans="1:11" x14ac:dyDescent="0.25">
      <c r="A581" t="s">
        <v>1115</v>
      </c>
      <c r="B581" s="80">
        <v>43076</v>
      </c>
      <c r="C581" t="s">
        <v>11257</v>
      </c>
      <c r="D581">
        <v>1</v>
      </c>
      <c r="E581" t="s">
        <v>11258</v>
      </c>
      <c r="F581" t="s">
        <v>1410</v>
      </c>
      <c r="G581" s="79" t="s">
        <v>6171</v>
      </c>
      <c r="H581" t="s">
        <v>6135</v>
      </c>
      <c r="I581" s="81">
        <v>2742.86</v>
      </c>
      <c r="J581" s="33">
        <f t="shared" si="14"/>
        <v>17142.875</v>
      </c>
      <c r="K581" s="79"/>
    </row>
    <row r="582" spans="1:11" x14ac:dyDescent="0.25">
      <c r="A582" t="s">
        <v>1146</v>
      </c>
      <c r="B582" s="80">
        <v>43083</v>
      </c>
      <c r="C582" t="s">
        <v>11259</v>
      </c>
      <c r="D582">
        <v>1</v>
      </c>
      <c r="E582" t="s">
        <v>11260</v>
      </c>
      <c r="F582" t="s">
        <v>1410</v>
      </c>
      <c r="G582" s="79" t="s">
        <v>11481</v>
      </c>
      <c r="H582" t="s">
        <v>11261</v>
      </c>
      <c r="I582" s="81">
        <v>4064</v>
      </c>
      <c r="J582" s="33">
        <f t="shared" ref="J582:J645" si="16">+I582/0.16</f>
        <v>25400</v>
      </c>
      <c r="K582" s="79"/>
    </row>
    <row r="583" spans="1:11" x14ac:dyDescent="0.25">
      <c r="A583" t="s">
        <v>1150</v>
      </c>
      <c r="B583" s="80">
        <v>43083</v>
      </c>
      <c r="C583" t="s">
        <v>11262</v>
      </c>
      <c r="D583">
        <v>1</v>
      </c>
      <c r="E583" t="s">
        <v>11263</v>
      </c>
      <c r="F583" t="s">
        <v>1410</v>
      </c>
      <c r="G583" s="79" t="s">
        <v>11482</v>
      </c>
      <c r="H583" t="s">
        <v>9080</v>
      </c>
      <c r="I583" s="81">
        <v>13793.1</v>
      </c>
      <c r="J583" s="33">
        <f t="shared" si="16"/>
        <v>86206.875</v>
      </c>
      <c r="K583" s="79"/>
    </row>
    <row r="584" spans="1:11" x14ac:dyDescent="0.25">
      <c r="A584" t="s">
        <v>2629</v>
      </c>
      <c r="B584" s="80">
        <v>43084</v>
      </c>
      <c r="C584" t="s">
        <v>11264</v>
      </c>
      <c r="D584">
        <v>1</v>
      </c>
      <c r="E584" t="s">
        <v>11265</v>
      </c>
      <c r="F584" t="s">
        <v>1411</v>
      </c>
      <c r="G584" s="79" t="s">
        <v>1416</v>
      </c>
      <c r="H584" t="s">
        <v>1101</v>
      </c>
      <c r="I584" s="81">
        <v>1031.2</v>
      </c>
      <c r="J584" s="33">
        <f t="shared" si="16"/>
        <v>6445</v>
      </c>
      <c r="K584" s="79"/>
    </row>
    <row r="585" spans="1:11" x14ac:dyDescent="0.25">
      <c r="A585" t="s">
        <v>1185</v>
      </c>
      <c r="B585" s="80">
        <v>43084</v>
      </c>
      <c r="C585" t="s">
        <v>11266</v>
      </c>
      <c r="D585">
        <v>1</v>
      </c>
      <c r="E585" t="s">
        <v>11267</v>
      </c>
      <c r="F585" t="s">
        <v>1411</v>
      </c>
      <c r="G585" s="79" t="s">
        <v>1416</v>
      </c>
      <c r="H585" t="s">
        <v>1101</v>
      </c>
      <c r="I585" s="81">
        <v>1619.64</v>
      </c>
      <c r="J585" s="33">
        <f t="shared" si="16"/>
        <v>10122.75</v>
      </c>
      <c r="K585" s="79"/>
    </row>
    <row r="586" spans="1:11" x14ac:dyDescent="0.25">
      <c r="A586" t="s">
        <v>1193</v>
      </c>
      <c r="B586" s="80">
        <v>43084</v>
      </c>
      <c r="C586" t="s">
        <v>11268</v>
      </c>
      <c r="D586">
        <v>1</v>
      </c>
      <c r="E586" t="s">
        <v>11269</v>
      </c>
      <c r="F586" t="s">
        <v>11270</v>
      </c>
      <c r="G586" s="7" t="s">
        <v>9001</v>
      </c>
      <c r="H586" s="7" t="s">
        <v>7977</v>
      </c>
      <c r="I586">
        <v>17.28</v>
      </c>
      <c r="J586" s="33">
        <f t="shared" si="16"/>
        <v>108</v>
      </c>
      <c r="K586" s="79"/>
    </row>
    <row r="587" spans="1:11" x14ac:dyDescent="0.25">
      <c r="A587" t="s">
        <v>1201</v>
      </c>
      <c r="B587" s="80">
        <v>43084</v>
      </c>
      <c r="C587" t="s">
        <v>11271</v>
      </c>
      <c r="D587">
        <v>1</v>
      </c>
      <c r="E587" t="s">
        <v>11272</v>
      </c>
      <c r="F587" t="s">
        <v>1410</v>
      </c>
      <c r="G587" s="79" t="s">
        <v>1421</v>
      </c>
      <c r="H587" t="s">
        <v>1006</v>
      </c>
      <c r="I587" s="81">
        <v>23544.06</v>
      </c>
      <c r="J587" s="33">
        <f t="shared" si="16"/>
        <v>147150.375</v>
      </c>
      <c r="K587" s="79"/>
    </row>
    <row r="588" spans="1:11" x14ac:dyDescent="0.25">
      <c r="A588" t="s">
        <v>2649</v>
      </c>
      <c r="B588" s="80">
        <v>43084</v>
      </c>
      <c r="C588" t="s">
        <v>11273</v>
      </c>
      <c r="D588">
        <v>1</v>
      </c>
      <c r="E588" t="s">
        <v>11274</v>
      </c>
      <c r="F588" t="s">
        <v>1410</v>
      </c>
      <c r="G588" s="79" t="s">
        <v>1421</v>
      </c>
      <c r="H588" t="s">
        <v>1006</v>
      </c>
      <c r="I588" s="81">
        <v>6528</v>
      </c>
      <c r="J588" s="33">
        <f t="shared" si="16"/>
        <v>40800</v>
      </c>
      <c r="K588" s="79"/>
    </row>
    <row r="589" spans="1:11" x14ac:dyDescent="0.25">
      <c r="A589" t="s">
        <v>1205</v>
      </c>
      <c r="B589" s="80">
        <v>43083</v>
      </c>
      <c r="C589" t="s">
        <v>11275</v>
      </c>
      <c r="D589">
        <v>1</v>
      </c>
      <c r="E589" t="s">
        <v>11276</v>
      </c>
      <c r="F589" t="s">
        <v>1410</v>
      </c>
      <c r="G589" s="79" t="s">
        <v>1421</v>
      </c>
      <c r="H589" t="s">
        <v>1006</v>
      </c>
      <c r="I589" s="81">
        <v>135541.51999999999</v>
      </c>
      <c r="J589" s="33">
        <f t="shared" si="16"/>
        <v>847134.49999999988</v>
      </c>
      <c r="K589" s="79"/>
    </row>
    <row r="590" spans="1:11" x14ac:dyDescent="0.25">
      <c r="A590" t="s">
        <v>2656</v>
      </c>
      <c r="B590" s="80">
        <v>43084</v>
      </c>
      <c r="C590" t="s">
        <v>11277</v>
      </c>
      <c r="D590">
        <v>1</v>
      </c>
      <c r="E590" t="s">
        <v>11278</v>
      </c>
      <c r="F590" t="s">
        <v>1410</v>
      </c>
      <c r="G590" s="79" t="s">
        <v>411</v>
      </c>
      <c r="H590" t="s">
        <v>1044</v>
      </c>
      <c r="I590" s="81">
        <v>1894.02</v>
      </c>
      <c r="J590" s="33">
        <f t="shared" si="16"/>
        <v>11837.625</v>
      </c>
      <c r="K590" s="79"/>
    </row>
    <row r="591" spans="1:11" x14ac:dyDescent="0.25">
      <c r="A591" t="s">
        <v>2659</v>
      </c>
      <c r="B591" s="80">
        <v>43084</v>
      </c>
      <c r="C591" t="s">
        <v>11279</v>
      </c>
      <c r="D591">
        <v>1</v>
      </c>
      <c r="E591" t="s">
        <v>11280</v>
      </c>
      <c r="F591" t="s">
        <v>1410</v>
      </c>
      <c r="G591" s="79" t="s">
        <v>11483</v>
      </c>
      <c r="H591" t="s">
        <v>11281</v>
      </c>
      <c r="I591" s="81">
        <v>2960</v>
      </c>
      <c r="J591" s="33">
        <f t="shared" si="16"/>
        <v>18500</v>
      </c>
      <c r="K591" s="79"/>
    </row>
    <row r="592" spans="1:11" x14ac:dyDescent="0.25">
      <c r="A592" t="s">
        <v>2662</v>
      </c>
      <c r="B592" s="80">
        <v>43084</v>
      </c>
      <c r="C592" t="s">
        <v>11282</v>
      </c>
      <c r="D592">
        <v>1</v>
      </c>
      <c r="E592" t="s">
        <v>11283</v>
      </c>
      <c r="F592" t="s">
        <v>1410</v>
      </c>
      <c r="G592" s="79" t="s">
        <v>1442</v>
      </c>
      <c r="H592" t="s">
        <v>1160</v>
      </c>
      <c r="I592" s="81">
        <v>20519.68</v>
      </c>
      <c r="J592" s="33">
        <f t="shared" si="16"/>
        <v>128248</v>
      </c>
      <c r="K592" s="79"/>
    </row>
    <row r="593" spans="1:11" x14ac:dyDescent="0.25">
      <c r="A593" t="s">
        <v>2665</v>
      </c>
      <c r="B593" s="80">
        <v>43084</v>
      </c>
      <c r="C593" t="s">
        <v>11284</v>
      </c>
      <c r="D593">
        <v>1</v>
      </c>
      <c r="E593" t="s">
        <v>11285</v>
      </c>
      <c r="F593" t="s">
        <v>1410</v>
      </c>
      <c r="G593" s="79" t="s">
        <v>7954</v>
      </c>
      <c r="H593" t="s">
        <v>7859</v>
      </c>
      <c r="I593" s="81">
        <v>2666.67</v>
      </c>
      <c r="J593" s="33">
        <f t="shared" si="16"/>
        <v>16666.6875</v>
      </c>
      <c r="K593" s="79"/>
    </row>
    <row r="594" spans="1:11" x14ac:dyDescent="0.25">
      <c r="A594" t="s">
        <v>2668</v>
      </c>
      <c r="B594" s="80">
        <v>43084</v>
      </c>
      <c r="C594" t="s">
        <v>11286</v>
      </c>
      <c r="D594">
        <v>1</v>
      </c>
      <c r="E594" t="s">
        <v>11287</v>
      </c>
      <c r="F594" t="s">
        <v>1410</v>
      </c>
      <c r="G594" s="79" t="s">
        <v>2852</v>
      </c>
      <c r="H594" t="s">
        <v>2734</v>
      </c>
      <c r="I594" s="81">
        <v>2352</v>
      </c>
      <c r="J594" s="33">
        <f t="shared" si="16"/>
        <v>14700</v>
      </c>
      <c r="K594" s="79"/>
    </row>
    <row r="595" spans="1:11" x14ac:dyDescent="0.25">
      <c r="A595" t="s">
        <v>2671</v>
      </c>
      <c r="B595" s="80">
        <v>43084</v>
      </c>
      <c r="C595" t="s">
        <v>11288</v>
      </c>
      <c r="D595">
        <v>1</v>
      </c>
      <c r="E595" t="s">
        <v>11289</v>
      </c>
      <c r="F595" t="s">
        <v>1410</v>
      </c>
      <c r="G595" s="79" t="s">
        <v>11484</v>
      </c>
      <c r="H595" t="s">
        <v>1056</v>
      </c>
      <c r="I595" s="81">
        <v>14029.56</v>
      </c>
      <c r="J595" s="33">
        <f t="shared" si="16"/>
        <v>87684.75</v>
      </c>
      <c r="K595" s="79"/>
    </row>
    <row r="596" spans="1:11" x14ac:dyDescent="0.25">
      <c r="A596" t="s">
        <v>2674</v>
      </c>
      <c r="B596" s="80">
        <v>43084</v>
      </c>
      <c r="C596" t="s">
        <v>11290</v>
      </c>
      <c r="D596">
        <v>1</v>
      </c>
      <c r="E596" t="s">
        <v>11291</v>
      </c>
      <c r="F596" t="s">
        <v>1410</v>
      </c>
      <c r="G596" s="79" t="s">
        <v>2850</v>
      </c>
      <c r="H596" t="s">
        <v>2722</v>
      </c>
      <c r="I596">
        <v>206.9</v>
      </c>
      <c r="J596" s="33">
        <f t="shared" si="16"/>
        <v>1293.125</v>
      </c>
      <c r="K596" s="79"/>
    </row>
    <row r="597" spans="1:11" x14ac:dyDescent="0.25">
      <c r="A597" t="s">
        <v>4625</v>
      </c>
      <c r="B597" s="80">
        <v>43084</v>
      </c>
      <c r="C597" t="s">
        <v>11292</v>
      </c>
      <c r="D597">
        <v>1</v>
      </c>
      <c r="E597" t="s">
        <v>11293</v>
      </c>
      <c r="F597" t="s">
        <v>1410</v>
      </c>
      <c r="G597" s="79" t="s">
        <v>11485</v>
      </c>
      <c r="H597" t="s">
        <v>2738</v>
      </c>
      <c r="I597">
        <v>173.81</v>
      </c>
      <c r="J597" s="33">
        <f t="shared" si="16"/>
        <v>1086.3125</v>
      </c>
      <c r="K597" s="79"/>
    </row>
    <row r="598" spans="1:11" x14ac:dyDescent="0.25">
      <c r="A598" t="s">
        <v>2677</v>
      </c>
      <c r="B598" s="80">
        <v>43084</v>
      </c>
      <c r="C598" t="s">
        <v>11294</v>
      </c>
      <c r="D598">
        <v>1</v>
      </c>
      <c r="E598" t="s">
        <v>11295</v>
      </c>
      <c r="F598" t="s">
        <v>1410</v>
      </c>
      <c r="G598" s="79" t="s">
        <v>1450</v>
      </c>
      <c r="H598" t="s">
        <v>1221</v>
      </c>
      <c r="I598" s="81">
        <v>2919.13</v>
      </c>
      <c r="J598" s="33">
        <f t="shared" si="16"/>
        <v>18244.5625</v>
      </c>
      <c r="K598" s="79"/>
    </row>
    <row r="599" spans="1:11" x14ac:dyDescent="0.25">
      <c r="A599" t="s">
        <v>2680</v>
      </c>
      <c r="B599" s="80">
        <v>43084</v>
      </c>
      <c r="C599" t="s">
        <v>11296</v>
      </c>
      <c r="D599">
        <v>1</v>
      </c>
      <c r="E599" t="s">
        <v>11297</v>
      </c>
      <c r="F599" t="s">
        <v>1410</v>
      </c>
      <c r="G599" s="79" t="s">
        <v>2835</v>
      </c>
      <c r="H599" t="s">
        <v>2510</v>
      </c>
      <c r="I599">
        <v>727.52</v>
      </c>
      <c r="J599" s="33">
        <f t="shared" si="16"/>
        <v>4547</v>
      </c>
      <c r="K599" s="79"/>
    </row>
    <row r="600" spans="1:11" x14ac:dyDescent="0.25">
      <c r="A600" t="s">
        <v>2683</v>
      </c>
      <c r="B600" s="80">
        <v>43084</v>
      </c>
      <c r="C600" t="s">
        <v>11298</v>
      </c>
      <c r="D600">
        <v>1</v>
      </c>
      <c r="E600" t="s">
        <v>11299</v>
      </c>
      <c r="F600" t="s">
        <v>1410</v>
      </c>
      <c r="G600" s="79" t="s">
        <v>1427</v>
      </c>
      <c r="H600" t="s">
        <v>1036</v>
      </c>
      <c r="I600">
        <v>137.30000000000001</v>
      </c>
      <c r="J600" s="33">
        <f t="shared" si="16"/>
        <v>858.125</v>
      </c>
      <c r="K600" s="79"/>
    </row>
    <row r="601" spans="1:11" x14ac:dyDescent="0.25">
      <c r="A601" t="s">
        <v>3567</v>
      </c>
      <c r="B601" s="80">
        <v>43084</v>
      </c>
      <c r="C601" t="s">
        <v>11300</v>
      </c>
      <c r="D601">
        <v>1</v>
      </c>
      <c r="E601" t="s">
        <v>11301</v>
      </c>
      <c r="F601" t="s">
        <v>1410</v>
      </c>
      <c r="G601" s="79" t="s">
        <v>11486</v>
      </c>
      <c r="H601" t="s">
        <v>11302</v>
      </c>
      <c r="I601">
        <v>5517.24</v>
      </c>
      <c r="J601" s="33">
        <f t="shared" si="16"/>
        <v>34482.75</v>
      </c>
      <c r="K601" s="79"/>
    </row>
    <row r="602" spans="1:11" x14ac:dyDescent="0.25">
      <c r="A602" t="s">
        <v>4639</v>
      </c>
      <c r="B602" s="80">
        <v>43084</v>
      </c>
      <c r="C602" t="s">
        <v>11303</v>
      </c>
      <c r="D602">
        <v>1</v>
      </c>
      <c r="E602" t="s">
        <v>11304</v>
      </c>
      <c r="F602" t="s">
        <v>1410</v>
      </c>
      <c r="G602" s="79" t="s">
        <v>1435</v>
      </c>
      <c r="H602" t="s">
        <v>7871</v>
      </c>
      <c r="I602" s="81">
        <v>2167.7399999999998</v>
      </c>
      <c r="J602" s="33">
        <f t="shared" si="16"/>
        <v>13548.374999999998</v>
      </c>
      <c r="K602" s="79"/>
    </row>
    <row r="603" spans="1:11" x14ac:dyDescent="0.25">
      <c r="A603" t="s">
        <v>4643</v>
      </c>
      <c r="B603" s="80">
        <v>43084</v>
      </c>
      <c r="C603" t="s">
        <v>11305</v>
      </c>
      <c r="D603">
        <v>1</v>
      </c>
      <c r="E603" t="s">
        <v>11306</v>
      </c>
      <c r="F603" t="s">
        <v>1410</v>
      </c>
      <c r="G603" s="79" t="s">
        <v>3713</v>
      </c>
      <c r="H603" t="s">
        <v>3488</v>
      </c>
      <c r="I603">
        <v>904.36</v>
      </c>
      <c r="J603" s="33">
        <f t="shared" si="16"/>
        <v>5652.25</v>
      </c>
      <c r="K603" s="79"/>
    </row>
    <row r="604" spans="1:11" x14ac:dyDescent="0.25">
      <c r="A604" t="s">
        <v>1211</v>
      </c>
      <c r="B604" s="80">
        <v>43084</v>
      </c>
      <c r="C604" t="s">
        <v>11307</v>
      </c>
      <c r="D604">
        <v>1</v>
      </c>
      <c r="E604" t="s">
        <v>11308</v>
      </c>
      <c r="F604" t="s">
        <v>1410</v>
      </c>
      <c r="G604" s="79" t="s">
        <v>1441</v>
      </c>
      <c r="H604" t="s">
        <v>1156</v>
      </c>
      <c r="I604">
        <v>779</v>
      </c>
      <c r="J604" s="33">
        <f t="shared" si="16"/>
        <v>4868.75</v>
      </c>
      <c r="K604" s="79"/>
    </row>
    <row r="605" spans="1:11" x14ac:dyDescent="0.25">
      <c r="A605" t="s">
        <v>1215</v>
      </c>
      <c r="B605" s="80">
        <v>43084</v>
      </c>
      <c r="C605" t="s">
        <v>11309</v>
      </c>
      <c r="D605">
        <v>1</v>
      </c>
      <c r="E605" t="s">
        <v>11310</v>
      </c>
      <c r="F605" t="s">
        <v>1410</v>
      </c>
      <c r="G605" s="79" t="s">
        <v>4768</v>
      </c>
      <c r="H605" t="s">
        <v>4634</v>
      </c>
      <c r="I605" s="81">
        <v>1247.74</v>
      </c>
      <c r="J605" s="33">
        <f t="shared" si="16"/>
        <v>7798.375</v>
      </c>
      <c r="K605" s="79"/>
    </row>
    <row r="606" spans="1:11" x14ac:dyDescent="0.25">
      <c r="A606" t="s">
        <v>1218</v>
      </c>
      <c r="B606" s="80">
        <v>43084</v>
      </c>
      <c r="C606" t="s">
        <v>11311</v>
      </c>
      <c r="D606">
        <v>1</v>
      </c>
      <c r="E606" t="s">
        <v>11312</v>
      </c>
      <c r="F606" t="s">
        <v>1410</v>
      </c>
      <c r="G606" s="79" t="s">
        <v>1434</v>
      </c>
      <c r="H606" t="s">
        <v>1085</v>
      </c>
      <c r="I606" s="81">
        <v>14812.4</v>
      </c>
      <c r="J606" s="33">
        <f t="shared" si="16"/>
        <v>92577.5</v>
      </c>
      <c r="K606" s="79"/>
    </row>
    <row r="607" spans="1:11" x14ac:dyDescent="0.25">
      <c r="A607" t="s">
        <v>1222</v>
      </c>
      <c r="B607" s="80">
        <v>43084</v>
      </c>
      <c r="C607" t="s">
        <v>11313</v>
      </c>
      <c r="D607">
        <v>1</v>
      </c>
      <c r="E607" t="s">
        <v>11314</v>
      </c>
      <c r="F607" t="s">
        <v>1410</v>
      </c>
      <c r="G607" s="79" t="s">
        <v>5996</v>
      </c>
      <c r="H607" t="s">
        <v>7210</v>
      </c>
      <c r="I607" s="79">
        <f>4665.92+6646.82</f>
        <v>11312.74</v>
      </c>
      <c r="J607" s="33">
        <f t="shared" si="16"/>
        <v>70704.625</v>
      </c>
      <c r="K607" s="79"/>
    </row>
    <row r="608" spans="1:11" x14ac:dyDescent="0.25">
      <c r="A608" t="s">
        <v>1225</v>
      </c>
      <c r="B608" s="80">
        <v>43084</v>
      </c>
      <c r="C608" t="s">
        <v>11315</v>
      </c>
      <c r="D608">
        <v>1</v>
      </c>
      <c r="E608" t="s">
        <v>11316</v>
      </c>
      <c r="F608" t="s">
        <v>1410</v>
      </c>
      <c r="G608" s="79" t="s">
        <v>7310</v>
      </c>
      <c r="H608" t="s">
        <v>7040</v>
      </c>
      <c r="I608">
        <v>58.58</v>
      </c>
      <c r="J608" s="33">
        <f t="shared" si="16"/>
        <v>366.125</v>
      </c>
      <c r="K608" s="79"/>
    </row>
    <row r="609" spans="1:11" x14ac:dyDescent="0.25">
      <c r="A609" t="s">
        <v>1228</v>
      </c>
      <c r="B609" s="80">
        <v>43084</v>
      </c>
      <c r="C609" t="s">
        <v>11317</v>
      </c>
      <c r="D609">
        <v>1</v>
      </c>
      <c r="E609" t="s">
        <v>11318</v>
      </c>
      <c r="F609" t="s">
        <v>1410</v>
      </c>
      <c r="G609" s="79" t="s">
        <v>1445</v>
      </c>
      <c r="H609" t="s">
        <v>1172</v>
      </c>
      <c r="I609" s="81">
        <v>1396.1</v>
      </c>
      <c r="J609" s="33">
        <f t="shared" si="16"/>
        <v>8725.625</v>
      </c>
      <c r="K609" s="79"/>
    </row>
    <row r="610" spans="1:11" x14ac:dyDescent="0.25">
      <c r="A610" t="s">
        <v>1231</v>
      </c>
      <c r="B610" s="80">
        <v>43084</v>
      </c>
      <c r="C610" t="s">
        <v>11319</v>
      </c>
      <c r="D610">
        <v>2</v>
      </c>
      <c r="E610" t="s">
        <v>11320</v>
      </c>
      <c r="F610" t="s">
        <v>1410</v>
      </c>
      <c r="G610" s="79" t="s">
        <v>3727</v>
      </c>
      <c r="H610" t="s">
        <v>3591</v>
      </c>
      <c r="I610" s="81">
        <v>1600</v>
      </c>
      <c r="J610" s="33">
        <f t="shared" si="16"/>
        <v>10000</v>
      </c>
      <c r="K610" s="79"/>
    </row>
    <row r="611" spans="1:11" x14ac:dyDescent="0.25">
      <c r="A611" t="s">
        <v>1234</v>
      </c>
      <c r="B611" s="80">
        <v>43084</v>
      </c>
      <c r="C611" t="s">
        <v>11321</v>
      </c>
      <c r="D611">
        <v>2</v>
      </c>
      <c r="E611" t="s">
        <v>11322</v>
      </c>
      <c r="F611" t="s">
        <v>1410</v>
      </c>
      <c r="G611" s="79" t="s">
        <v>1437</v>
      </c>
      <c r="H611" t="s">
        <v>1111</v>
      </c>
      <c r="I611" s="81">
        <v>10310.36</v>
      </c>
      <c r="J611" s="33">
        <f t="shared" si="16"/>
        <v>64439.75</v>
      </c>
      <c r="K611" s="79"/>
    </row>
    <row r="612" spans="1:11" x14ac:dyDescent="0.25">
      <c r="A612" t="s">
        <v>2687</v>
      </c>
      <c r="B612" s="80">
        <v>43084</v>
      </c>
      <c r="C612" t="s">
        <v>11323</v>
      </c>
      <c r="D612">
        <v>2</v>
      </c>
      <c r="E612" t="s">
        <v>11324</v>
      </c>
      <c r="F612" t="s">
        <v>1410</v>
      </c>
      <c r="G612" s="79" t="s">
        <v>1437</v>
      </c>
      <c r="H612" t="s">
        <v>1111</v>
      </c>
      <c r="I612" s="81">
        <v>1055.18</v>
      </c>
      <c r="J612" s="33">
        <f t="shared" si="16"/>
        <v>6594.875</v>
      </c>
      <c r="K612" s="79"/>
    </row>
    <row r="613" spans="1:11" x14ac:dyDescent="0.25">
      <c r="A613" t="s">
        <v>2690</v>
      </c>
      <c r="B613" s="80">
        <v>43084</v>
      </c>
      <c r="C613" t="s">
        <v>11325</v>
      </c>
      <c r="D613">
        <v>2</v>
      </c>
      <c r="E613" t="s">
        <v>11326</v>
      </c>
      <c r="F613" t="s">
        <v>1410</v>
      </c>
      <c r="G613" s="79" t="s">
        <v>9629</v>
      </c>
      <c r="H613" t="s">
        <v>11327</v>
      </c>
      <c r="I613">
        <v>480</v>
      </c>
      <c r="J613" s="33">
        <f t="shared" si="16"/>
        <v>3000</v>
      </c>
      <c r="K613" s="79"/>
    </row>
    <row r="614" spans="1:11" x14ac:dyDescent="0.25">
      <c r="A614" t="s">
        <v>1237</v>
      </c>
      <c r="B614" s="80">
        <v>43084</v>
      </c>
      <c r="C614" t="s">
        <v>11328</v>
      </c>
      <c r="D614">
        <v>2</v>
      </c>
      <c r="E614" t="s">
        <v>11329</v>
      </c>
      <c r="F614" t="s">
        <v>1410</v>
      </c>
      <c r="G614" s="79" t="s">
        <v>1424</v>
      </c>
      <c r="H614" t="s">
        <v>1018</v>
      </c>
      <c r="I614">
        <v>454.72</v>
      </c>
      <c r="J614" s="33">
        <f t="shared" si="16"/>
        <v>2842</v>
      </c>
      <c r="K614" s="79"/>
    </row>
    <row r="615" spans="1:11" x14ac:dyDescent="0.25">
      <c r="A615" t="s">
        <v>1240</v>
      </c>
      <c r="B615" s="80">
        <v>43084</v>
      </c>
      <c r="C615" t="s">
        <v>11330</v>
      </c>
      <c r="D615">
        <v>2</v>
      </c>
      <c r="E615" t="s">
        <v>11331</v>
      </c>
      <c r="F615" t="s">
        <v>1410</v>
      </c>
      <c r="G615" s="79" t="s">
        <v>1458</v>
      </c>
      <c r="H615" t="s">
        <v>1359</v>
      </c>
      <c r="I615" s="81">
        <v>1712</v>
      </c>
      <c r="J615" s="33">
        <f t="shared" si="16"/>
        <v>10700</v>
      </c>
      <c r="K615" s="79"/>
    </row>
    <row r="616" spans="1:11" x14ac:dyDescent="0.25">
      <c r="A616" t="s">
        <v>1243</v>
      </c>
      <c r="B616" s="80">
        <v>43084</v>
      </c>
      <c r="C616" t="s">
        <v>11332</v>
      </c>
      <c r="D616">
        <v>2</v>
      </c>
      <c r="E616" t="s">
        <v>11333</v>
      </c>
      <c r="F616" t="s">
        <v>1410</v>
      </c>
      <c r="G616" s="79" t="s">
        <v>1425</v>
      </c>
      <c r="H616" t="s">
        <v>1025</v>
      </c>
      <c r="I616">
        <v>565.52</v>
      </c>
      <c r="J616" s="33">
        <f t="shared" si="16"/>
        <v>3534.5</v>
      </c>
      <c r="K616" s="79"/>
    </row>
    <row r="617" spans="1:11" x14ac:dyDescent="0.25">
      <c r="A617" t="s">
        <v>1246</v>
      </c>
      <c r="B617" s="80">
        <v>43084</v>
      </c>
      <c r="C617" t="s">
        <v>11334</v>
      </c>
      <c r="D617">
        <v>2</v>
      </c>
      <c r="E617" t="s">
        <v>11335</v>
      </c>
      <c r="F617" t="s">
        <v>1410</v>
      </c>
      <c r="G617" s="79" t="s">
        <v>1424</v>
      </c>
      <c r="H617" t="s">
        <v>1018</v>
      </c>
      <c r="I617">
        <v>184.24</v>
      </c>
      <c r="J617" s="33">
        <f t="shared" si="16"/>
        <v>1151.5</v>
      </c>
      <c r="K617" s="79"/>
    </row>
    <row r="618" spans="1:11" x14ac:dyDescent="0.25">
      <c r="A618" t="s">
        <v>1255</v>
      </c>
      <c r="B618" s="80">
        <v>43087</v>
      </c>
      <c r="C618" t="s">
        <v>11336</v>
      </c>
      <c r="D618">
        <v>1</v>
      </c>
      <c r="E618" t="s">
        <v>11337</v>
      </c>
      <c r="F618" t="s">
        <v>11270</v>
      </c>
      <c r="G618" s="7" t="s">
        <v>9001</v>
      </c>
      <c r="H618" s="7" t="s">
        <v>7977</v>
      </c>
      <c r="I618">
        <v>17.28</v>
      </c>
      <c r="J618" s="33">
        <f t="shared" si="16"/>
        <v>108</v>
      </c>
      <c r="K618" s="79"/>
    </row>
    <row r="619" spans="1:11" x14ac:dyDescent="0.25">
      <c r="A619" t="s">
        <v>1259</v>
      </c>
      <c r="B619" s="80">
        <v>43088</v>
      </c>
      <c r="C619" t="s">
        <v>11338</v>
      </c>
      <c r="D619">
        <v>1</v>
      </c>
      <c r="E619" t="s">
        <v>11339</v>
      </c>
      <c r="F619" t="s">
        <v>11270</v>
      </c>
      <c r="G619" s="7" t="s">
        <v>9001</v>
      </c>
      <c r="H619" s="7" t="s">
        <v>7977</v>
      </c>
      <c r="I619">
        <v>17.28</v>
      </c>
      <c r="J619" s="33">
        <f t="shared" si="16"/>
        <v>108</v>
      </c>
      <c r="K619" s="79"/>
    </row>
    <row r="620" spans="1:11" x14ac:dyDescent="0.25">
      <c r="A620" t="s">
        <v>3607</v>
      </c>
      <c r="B620" s="80">
        <v>43088</v>
      </c>
      <c r="C620" t="s">
        <v>11340</v>
      </c>
      <c r="D620">
        <v>1</v>
      </c>
      <c r="E620" t="s">
        <v>11341</v>
      </c>
      <c r="F620" t="s">
        <v>1410</v>
      </c>
      <c r="G620" s="79" t="s">
        <v>1421</v>
      </c>
      <c r="H620" t="s">
        <v>1006</v>
      </c>
      <c r="I620" s="81">
        <v>1982.07</v>
      </c>
      <c r="J620" s="33">
        <f t="shared" si="16"/>
        <v>12387.9375</v>
      </c>
      <c r="K620" s="79"/>
    </row>
    <row r="621" spans="1:11" x14ac:dyDescent="0.25">
      <c r="A621" t="s">
        <v>3609</v>
      </c>
      <c r="B621" s="80">
        <v>43088</v>
      </c>
      <c r="C621" t="s">
        <v>11342</v>
      </c>
      <c r="D621">
        <v>1</v>
      </c>
      <c r="E621" t="s">
        <v>11343</v>
      </c>
      <c r="F621" t="s">
        <v>1410</v>
      </c>
      <c r="G621" s="79" t="s">
        <v>1421</v>
      </c>
      <c r="H621" t="s">
        <v>1006</v>
      </c>
      <c r="I621" s="81">
        <v>2452.8000000000002</v>
      </c>
      <c r="J621" s="33">
        <f t="shared" si="16"/>
        <v>15330</v>
      </c>
      <c r="K621" s="79"/>
    </row>
    <row r="622" spans="1:11" x14ac:dyDescent="0.25">
      <c r="A622" t="s">
        <v>2715</v>
      </c>
      <c r="B622" s="80">
        <v>43087</v>
      </c>
      <c r="C622" t="s">
        <v>11344</v>
      </c>
      <c r="D622">
        <v>1</v>
      </c>
      <c r="E622" t="s">
        <v>11345</v>
      </c>
      <c r="F622" t="s">
        <v>1410</v>
      </c>
      <c r="G622" s="79" t="s">
        <v>1421</v>
      </c>
      <c r="H622" t="s">
        <v>1006</v>
      </c>
      <c r="I622" s="81">
        <v>32831.879999999997</v>
      </c>
      <c r="J622" s="33">
        <f t="shared" si="16"/>
        <v>205199.24999999997</v>
      </c>
      <c r="K622" s="79"/>
    </row>
    <row r="623" spans="1:11" x14ac:dyDescent="0.25">
      <c r="A623" t="s">
        <v>3612</v>
      </c>
      <c r="B623" s="80">
        <v>43089</v>
      </c>
      <c r="C623" t="s">
        <v>11346</v>
      </c>
      <c r="D623">
        <v>1</v>
      </c>
      <c r="E623" t="s">
        <v>11347</v>
      </c>
      <c r="F623" t="s">
        <v>1410</v>
      </c>
      <c r="G623" s="79" t="s">
        <v>1421</v>
      </c>
      <c r="H623" t="s">
        <v>1006</v>
      </c>
      <c r="I623" s="81">
        <v>142161.57999999999</v>
      </c>
      <c r="J623" s="33">
        <f t="shared" si="16"/>
        <v>888509.87499999988</v>
      </c>
      <c r="K623" s="79"/>
    </row>
    <row r="624" spans="1:11" x14ac:dyDescent="0.25">
      <c r="A624" t="s">
        <v>3614</v>
      </c>
      <c r="B624" s="80">
        <v>43090</v>
      </c>
      <c r="C624" t="s">
        <v>11348</v>
      </c>
      <c r="D624">
        <v>1</v>
      </c>
      <c r="E624" t="s">
        <v>11349</v>
      </c>
      <c r="F624" t="s">
        <v>11270</v>
      </c>
      <c r="G624" s="7" t="s">
        <v>9001</v>
      </c>
      <c r="H624" s="7" t="s">
        <v>7977</v>
      </c>
      <c r="I624">
        <v>17.28</v>
      </c>
      <c r="J624" s="33">
        <f t="shared" si="16"/>
        <v>108</v>
      </c>
      <c r="K624" s="79"/>
    </row>
    <row r="625" spans="1:11" x14ac:dyDescent="0.25">
      <c r="A625" t="s">
        <v>3616</v>
      </c>
      <c r="B625" s="80">
        <v>43090</v>
      </c>
      <c r="C625" t="s">
        <v>11350</v>
      </c>
      <c r="D625">
        <v>1</v>
      </c>
      <c r="E625" t="s">
        <v>11351</v>
      </c>
      <c r="F625" t="s">
        <v>1410</v>
      </c>
      <c r="G625" s="79" t="s">
        <v>6165</v>
      </c>
      <c r="H625" t="s">
        <v>6044</v>
      </c>
      <c r="I625" s="81">
        <v>7392</v>
      </c>
      <c r="J625" s="33">
        <f t="shared" si="16"/>
        <v>46200</v>
      </c>
      <c r="K625" s="79"/>
    </row>
    <row r="626" spans="1:11" x14ac:dyDescent="0.25">
      <c r="A626" t="s">
        <v>1290</v>
      </c>
      <c r="B626" s="80">
        <v>43090</v>
      </c>
      <c r="C626" t="s">
        <v>11352</v>
      </c>
      <c r="D626">
        <v>1</v>
      </c>
      <c r="E626" t="s">
        <v>11353</v>
      </c>
      <c r="F626" t="s">
        <v>1410</v>
      </c>
      <c r="G626" s="79" t="s">
        <v>6165</v>
      </c>
      <c r="H626" t="s">
        <v>6044</v>
      </c>
      <c r="I626" s="81">
        <v>5808</v>
      </c>
      <c r="J626" s="33">
        <f t="shared" si="16"/>
        <v>36300</v>
      </c>
      <c r="K626" s="79"/>
    </row>
    <row r="627" spans="1:11" x14ac:dyDescent="0.25">
      <c r="A627" t="s">
        <v>1293</v>
      </c>
      <c r="B627" s="80">
        <v>43090</v>
      </c>
      <c r="C627" t="s">
        <v>11354</v>
      </c>
      <c r="D627">
        <v>1</v>
      </c>
      <c r="E627" t="s">
        <v>11355</v>
      </c>
      <c r="F627" t="s">
        <v>1410</v>
      </c>
      <c r="G627" s="79" t="s">
        <v>6165</v>
      </c>
      <c r="H627" t="s">
        <v>6044</v>
      </c>
      <c r="I627" s="81">
        <v>2080</v>
      </c>
      <c r="J627" s="33">
        <f t="shared" si="16"/>
        <v>13000</v>
      </c>
      <c r="K627" s="79"/>
    </row>
    <row r="628" spans="1:11" x14ac:dyDescent="0.25">
      <c r="A628" t="s">
        <v>1296</v>
      </c>
      <c r="B628" s="80">
        <v>43090</v>
      </c>
      <c r="C628" t="s">
        <v>11356</v>
      </c>
      <c r="D628">
        <v>2</v>
      </c>
      <c r="E628" t="s">
        <v>11357</v>
      </c>
      <c r="F628" t="s">
        <v>1410</v>
      </c>
      <c r="G628" s="79" t="s">
        <v>6699</v>
      </c>
      <c r="H628" t="s">
        <v>11358</v>
      </c>
      <c r="I628">
        <v>278.62</v>
      </c>
      <c r="J628" s="33">
        <f t="shared" si="16"/>
        <v>1741.375</v>
      </c>
      <c r="K628" s="79"/>
    </row>
    <row r="629" spans="1:11" x14ac:dyDescent="0.25">
      <c r="A629" t="s">
        <v>2767</v>
      </c>
      <c r="B629" s="80">
        <v>43091</v>
      </c>
      <c r="C629" t="s">
        <v>11359</v>
      </c>
      <c r="D629">
        <v>1</v>
      </c>
      <c r="E629" t="s">
        <v>11360</v>
      </c>
      <c r="F629" t="s">
        <v>1410</v>
      </c>
      <c r="G629" s="79" t="s">
        <v>5996</v>
      </c>
      <c r="H629" t="s">
        <v>7210</v>
      </c>
      <c r="I629" s="81">
        <v>5158.54</v>
      </c>
      <c r="J629" s="33">
        <f t="shared" si="16"/>
        <v>32240.875</v>
      </c>
      <c r="K629" s="79"/>
    </row>
    <row r="630" spans="1:11" x14ac:dyDescent="0.25">
      <c r="A630" t="s">
        <v>2770</v>
      </c>
      <c r="B630" s="80">
        <v>43091</v>
      </c>
      <c r="C630" t="s">
        <v>11361</v>
      </c>
      <c r="D630">
        <v>1</v>
      </c>
      <c r="E630" t="s">
        <v>11362</v>
      </c>
      <c r="F630" t="s">
        <v>1410</v>
      </c>
      <c r="G630" s="79" t="s">
        <v>1447</v>
      </c>
      <c r="H630" t="s">
        <v>1200</v>
      </c>
      <c r="I630" s="79">
        <f>19200+8000</f>
        <v>27200</v>
      </c>
      <c r="J630" s="33">
        <f t="shared" si="16"/>
        <v>170000</v>
      </c>
      <c r="K630" s="81">
        <f>5333.35+12800.04</f>
        <v>18133.39</v>
      </c>
    </row>
    <row r="631" spans="1:11" x14ac:dyDescent="0.25">
      <c r="A631" t="s">
        <v>1302</v>
      </c>
      <c r="B631" s="80">
        <v>43091</v>
      </c>
      <c r="C631" t="s">
        <v>11363</v>
      </c>
      <c r="D631">
        <v>2</v>
      </c>
      <c r="E631" t="s">
        <v>11364</v>
      </c>
      <c r="F631" t="s">
        <v>1410</v>
      </c>
      <c r="G631" s="79" t="s">
        <v>1423</v>
      </c>
      <c r="H631" t="s">
        <v>1014</v>
      </c>
      <c r="I631">
        <v>624</v>
      </c>
      <c r="J631" s="33">
        <f t="shared" si="16"/>
        <v>3900</v>
      </c>
      <c r="K631" s="79"/>
    </row>
    <row r="632" spans="1:11" x14ac:dyDescent="0.25">
      <c r="A632" t="s">
        <v>1306</v>
      </c>
      <c r="B632" s="80">
        <v>43091</v>
      </c>
      <c r="C632" t="s">
        <v>11365</v>
      </c>
      <c r="D632">
        <v>2</v>
      </c>
      <c r="E632" t="s">
        <v>11366</v>
      </c>
      <c r="F632" t="s">
        <v>1410</v>
      </c>
      <c r="G632" s="79" t="s">
        <v>9678</v>
      </c>
      <c r="H632" t="s">
        <v>9373</v>
      </c>
      <c r="I632" s="81">
        <v>5600</v>
      </c>
      <c r="J632" s="33">
        <f t="shared" si="16"/>
        <v>35000</v>
      </c>
      <c r="K632" s="79"/>
    </row>
    <row r="633" spans="1:11" x14ac:dyDescent="0.25">
      <c r="A633" t="s">
        <v>1309</v>
      </c>
      <c r="B633" s="80">
        <v>43091</v>
      </c>
      <c r="C633" t="s">
        <v>11367</v>
      </c>
      <c r="D633">
        <v>2</v>
      </c>
      <c r="E633" t="s">
        <v>11368</v>
      </c>
      <c r="F633" t="s">
        <v>1410</v>
      </c>
      <c r="G633" s="79" t="s">
        <v>1439</v>
      </c>
      <c r="H633" t="s">
        <v>1064</v>
      </c>
      <c r="I633" s="81">
        <v>3324.47</v>
      </c>
      <c r="J633" s="33">
        <f t="shared" si="16"/>
        <v>20777.9375</v>
      </c>
      <c r="K633" s="79"/>
    </row>
    <row r="634" spans="1:11" x14ac:dyDescent="0.25">
      <c r="A634" t="s">
        <v>2779</v>
      </c>
      <c r="B634" s="80">
        <v>43091</v>
      </c>
      <c r="C634" t="s">
        <v>11369</v>
      </c>
      <c r="D634">
        <v>1</v>
      </c>
      <c r="E634" t="s">
        <v>11370</v>
      </c>
      <c r="F634" t="s">
        <v>1410</v>
      </c>
      <c r="G634" s="79" t="s">
        <v>1421</v>
      </c>
      <c r="H634" t="s">
        <v>1006</v>
      </c>
      <c r="I634" s="81">
        <v>36552.97</v>
      </c>
      <c r="J634" s="33">
        <f t="shared" si="16"/>
        <v>228456.0625</v>
      </c>
      <c r="K634" s="79"/>
    </row>
    <row r="635" spans="1:11" x14ac:dyDescent="0.25">
      <c r="A635" t="s">
        <v>3641</v>
      </c>
      <c r="B635" s="80">
        <v>43091</v>
      </c>
      <c r="C635" t="s">
        <v>11371</v>
      </c>
      <c r="D635">
        <v>1</v>
      </c>
      <c r="E635" t="s">
        <v>11372</v>
      </c>
      <c r="F635" t="s">
        <v>1411</v>
      </c>
      <c r="G635" s="79" t="s">
        <v>7966</v>
      </c>
      <c r="H635" s="79" t="s">
        <v>1192</v>
      </c>
      <c r="I635" s="32">
        <v>21428.58</v>
      </c>
      <c r="J635" s="33">
        <f t="shared" si="16"/>
        <v>133928.625</v>
      </c>
      <c r="K635" s="79">
        <v>14285.76</v>
      </c>
    </row>
    <row r="636" spans="1:11" x14ac:dyDescent="0.25">
      <c r="A636" t="s">
        <v>1318</v>
      </c>
      <c r="B636" s="80">
        <v>43091</v>
      </c>
      <c r="C636" t="s">
        <v>11373</v>
      </c>
      <c r="D636">
        <v>1</v>
      </c>
      <c r="E636" t="s">
        <v>11374</v>
      </c>
      <c r="F636" t="s">
        <v>1411</v>
      </c>
      <c r="G636" s="7" t="s">
        <v>1418</v>
      </c>
      <c r="H636" t="s">
        <v>1196</v>
      </c>
      <c r="I636" s="32">
        <v>21428.58</v>
      </c>
      <c r="J636" s="33">
        <f t="shared" si="16"/>
        <v>133928.625</v>
      </c>
      <c r="K636" s="79">
        <v>14285.76</v>
      </c>
    </row>
    <row r="637" spans="1:11" x14ac:dyDescent="0.25">
      <c r="A637" t="s">
        <v>3644</v>
      </c>
      <c r="B637" s="80">
        <v>43090</v>
      </c>
      <c r="C637" t="s">
        <v>11375</v>
      </c>
      <c r="D637">
        <v>1</v>
      </c>
      <c r="E637" t="s">
        <v>11376</v>
      </c>
      <c r="F637" t="s">
        <v>1410</v>
      </c>
      <c r="G637" s="79" t="s">
        <v>7950</v>
      </c>
      <c r="H637" t="s">
        <v>7831</v>
      </c>
      <c r="I637" s="81">
        <v>350.4</v>
      </c>
      <c r="J637" s="33">
        <f t="shared" si="16"/>
        <v>2190</v>
      </c>
      <c r="K637" s="79"/>
    </row>
    <row r="638" spans="1:11" x14ac:dyDescent="0.25">
      <c r="A638" t="s">
        <v>4719</v>
      </c>
      <c r="B638" s="80">
        <v>43080</v>
      </c>
      <c r="C638" t="s">
        <v>11377</v>
      </c>
      <c r="D638">
        <v>1</v>
      </c>
      <c r="E638" t="s">
        <v>11378</v>
      </c>
      <c r="F638" t="s">
        <v>1410</v>
      </c>
      <c r="G638" s="79" t="s">
        <v>1421</v>
      </c>
      <c r="H638" t="s">
        <v>1006</v>
      </c>
      <c r="I638" s="81">
        <v>11914.89</v>
      </c>
      <c r="J638" s="33">
        <f t="shared" si="16"/>
        <v>74468.0625</v>
      </c>
      <c r="K638" s="79"/>
    </row>
    <row r="639" spans="1:11" x14ac:dyDescent="0.25">
      <c r="A639" t="s">
        <v>4722</v>
      </c>
      <c r="B639" s="80">
        <v>43080</v>
      </c>
      <c r="C639" t="s">
        <v>11379</v>
      </c>
      <c r="D639">
        <v>1</v>
      </c>
      <c r="E639" t="s">
        <v>11380</v>
      </c>
      <c r="F639" t="s">
        <v>1410</v>
      </c>
      <c r="G639" s="79" t="s">
        <v>1421</v>
      </c>
      <c r="H639" t="s">
        <v>1006</v>
      </c>
      <c r="I639" s="81">
        <v>28425.53</v>
      </c>
      <c r="J639" s="33">
        <f t="shared" si="16"/>
        <v>177659.5625</v>
      </c>
      <c r="K639" s="79"/>
    </row>
    <row r="640" spans="1:11" x14ac:dyDescent="0.25">
      <c r="A640" t="s">
        <v>4725</v>
      </c>
      <c r="B640" s="80">
        <v>43080</v>
      </c>
      <c r="C640" t="s">
        <v>11381</v>
      </c>
      <c r="D640">
        <v>1</v>
      </c>
      <c r="E640" t="s">
        <v>11382</v>
      </c>
      <c r="F640" t="s">
        <v>1410</v>
      </c>
      <c r="G640" s="79" t="s">
        <v>1421</v>
      </c>
      <c r="H640" t="s">
        <v>1006</v>
      </c>
      <c r="I640" s="81">
        <v>1428</v>
      </c>
      <c r="J640" s="33">
        <f t="shared" si="16"/>
        <v>8925</v>
      </c>
      <c r="K640" s="79"/>
    </row>
    <row r="641" spans="1:11" x14ac:dyDescent="0.25">
      <c r="A641" t="s">
        <v>2787</v>
      </c>
      <c r="B641" s="80">
        <v>43082</v>
      </c>
      <c r="C641" t="s">
        <v>11383</v>
      </c>
      <c r="D641">
        <v>1</v>
      </c>
      <c r="E641" t="s">
        <v>11384</v>
      </c>
      <c r="F641" t="s">
        <v>1410</v>
      </c>
      <c r="G641" s="79" t="s">
        <v>1421</v>
      </c>
      <c r="H641" t="s">
        <v>1006</v>
      </c>
      <c r="I641" s="81">
        <v>7260</v>
      </c>
      <c r="J641" s="33">
        <f t="shared" si="16"/>
        <v>45375</v>
      </c>
      <c r="K641" s="79"/>
    </row>
    <row r="642" spans="1:11" x14ac:dyDescent="0.25">
      <c r="A642" t="s">
        <v>2790</v>
      </c>
      <c r="B642" s="80">
        <v>43090</v>
      </c>
      <c r="C642" t="s">
        <v>11385</v>
      </c>
      <c r="D642">
        <v>1</v>
      </c>
      <c r="E642" t="s">
        <v>11386</v>
      </c>
      <c r="F642" t="s">
        <v>1410</v>
      </c>
      <c r="G642" s="79" t="s">
        <v>1421</v>
      </c>
      <c r="H642" t="s">
        <v>1006</v>
      </c>
      <c r="I642">
        <v>739.62</v>
      </c>
      <c r="J642" s="33">
        <f t="shared" si="16"/>
        <v>4622.625</v>
      </c>
      <c r="K642" s="79"/>
    </row>
    <row r="643" spans="1:11" x14ac:dyDescent="0.25">
      <c r="A643" t="s">
        <v>1321</v>
      </c>
      <c r="B643" s="80">
        <v>43090</v>
      </c>
      <c r="C643" t="s">
        <v>11387</v>
      </c>
      <c r="D643">
        <v>1</v>
      </c>
      <c r="E643" t="s">
        <v>11388</v>
      </c>
      <c r="F643" t="s">
        <v>1410</v>
      </c>
      <c r="G643" s="79" t="s">
        <v>1421</v>
      </c>
      <c r="H643" t="s">
        <v>1006</v>
      </c>
      <c r="I643">
        <v>612</v>
      </c>
      <c r="J643" s="33">
        <f t="shared" si="16"/>
        <v>3825</v>
      </c>
      <c r="K643" s="79"/>
    </row>
    <row r="644" spans="1:11" s="79" customFormat="1" x14ac:dyDescent="0.25">
      <c r="A644" s="79" t="s">
        <v>11086</v>
      </c>
      <c r="B644" s="80">
        <v>43100</v>
      </c>
      <c r="C644" s="79" t="s">
        <v>259</v>
      </c>
      <c r="D644" s="79">
        <v>1</v>
      </c>
      <c r="E644" s="79" t="s">
        <v>11087</v>
      </c>
      <c r="F644" s="79" t="s">
        <v>1406</v>
      </c>
      <c r="G644" s="79" t="s">
        <v>5996</v>
      </c>
      <c r="H644" s="79" t="s">
        <v>7210</v>
      </c>
      <c r="I644" s="79">
        <v>43.86</v>
      </c>
      <c r="J644" s="33">
        <f t="shared" si="16"/>
        <v>274.125</v>
      </c>
    </row>
    <row r="645" spans="1:11" s="79" customFormat="1" x14ac:dyDescent="0.25">
      <c r="A645" s="79" t="s">
        <v>11086</v>
      </c>
      <c r="B645" s="80">
        <v>43100</v>
      </c>
      <c r="C645" s="79" t="s">
        <v>259</v>
      </c>
      <c r="D645" s="79">
        <v>1</v>
      </c>
      <c r="E645" s="79" t="s">
        <v>11087</v>
      </c>
      <c r="F645" s="79" t="s">
        <v>1406</v>
      </c>
      <c r="G645" s="79" t="s">
        <v>2909</v>
      </c>
      <c r="H645" s="79" t="s">
        <v>11543</v>
      </c>
      <c r="I645" s="79">
        <v>18.62</v>
      </c>
      <c r="J645" s="33">
        <f t="shared" si="16"/>
        <v>116.375</v>
      </c>
    </row>
    <row r="646" spans="1:11" s="79" customFormat="1" x14ac:dyDescent="0.25">
      <c r="A646" s="79" t="s">
        <v>11086</v>
      </c>
      <c r="B646" s="80">
        <v>43100</v>
      </c>
      <c r="C646" s="79" t="s">
        <v>259</v>
      </c>
      <c r="D646" s="79">
        <v>1</v>
      </c>
      <c r="E646" s="79" t="s">
        <v>11087</v>
      </c>
      <c r="F646" s="79" t="s">
        <v>1406</v>
      </c>
      <c r="G646" s="79" t="s">
        <v>2902</v>
      </c>
      <c r="H646" s="79" t="s">
        <v>5585</v>
      </c>
      <c r="I646" s="79">
        <f>95.17+618.49</f>
        <v>713.66</v>
      </c>
      <c r="J646" s="33">
        <f t="shared" ref="J646:J683" si="17">+I646/0.16</f>
        <v>4460.375</v>
      </c>
    </row>
    <row r="647" spans="1:11" s="79" customFormat="1" x14ac:dyDescent="0.25">
      <c r="A647" s="79" t="s">
        <v>11086</v>
      </c>
      <c r="B647" s="80">
        <v>43100</v>
      </c>
      <c r="C647" s="79" t="s">
        <v>259</v>
      </c>
      <c r="D647" s="79">
        <v>1</v>
      </c>
      <c r="E647" s="79" t="s">
        <v>11087</v>
      </c>
      <c r="F647" s="79" t="s">
        <v>1406</v>
      </c>
      <c r="G647" s="79" t="s">
        <v>794</v>
      </c>
      <c r="H647" s="79" t="s">
        <v>2891</v>
      </c>
      <c r="I647" s="79">
        <v>21.24</v>
      </c>
      <c r="J647" s="33">
        <f t="shared" si="17"/>
        <v>132.75</v>
      </c>
    </row>
    <row r="648" spans="1:11" x14ac:dyDescent="0.25">
      <c r="A648" t="s">
        <v>1325</v>
      </c>
      <c r="B648" s="80">
        <v>43091</v>
      </c>
      <c r="C648" t="s">
        <v>11389</v>
      </c>
      <c r="D648">
        <v>1</v>
      </c>
      <c r="E648" t="s">
        <v>11390</v>
      </c>
      <c r="F648" t="s">
        <v>1410</v>
      </c>
      <c r="G648" s="39" t="s">
        <v>1512</v>
      </c>
      <c r="H648" t="s">
        <v>11193</v>
      </c>
      <c r="I648" s="81">
        <v>5724.62</v>
      </c>
      <c r="J648" s="33">
        <f t="shared" si="17"/>
        <v>35778.875</v>
      </c>
      <c r="K648" s="79" t="s">
        <v>11544</v>
      </c>
    </row>
    <row r="649" spans="1:11" x14ac:dyDescent="0.25">
      <c r="A649" t="s">
        <v>1328</v>
      </c>
      <c r="B649" s="80">
        <v>43091</v>
      </c>
      <c r="C649" t="s">
        <v>11391</v>
      </c>
      <c r="D649">
        <v>1</v>
      </c>
      <c r="E649" t="s">
        <v>11392</v>
      </c>
      <c r="F649" t="s">
        <v>1410</v>
      </c>
      <c r="G649" s="79" t="s">
        <v>7954</v>
      </c>
      <c r="H649" t="s">
        <v>7859</v>
      </c>
      <c r="I649" s="81">
        <v>2666.67</v>
      </c>
      <c r="J649" s="33">
        <f t="shared" si="17"/>
        <v>16666.6875</v>
      </c>
      <c r="K649" s="79"/>
    </row>
    <row r="650" spans="1:11" x14ac:dyDescent="0.25">
      <c r="A650" t="s">
        <v>2793</v>
      </c>
      <c r="B650" s="80">
        <v>43083</v>
      </c>
      <c r="C650" t="s">
        <v>11393</v>
      </c>
      <c r="D650">
        <v>1</v>
      </c>
      <c r="E650" t="s">
        <v>11394</v>
      </c>
      <c r="F650" t="s">
        <v>1410</v>
      </c>
      <c r="G650" s="79" t="s">
        <v>10234</v>
      </c>
      <c r="H650" t="s">
        <v>10144</v>
      </c>
      <c r="I650">
        <v>104.5</v>
      </c>
      <c r="J650" s="33">
        <f t="shared" si="17"/>
        <v>653.125</v>
      </c>
      <c r="K650" s="79"/>
    </row>
    <row r="651" spans="1:11" x14ac:dyDescent="0.25">
      <c r="A651" t="s">
        <v>2799</v>
      </c>
      <c r="B651" s="80">
        <v>43083</v>
      </c>
      <c r="C651" t="s">
        <v>11395</v>
      </c>
      <c r="D651">
        <v>1</v>
      </c>
      <c r="E651" t="s">
        <v>11396</v>
      </c>
      <c r="F651" t="s">
        <v>1410</v>
      </c>
      <c r="G651" s="79" t="s">
        <v>1421</v>
      </c>
      <c r="H651" t="s">
        <v>1006</v>
      </c>
      <c r="I651">
        <v>792</v>
      </c>
      <c r="J651" s="33">
        <f t="shared" si="17"/>
        <v>4950</v>
      </c>
      <c r="K651" s="79"/>
    </row>
    <row r="652" spans="1:11" x14ac:dyDescent="0.25">
      <c r="A652" t="s">
        <v>2808</v>
      </c>
      <c r="B652" s="80">
        <v>43095</v>
      </c>
      <c r="C652" t="s">
        <v>11397</v>
      </c>
      <c r="D652">
        <v>1</v>
      </c>
      <c r="E652" t="s">
        <v>11398</v>
      </c>
      <c r="F652" t="s">
        <v>1410</v>
      </c>
      <c r="G652" s="7" t="s">
        <v>10232</v>
      </c>
      <c r="H652" s="7" t="s">
        <v>10233</v>
      </c>
      <c r="I652" s="81">
        <v>1379.31</v>
      </c>
      <c r="J652" s="33">
        <f t="shared" si="17"/>
        <v>8620.6875</v>
      </c>
      <c r="K652" s="79"/>
    </row>
    <row r="653" spans="1:11" x14ac:dyDescent="0.25">
      <c r="A653" t="s">
        <v>9367</v>
      </c>
      <c r="B653" s="80">
        <v>43095</v>
      </c>
      <c r="C653" t="s">
        <v>11399</v>
      </c>
      <c r="D653">
        <v>1</v>
      </c>
      <c r="E653" t="s">
        <v>11400</v>
      </c>
      <c r="F653" t="s">
        <v>1410</v>
      </c>
      <c r="G653" s="7" t="s">
        <v>10232</v>
      </c>
      <c r="H653" s="7" t="s">
        <v>10233</v>
      </c>
      <c r="I653" s="81">
        <v>23448.28</v>
      </c>
      <c r="J653" s="33">
        <f t="shared" si="17"/>
        <v>146551.75</v>
      </c>
      <c r="K653" s="79"/>
    </row>
    <row r="654" spans="1:11" x14ac:dyDescent="0.25">
      <c r="A654" t="s">
        <v>1334</v>
      </c>
      <c r="B654" s="80">
        <v>43095</v>
      </c>
      <c r="C654" t="s">
        <v>11401</v>
      </c>
      <c r="D654">
        <v>1</v>
      </c>
      <c r="E654" t="s">
        <v>11402</v>
      </c>
      <c r="F654" t="s">
        <v>1410</v>
      </c>
      <c r="G654" s="7" t="s">
        <v>10232</v>
      </c>
      <c r="H654" s="7" t="s">
        <v>10233</v>
      </c>
      <c r="I654" s="81">
        <v>2068.9699999999998</v>
      </c>
      <c r="J654" s="33">
        <f t="shared" si="17"/>
        <v>12931.062499999998</v>
      </c>
      <c r="K654" s="79"/>
    </row>
    <row r="655" spans="1:11" x14ac:dyDescent="0.25">
      <c r="A655" t="s">
        <v>1340</v>
      </c>
      <c r="B655" s="80">
        <v>43097</v>
      </c>
      <c r="C655" t="s">
        <v>11403</v>
      </c>
      <c r="D655">
        <v>1</v>
      </c>
      <c r="E655" t="s">
        <v>11404</v>
      </c>
      <c r="F655" t="s">
        <v>1411</v>
      </c>
      <c r="G655" s="79" t="s">
        <v>11503</v>
      </c>
      <c r="H655" t="s">
        <v>11504</v>
      </c>
      <c r="I655">
        <v>564.14</v>
      </c>
      <c r="J655" s="33">
        <f t="shared" si="17"/>
        <v>3525.875</v>
      </c>
      <c r="K655" s="79"/>
    </row>
    <row r="656" spans="1:11" x14ac:dyDescent="0.25">
      <c r="A656" t="s">
        <v>1349</v>
      </c>
      <c r="B656" s="80">
        <v>43097</v>
      </c>
      <c r="C656" t="s">
        <v>11405</v>
      </c>
      <c r="D656">
        <v>1</v>
      </c>
      <c r="E656" t="s">
        <v>11406</v>
      </c>
      <c r="F656" t="s">
        <v>11270</v>
      </c>
      <c r="G656" s="7" t="s">
        <v>9001</v>
      </c>
      <c r="H656" s="7" t="s">
        <v>7977</v>
      </c>
      <c r="I656">
        <v>17.28</v>
      </c>
      <c r="J656" s="33">
        <f t="shared" si="17"/>
        <v>108</v>
      </c>
      <c r="K656" s="79"/>
    </row>
    <row r="657" spans="1:11" x14ac:dyDescent="0.25">
      <c r="A657" t="s">
        <v>1353</v>
      </c>
      <c r="B657" s="80">
        <v>43097</v>
      </c>
      <c r="C657" t="s">
        <v>11407</v>
      </c>
      <c r="D657">
        <v>1</v>
      </c>
      <c r="E657" t="s">
        <v>11408</v>
      </c>
      <c r="F657" t="s">
        <v>1410</v>
      </c>
      <c r="G657" s="79" t="s">
        <v>5996</v>
      </c>
      <c r="H657" t="s">
        <v>7210</v>
      </c>
      <c r="I657" s="81">
        <v>6530.61</v>
      </c>
      <c r="J657" s="33">
        <f t="shared" si="17"/>
        <v>40816.3125</v>
      </c>
      <c r="K657" s="79"/>
    </row>
    <row r="658" spans="1:11" x14ac:dyDescent="0.25">
      <c r="A658" t="s">
        <v>1356</v>
      </c>
      <c r="B658" s="80">
        <v>43097</v>
      </c>
      <c r="C658" t="s">
        <v>11409</v>
      </c>
      <c r="D658">
        <v>1</v>
      </c>
      <c r="E658" t="s">
        <v>11410</v>
      </c>
      <c r="F658" t="s">
        <v>1410</v>
      </c>
      <c r="G658" s="79" t="s">
        <v>5996</v>
      </c>
      <c r="H658" t="s">
        <v>7210</v>
      </c>
      <c r="I658" s="81">
        <v>4908.79</v>
      </c>
      <c r="J658" s="33">
        <f t="shared" si="17"/>
        <v>30679.9375</v>
      </c>
      <c r="K658" s="79"/>
    </row>
    <row r="659" spans="1:11" x14ac:dyDescent="0.25">
      <c r="A659" t="s">
        <v>1360</v>
      </c>
      <c r="B659" s="80">
        <v>43097</v>
      </c>
      <c r="C659" t="s">
        <v>11411</v>
      </c>
      <c r="D659">
        <v>1</v>
      </c>
      <c r="E659" t="s">
        <v>11412</v>
      </c>
      <c r="F659" t="s">
        <v>1410</v>
      </c>
      <c r="G659" s="7" t="s">
        <v>1462</v>
      </c>
      <c r="H659" s="7" t="s">
        <v>11527</v>
      </c>
      <c r="I659" s="81">
        <v>2460.3200000000002</v>
      </c>
      <c r="J659" s="33">
        <f t="shared" si="17"/>
        <v>15377</v>
      </c>
      <c r="K659" s="79">
        <v>615.08000000000004</v>
      </c>
    </row>
    <row r="660" spans="1:11" x14ac:dyDescent="0.25">
      <c r="A660" t="s">
        <v>1377</v>
      </c>
      <c r="B660" s="80">
        <v>43097</v>
      </c>
      <c r="C660" t="s">
        <v>11413</v>
      </c>
      <c r="D660">
        <v>1</v>
      </c>
      <c r="E660" t="s">
        <v>11414</v>
      </c>
      <c r="F660" t="s">
        <v>1410</v>
      </c>
      <c r="G660" s="79" t="s">
        <v>1421</v>
      </c>
      <c r="H660" t="s">
        <v>1006</v>
      </c>
      <c r="I660" s="81">
        <v>1167.74</v>
      </c>
      <c r="J660" s="33">
        <f t="shared" si="17"/>
        <v>7298.375</v>
      </c>
      <c r="K660" s="79"/>
    </row>
    <row r="661" spans="1:11" x14ac:dyDescent="0.25">
      <c r="A661" t="s">
        <v>3678</v>
      </c>
      <c r="B661" s="80">
        <v>43097</v>
      </c>
      <c r="C661" t="s">
        <v>11415</v>
      </c>
      <c r="D661">
        <v>1</v>
      </c>
      <c r="E661" t="s">
        <v>11416</v>
      </c>
      <c r="F661" t="s">
        <v>1410</v>
      </c>
      <c r="G661" s="79" t="s">
        <v>1421</v>
      </c>
      <c r="H661" t="s">
        <v>1006</v>
      </c>
      <c r="I661" s="81">
        <v>3595.87</v>
      </c>
      <c r="J661" s="33">
        <f t="shared" si="17"/>
        <v>22474.1875</v>
      </c>
      <c r="K661" s="79"/>
    </row>
    <row r="662" spans="1:11" x14ac:dyDescent="0.25">
      <c r="A662" t="s">
        <v>6146</v>
      </c>
      <c r="B662" s="80">
        <v>43097</v>
      </c>
      <c r="C662" t="s">
        <v>11417</v>
      </c>
      <c r="D662">
        <v>1</v>
      </c>
      <c r="E662" t="s">
        <v>11418</v>
      </c>
      <c r="F662" t="s">
        <v>1410</v>
      </c>
      <c r="G662" s="79" t="s">
        <v>1421</v>
      </c>
      <c r="H662" t="s">
        <v>1006</v>
      </c>
      <c r="I662">
        <v>58.52</v>
      </c>
      <c r="J662" s="33">
        <f t="shared" si="17"/>
        <v>365.75</v>
      </c>
      <c r="K662" s="79"/>
    </row>
    <row r="663" spans="1:11" x14ac:dyDescent="0.25">
      <c r="A663" t="s">
        <v>3691</v>
      </c>
      <c r="B663" s="80">
        <v>43098</v>
      </c>
      <c r="C663" t="s">
        <v>11419</v>
      </c>
      <c r="D663">
        <v>1</v>
      </c>
      <c r="E663" t="s">
        <v>11420</v>
      </c>
      <c r="F663" t="s">
        <v>1412</v>
      </c>
      <c r="G663" s="7" t="s">
        <v>1463</v>
      </c>
      <c r="H663" s="7" t="s">
        <v>1464</v>
      </c>
      <c r="I663" s="81">
        <v>163861.1</v>
      </c>
      <c r="J663" s="33">
        <f t="shared" si="17"/>
        <v>1024131.875</v>
      </c>
      <c r="K663" s="79"/>
    </row>
    <row r="664" spans="1:11" x14ac:dyDescent="0.25">
      <c r="A664" t="s">
        <v>11421</v>
      </c>
      <c r="B664" s="80">
        <v>43091</v>
      </c>
      <c r="C664" t="s">
        <v>11422</v>
      </c>
      <c r="D664">
        <v>1</v>
      </c>
      <c r="E664" t="s">
        <v>11423</v>
      </c>
      <c r="F664" t="s">
        <v>1412</v>
      </c>
      <c r="G664" s="79" t="s">
        <v>1421</v>
      </c>
      <c r="H664" s="79" t="s">
        <v>1006</v>
      </c>
      <c r="I664">
        <v>408</v>
      </c>
      <c r="J664" s="33">
        <f t="shared" si="17"/>
        <v>2550</v>
      </c>
      <c r="K664" s="79"/>
    </row>
    <row r="665" spans="1:11" x14ac:dyDescent="0.25">
      <c r="A665" t="s">
        <v>3694</v>
      </c>
      <c r="B665" s="80">
        <v>43091</v>
      </c>
      <c r="C665" t="s">
        <v>11424</v>
      </c>
      <c r="D665">
        <v>1</v>
      </c>
      <c r="E665" t="s">
        <v>11425</v>
      </c>
      <c r="F665" t="s">
        <v>1412</v>
      </c>
      <c r="G665" s="79" t="s">
        <v>1421</v>
      </c>
      <c r="H665" s="79" t="s">
        <v>1006</v>
      </c>
      <c r="I665" s="81">
        <v>4080</v>
      </c>
      <c r="J665" s="33">
        <f t="shared" si="17"/>
        <v>25500</v>
      </c>
      <c r="K665" s="79"/>
    </row>
    <row r="666" spans="1:11" x14ac:dyDescent="0.25">
      <c r="A666" t="s">
        <v>3697</v>
      </c>
      <c r="B666" s="80">
        <v>43098</v>
      </c>
      <c r="C666" t="s">
        <v>11426</v>
      </c>
      <c r="D666">
        <v>1</v>
      </c>
      <c r="E666" t="s">
        <v>11427</v>
      </c>
      <c r="F666" t="s">
        <v>1412</v>
      </c>
      <c r="G666" s="79" t="s">
        <v>1421</v>
      </c>
      <c r="H666" s="79" t="s">
        <v>1006</v>
      </c>
      <c r="I666" s="81">
        <v>62933.58</v>
      </c>
      <c r="J666" s="33">
        <f t="shared" si="17"/>
        <v>393334.875</v>
      </c>
      <c r="K666" s="79"/>
    </row>
    <row r="667" spans="1:11" x14ac:dyDescent="0.25">
      <c r="A667" t="s">
        <v>7933</v>
      </c>
      <c r="B667" s="80">
        <v>43098</v>
      </c>
      <c r="C667" t="s">
        <v>11428</v>
      </c>
      <c r="D667">
        <v>1</v>
      </c>
      <c r="E667" t="s">
        <v>11429</v>
      </c>
      <c r="F667" t="s">
        <v>1412</v>
      </c>
      <c r="G667" s="79" t="s">
        <v>1421</v>
      </c>
      <c r="H667" s="79" t="s">
        <v>1006</v>
      </c>
      <c r="I667" s="81">
        <v>1020.8</v>
      </c>
      <c r="J667" s="33">
        <f t="shared" si="17"/>
        <v>6380</v>
      </c>
      <c r="K667" s="79"/>
    </row>
    <row r="668" spans="1:11" x14ac:dyDescent="0.25">
      <c r="A668" t="s">
        <v>3700</v>
      </c>
      <c r="B668" s="80">
        <v>43098</v>
      </c>
      <c r="C668" t="s">
        <v>11430</v>
      </c>
      <c r="D668">
        <v>1</v>
      </c>
      <c r="E668" t="s">
        <v>11431</v>
      </c>
      <c r="F668" t="s">
        <v>1412</v>
      </c>
      <c r="G668" s="79" t="s">
        <v>1421</v>
      </c>
      <c r="H668" s="79" t="s">
        <v>1006</v>
      </c>
      <c r="I668" s="81">
        <v>76964.75</v>
      </c>
      <c r="J668" s="33">
        <f t="shared" si="17"/>
        <v>481029.6875</v>
      </c>
      <c r="K668" s="79"/>
    </row>
    <row r="669" spans="1:11" x14ac:dyDescent="0.25">
      <c r="A669" t="s">
        <v>7938</v>
      </c>
      <c r="B669" s="80">
        <v>43095</v>
      </c>
      <c r="C669" t="s">
        <v>11432</v>
      </c>
      <c r="D669">
        <v>1</v>
      </c>
      <c r="E669" t="s">
        <v>11433</v>
      </c>
      <c r="F669" t="s">
        <v>1412</v>
      </c>
      <c r="G669" s="79" t="s">
        <v>1421</v>
      </c>
      <c r="H669" s="79" t="s">
        <v>1006</v>
      </c>
      <c r="I669" s="81">
        <v>58297.87</v>
      </c>
      <c r="J669" s="33">
        <f t="shared" si="17"/>
        <v>364361.6875</v>
      </c>
      <c r="K669" s="79"/>
    </row>
    <row r="670" spans="1:11" x14ac:dyDescent="0.25">
      <c r="A670" t="s">
        <v>3703</v>
      </c>
      <c r="B670" s="80">
        <v>43097</v>
      </c>
      <c r="C670" t="s">
        <v>11434</v>
      </c>
      <c r="D670">
        <v>1</v>
      </c>
      <c r="E670" t="s">
        <v>11435</v>
      </c>
      <c r="F670" t="s">
        <v>1412</v>
      </c>
      <c r="G670" s="79" t="s">
        <v>1421</v>
      </c>
      <c r="H670" s="79" t="s">
        <v>1006</v>
      </c>
      <c r="I670">
        <v>571.20000000000005</v>
      </c>
      <c r="J670" s="33">
        <f t="shared" si="17"/>
        <v>3570</v>
      </c>
      <c r="K670" s="79"/>
    </row>
    <row r="671" spans="1:11" x14ac:dyDescent="0.25">
      <c r="A671" t="s">
        <v>3705</v>
      </c>
      <c r="B671" s="80">
        <v>43097</v>
      </c>
      <c r="C671" t="s">
        <v>11436</v>
      </c>
      <c r="D671">
        <v>1</v>
      </c>
      <c r="E671" t="s">
        <v>11437</v>
      </c>
      <c r="F671" t="s">
        <v>1412</v>
      </c>
      <c r="G671" s="79" t="s">
        <v>9668</v>
      </c>
      <c r="H671" t="s">
        <v>11487</v>
      </c>
      <c r="I671">
        <v>765.96</v>
      </c>
      <c r="J671" s="33">
        <f t="shared" si="17"/>
        <v>4787.25</v>
      </c>
      <c r="K671" s="79"/>
    </row>
    <row r="672" spans="1:11" x14ac:dyDescent="0.25">
      <c r="A672" t="s">
        <v>9082</v>
      </c>
      <c r="B672" s="80">
        <v>43096</v>
      </c>
      <c r="C672" t="s">
        <v>11438</v>
      </c>
      <c r="D672">
        <v>1</v>
      </c>
      <c r="E672" t="s">
        <v>11439</v>
      </c>
      <c r="F672" t="s">
        <v>1412</v>
      </c>
      <c r="G672" s="79" t="s">
        <v>2851</v>
      </c>
      <c r="H672" t="s">
        <v>11440</v>
      </c>
      <c r="I672">
        <v>640</v>
      </c>
      <c r="J672" s="33">
        <f t="shared" si="17"/>
        <v>4000</v>
      </c>
      <c r="K672" s="79"/>
    </row>
    <row r="673" spans="1:11" x14ac:dyDescent="0.25">
      <c r="A673" t="s">
        <v>11441</v>
      </c>
      <c r="B673" s="80">
        <v>43097</v>
      </c>
      <c r="C673" t="s">
        <v>11442</v>
      </c>
      <c r="D673">
        <v>1</v>
      </c>
      <c r="E673" t="s">
        <v>11443</v>
      </c>
      <c r="F673" t="s">
        <v>1412</v>
      </c>
      <c r="G673" s="79" t="s">
        <v>1456</v>
      </c>
      <c r="H673" t="s">
        <v>11488</v>
      </c>
      <c r="I673">
        <v>510.64</v>
      </c>
      <c r="J673" s="33">
        <f t="shared" si="17"/>
        <v>3191.5</v>
      </c>
      <c r="K673" s="79"/>
    </row>
    <row r="674" spans="1:11" x14ac:dyDescent="0.25">
      <c r="A674" t="s">
        <v>11444</v>
      </c>
      <c r="B674" s="80">
        <v>43091</v>
      </c>
      <c r="C674" t="s">
        <v>11445</v>
      </c>
      <c r="D674">
        <v>1</v>
      </c>
      <c r="E674" t="s">
        <v>11446</v>
      </c>
      <c r="F674" t="s">
        <v>1412</v>
      </c>
      <c r="G674" s="79" t="s">
        <v>3729</v>
      </c>
      <c r="H674" t="s">
        <v>11489</v>
      </c>
      <c r="I674" s="81">
        <v>4960.32</v>
      </c>
      <c r="J674" s="33">
        <f t="shared" si="17"/>
        <v>31001.999999999996</v>
      </c>
      <c r="K674" s="79"/>
    </row>
    <row r="675" spans="1:11" x14ac:dyDescent="0.25">
      <c r="A675" t="s">
        <v>9687</v>
      </c>
      <c r="B675" s="80">
        <v>43091</v>
      </c>
      <c r="C675" t="s">
        <v>11447</v>
      </c>
      <c r="D675">
        <v>1</v>
      </c>
      <c r="E675" t="s">
        <v>11448</v>
      </c>
      <c r="F675" t="s">
        <v>1412</v>
      </c>
      <c r="G675" s="79" t="s">
        <v>3729</v>
      </c>
      <c r="H675" s="79" t="s">
        <v>11489</v>
      </c>
      <c r="I675" s="81">
        <v>4960.32</v>
      </c>
      <c r="J675" s="33">
        <f t="shared" si="17"/>
        <v>31001.999999999996</v>
      </c>
      <c r="K675" s="79"/>
    </row>
    <row r="676" spans="1:11" x14ac:dyDescent="0.25">
      <c r="A676" t="s">
        <v>11449</v>
      </c>
      <c r="B676" s="80">
        <v>43098</v>
      </c>
      <c r="C676" t="s">
        <v>11450</v>
      </c>
      <c r="D676">
        <v>1</v>
      </c>
      <c r="E676" t="s">
        <v>11451</v>
      </c>
      <c r="F676" t="s">
        <v>1412</v>
      </c>
      <c r="G676" s="79" t="s">
        <v>8960</v>
      </c>
      <c r="H676" t="s">
        <v>11452</v>
      </c>
      <c r="I676" s="81">
        <v>76240</v>
      </c>
      <c r="J676" s="33">
        <f t="shared" si="17"/>
        <v>476500</v>
      </c>
      <c r="K676" s="79"/>
    </row>
    <row r="677" spans="1:11" x14ac:dyDescent="0.25">
      <c r="A677" t="s">
        <v>11453</v>
      </c>
      <c r="B677" s="80">
        <v>43096</v>
      </c>
      <c r="C677" t="s">
        <v>11454</v>
      </c>
      <c r="D677">
        <v>1</v>
      </c>
      <c r="E677" t="s">
        <v>11455</v>
      </c>
      <c r="F677" t="s">
        <v>1412</v>
      </c>
      <c r="G677" s="79" t="s">
        <v>5564</v>
      </c>
      <c r="H677" t="s">
        <v>11490</v>
      </c>
      <c r="I677">
        <v>110.34</v>
      </c>
      <c r="J677" s="33">
        <f t="shared" si="17"/>
        <v>689.625</v>
      </c>
      <c r="K677" s="79"/>
    </row>
    <row r="678" spans="1:11" x14ac:dyDescent="0.25">
      <c r="A678" t="s">
        <v>11456</v>
      </c>
      <c r="B678" s="80">
        <v>43091</v>
      </c>
      <c r="C678" t="s">
        <v>11457</v>
      </c>
      <c r="D678">
        <v>1</v>
      </c>
      <c r="E678" t="s">
        <v>11458</v>
      </c>
      <c r="F678" t="s">
        <v>1412</v>
      </c>
      <c r="G678" s="79" t="s">
        <v>2842</v>
      </c>
      <c r="H678" t="s">
        <v>2604</v>
      </c>
      <c r="I678" s="81">
        <v>8160</v>
      </c>
      <c r="J678" s="33">
        <f t="shared" si="17"/>
        <v>51000</v>
      </c>
      <c r="K678" s="79">
        <v>5439.97</v>
      </c>
    </row>
    <row r="679" spans="1:11" x14ac:dyDescent="0.25">
      <c r="A679" t="s">
        <v>11459</v>
      </c>
      <c r="B679" s="80">
        <v>43098</v>
      </c>
      <c r="C679" t="s">
        <v>11460</v>
      </c>
      <c r="D679">
        <v>1</v>
      </c>
      <c r="E679" t="s">
        <v>11461</v>
      </c>
      <c r="F679" t="s">
        <v>1412</v>
      </c>
      <c r="G679" s="7" t="s">
        <v>9001</v>
      </c>
      <c r="H679" s="7" t="s">
        <v>7977</v>
      </c>
      <c r="I679">
        <v>17.28</v>
      </c>
      <c r="J679" s="33">
        <f t="shared" si="17"/>
        <v>108</v>
      </c>
      <c r="K679" s="79"/>
    </row>
    <row r="680" spans="1:11" s="79" customFormat="1" x14ac:dyDescent="0.25">
      <c r="A680" s="79" t="s">
        <v>11491</v>
      </c>
      <c r="B680" s="80"/>
      <c r="C680" s="79" t="s">
        <v>11494</v>
      </c>
      <c r="G680" s="79" t="s">
        <v>11492</v>
      </c>
      <c r="H680" s="79" t="s">
        <v>11493</v>
      </c>
      <c r="I680" s="79">
        <f>472.68-47.27</f>
        <v>425.41</v>
      </c>
      <c r="J680" s="33">
        <f t="shared" si="17"/>
        <v>2658.8125</v>
      </c>
    </row>
    <row r="681" spans="1:11" x14ac:dyDescent="0.25">
      <c r="A681" t="s">
        <v>11462</v>
      </c>
      <c r="B681" s="80">
        <v>43092</v>
      </c>
      <c r="C681" t="s">
        <v>11463</v>
      </c>
      <c r="D681">
        <v>1</v>
      </c>
      <c r="E681" t="s">
        <v>11464</v>
      </c>
      <c r="F681" t="s">
        <v>1412</v>
      </c>
      <c r="G681" s="79" t="s">
        <v>10236</v>
      </c>
      <c r="H681" t="s">
        <v>10148</v>
      </c>
      <c r="I681">
        <v>395.2</v>
      </c>
      <c r="J681" s="33">
        <f t="shared" si="17"/>
        <v>2470</v>
      </c>
      <c r="K681" s="79"/>
    </row>
    <row r="682" spans="1:11" x14ac:dyDescent="0.25">
      <c r="A682" t="s">
        <v>11465</v>
      </c>
      <c r="B682" s="80">
        <v>43096</v>
      </c>
      <c r="C682" t="s">
        <v>11466</v>
      </c>
      <c r="D682">
        <v>1</v>
      </c>
      <c r="E682" t="s">
        <v>11467</v>
      </c>
      <c r="F682" t="s">
        <v>1412</v>
      </c>
      <c r="G682" s="79" t="s">
        <v>11495</v>
      </c>
      <c r="H682" t="s">
        <v>11496</v>
      </c>
      <c r="I682" s="81">
        <v>1906.67</v>
      </c>
      <c r="J682" s="33">
        <f t="shared" si="17"/>
        <v>11916.6875</v>
      </c>
      <c r="K682" s="79"/>
    </row>
    <row r="683" spans="1:11" x14ac:dyDescent="0.25">
      <c r="A683" t="s">
        <v>11468</v>
      </c>
      <c r="B683" s="80">
        <v>43083</v>
      </c>
      <c r="C683" t="s">
        <v>11469</v>
      </c>
      <c r="D683">
        <v>1</v>
      </c>
      <c r="E683" t="s">
        <v>11470</v>
      </c>
      <c r="F683" t="s">
        <v>1412</v>
      </c>
      <c r="G683" s="79" t="s">
        <v>1446</v>
      </c>
      <c r="H683" t="s">
        <v>11497</v>
      </c>
      <c r="I683">
        <v>463.68</v>
      </c>
      <c r="J683" s="33">
        <f t="shared" si="17"/>
        <v>2898</v>
      </c>
      <c r="K683" s="79"/>
    </row>
    <row r="684" spans="1:11" x14ac:dyDescent="0.25">
      <c r="H684" s="7"/>
    </row>
    <row r="685" spans="1:11" x14ac:dyDescent="0.25">
      <c r="I685" s="81">
        <f>+SUM(I7:I683)</f>
        <v>9943110.1499999966</v>
      </c>
      <c r="J685" s="81">
        <f>+SUM(J7:J683)</f>
        <v>62144438.4375</v>
      </c>
      <c r="K685" s="81">
        <f>+SUM(K7:K683)</f>
        <v>52798.630000000005</v>
      </c>
    </row>
    <row r="686" spans="1:11" x14ac:dyDescent="0.25">
      <c r="I686">
        <f>11473906.84-1530796.69</f>
        <v>9943110.1500000004</v>
      </c>
    </row>
    <row r="687" spans="1:11" x14ac:dyDescent="0.25">
      <c r="I687" s="81">
        <f>+I685-I686</f>
        <v>0</v>
      </c>
    </row>
    <row r="690" spans="1:12" x14ac:dyDescent="0.25">
      <c r="A690" s="79"/>
      <c r="B690" s="2"/>
      <c r="C690" s="2"/>
      <c r="D690" s="2"/>
      <c r="E690" s="2"/>
      <c r="F690" s="2"/>
      <c r="G690" s="15" t="s">
        <v>1396</v>
      </c>
      <c r="H690" s="2"/>
      <c r="I690" s="2"/>
      <c r="J690" s="5"/>
      <c r="K690" s="79"/>
      <c r="L690" s="79"/>
    </row>
    <row r="691" spans="1:12" x14ac:dyDescent="0.25">
      <c r="A691" s="79"/>
      <c r="B691" s="2"/>
      <c r="C691" s="2"/>
      <c r="D691" s="2"/>
      <c r="E691" s="2"/>
      <c r="F691" s="2"/>
      <c r="G691" s="15" t="s">
        <v>11545</v>
      </c>
      <c r="H691" s="2"/>
      <c r="I691" s="2"/>
      <c r="J691" s="5"/>
      <c r="K691" s="79"/>
      <c r="L691" s="79"/>
    </row>
    <row r="692" spans="1:12" x14ac:dyDescent="0.25">
      <c r="A692" s="79"/>
      <c r="B692" s="2"/>
      <c r="C692" s="2"/>
      <c r="D692" s="2"/>
      <c r="E692" s="2"/>
      <c r="F692" s="2"/>
      <c r="G692" s="15" t="s">
        <v>0</v>
      </c>
      <c r="H692" s="2"/>
      <c r="I692" s="2"/>
      <c r="J692" s="5"/>
      <c r="K692" s="79"/>
      <c r="L692" s="79"/>
    </row>
    <row r="693" spans="1:12" x14ac:dyDescent="0.25">
      <c r="A693" s="79"/>
      <c r="B693" s="2"/>
      <c r="C693" s="2"/>
      <c r="D693" s="2"/>
      <c r="E693" s="2"/>
      <c r="F693" s="2"/>
      <c r="G693" s="3"/>
      <c r="H693" s="2"/>
      <c r="I693" s="2"/>
      <c r="J693" s="2"/>
      <c r="K693" s="79"/>
      <c r="L693" s="79"/>
    </row>
    <row r="694" spans="1:12" x14ac:dyDescent="0.25">
      <c r="A694" s="79"/>
      <c r="B694" s="2"/>
      <c r="C694" s="2"/>
      <c r="D694" s="2"/>
      <c r="E694" s="2"/>
      <c r="F694" s="2"/>
      <c r="G694" s="6"/>
      <c r="H694" s="4"/>
      <c r="I694" s="4"/>
      <c r="J694" s="4"/>
      <c r="K694" s="79"/>
      <c r="L694" s="79"/>
    </row>
    <row r="695" spans="1:12" ht="16.5" customHeight="1" thickBot="1" x14ac:dyDescent="0.35">
      <c r="A695" s="10" t="s">
        <v>1397</v>
      </c>
      <c r="B695" s="10" t="s">
        <v>1398</v>
      </c>
      <c r="C695" s="10" t="s">
        <v>1399</v>
      </c>
      <c r="D695" s="10"/>
      <c r="E695" s="10"/>
      <c r="F695" s="10"/>
      <c r="G695" s="11" t="s">
        <v>1400</v>
      </c>
      <c r="H695" s="12" t="s">
        <v>1401</v>
      </c>
      <c r="I695" s="13" t="s">
        <v>1402</v>
      </c>
      <c r="J695" s="13" t="s">
        <v>1403</v>
      </c>
      <c r="K695" s="14" t="s">
        <v>1404</v>
      </c>
      <c r="L695" s="14"/>
    </row>
    <row r="696" spans="1:12" x14ac:dyDescent="0.25">
      <c r="A696" s="22" t="s">
        <v>1543</v>
      </c>
      <c r="B696" s="23">
        <v>85</v>
      </c>
      <c r="G696" s="79" t="str">
        <f>+H696</f>
        <v>AAJ9510065E4</v>
      </c>
      <c r="H696" s="79" t="s">
        <v>9632</v>
      </c>
      <c r="I696" s="79">
        <f t="shared" ref="I696:I759" si="18">+SUMIF($G$7:$G$683,G696,$I$7:$I$683)</f>
        <v>117.15</v>
      </c>
      <c r="J696" s="79">
        <f>+I696/0.16</f>
        <v>732.1875</v>
      </c>
      <c r="K696" s="57">
        <f t="shared" ref="K696:K759" si="19">+SUMIF($G$7:$G$683,G696,$K$7:$K$683)</f>
        <v>0</v>
      </c>
    </row>
    <row r="697" spans="1:12" x14ac:dyDescent="0.25">
      <c r="A697" s="22" t="s">
        <v>1543</v>
      </c>
      <c r="B697" s="23">
        <v>85</v>
      </c>
      <c r="G697" s="79" t="str">
        <f>+H697</f>
        <v>AAMR4807318X9</v>
      </c>
      <c r="H697" s="79" t="s">
        <v>11018</v>
      </c>
      <c r="I697" s="79">
        <f t="shared" si="18"/>
        <v>2.76</v>
      </c>
      <c r="J697" s="79">
        <f t="shared" ref="J697:J760" si="20">+I697/0.16</f>
        <v>17.25</v>
      </c>
      <c r="K697" s="57">
        <f t="shared" si="19"/>
        <v>0</v>
      </c>
    </row>
    <row r="698" spans="1:12" x14ac:dyDescent="0.25">
      <c r="A698" s="22" t="s">
        <v>1543</v>
      </c>
      <c r="B698" s="23">
        <v>85</v>
      </c>
      <c r="G698" s="79" t="str">
        <f>+H698</f>
        <v>AAN051220835</v>
      </c>
      <c r="H698" s="79" t="s">
        <v>804</v>
      </c>
      <c r="I698" s="79">
        <f t="shared" si="18"/>
        <v>222.08000000000004</v>
      </c>
      <c r="J698" s="79">
        <f t="shared" si="20"/>
        <v>1388.0000000000002</v>
      </c>
      <c r="K698" s="57">
        <f t="shared" si="19"/>
        <v>0</v>
      </c>
    </row>
    <row r="699" spans="1:12" x14ac:dyDescent="0.25">
      <c r="A699" s="22" t="s">
        <v>1543</v>
      </c>
      <c r="B699" s="23">
        <v>85</v>
      </c>
      <c r="G699" s="7" t="s">
        <v>1497</v>
      </c>
      <c r="H699" s="7" t="s">
        <v>5568</v>
      </c>
      <c r="I699" s="79">
        <f t="shared" si="18"/>
        <v>50540.89</v>
      </c>
      <c r="J699" s="79">
        <f t="shared" si="20"/>
        <v>315880.5625</v>
      </c>
      <c r="K699" s="57">
        <f t="shared" si="19"/>
        <v>0</v>
      </c>
    </row>
    <row r="700" spans="1:12" x14ac:dyDescent="0.25">
      <c r="A700" s="22" t="s">
        <v>1543</v>
      </c>
      <c r="B700" s="23">
        <v>85</v>
      </c>
      <c r="G700" s="79" t="str">
        <f>+H700</f>
        <v>AEB611030SN7</v>
      </c>
      <c r="H700" s="79" t="s">
        <v>850</v>
      </c>
      <c r="I700" s="79">
        <f t="shared" si="18"/>
        <v>339.86</v>
      </c>
      <c r="J700" s="79">
        <f t="shared" si="20"/>
        <v>2124.125</v>
      </c>
      <c r="K700" s="57">
        <f t="shared" si="19"/>
        <v>0</v>
      </c>
    </row>
    <row r="701" spans="1:12" x14ac:dyDescent="0.25">
      <c r="A701" s="22" t="s">
        <v>1543</v>
      </c>
      <c r="B701" s="23">
        <v>85</v>
      </c>
      <c r="G701" s="7" t="s">
        <v>1506</v>
      </c>
      <c r="H701" s="7" t="s">
        <v>1507</v>
      </c>
      <c r="I701" s="79">
        <f t="shared" si="18"/>
        <v>132.06</v>
      </c>
      <c r="J701" s="79">
        <f t="shared" si="20"/>
        <v>825.375</v>
      </c>
      <c r="K701" s="57">
        <f t="shared" si="19"/>
        <v>0</v>
      </c>
    </row>
    <row r="702" spans="1:12" x14ac:dyDescent="0.25">
      <c r="A702" s="22" t="s">
        <v>1543</v>
      </c>
      <c r="B702" s="23">
        <v>85</v>
      </c>
      <c r="G702" s="79" t="str">
        <f>+H702</f>
        <v>AGA0006136F1</v>
      </c>
      <c r="H702" s="79" t="s">
        <v>824</v>
      </c>
      <c r="I702" s="79">
        <f t="shared" si="18"/>
        <v>155.19</v>
      </c>
      <c r="J702" s="79">
        <f t="shared" si="20"/>
        <v>969.9375</v>
      </c>
      <c r="K702" s="57">
        <f t="shared" si="19"/>
        <v>0</v>
      </c>
    </row>
    <row r="703" spans="1:12" x14ac:dyDescent="0.25">
      <c r="A703" s="22" t="s">
        <v>1543</v>
      </c>
      <c r="B703" s="23">
        <v>85</v>
      </c>
      <c r="G703" s="79" t="str">
        <f>+H703</f>
        <v>AIB1312182B8</v>
      </c>
      <c r="H703" s="79" t="s">
        <v>3270</v>
      </c>
      <c r="I703" s="79">
        <f t="shared" si="18"/>
        <v>206.89</v>
      </c>
      <c r="J703" s="79">
        <f t="shared" si="20"/>
        <v>1293.0625</v>
      </c>
      <c r="K703" s="57">
        <f t="shared" si="19"/>
        <v>0</v>
      </c>
    </row>
    <row r="704" spans="1:12" x14ac:dyDescent="0.25">
      <c r="A704" s="22" t="s">
        <v>1543</v>
      </c>
      <c r="B704" s="23">
        <v>85</v>
      </c>
      <c r="G704" s="79" t="s">
        <v>5564</v>
      </c>
      <c r="H704" s="79" t="s">
        <v>11490</v>
      </c>
      <c r="I704" s="79">
        <f t="shared" si="18"/>
        <v>110.34</v>
      </c>
      <c r="J704" s="79">
        <f t="shared" si="20"/>
        <v>689.625</v>
      </c>
      <c r="K704" s="57">
        <f t="shared" si="19"/>
        <v>0</v>
      </c>
    </row>
    <row r="705" spans="1:11" x14ac:dyDescent="0.25">
      <c r="A705" s="22" t="s">
        <v>1543</v>
      </c>
      <c r="B705" s="23">
        <v>85</v>
      </c>
      <c r="G705" s="7" t="s">
        <v>4786</v>
      </c>
      <c r="H705" s="7" t="s">
        <v>4787</v>
      </c>
      <c r="I705" s="79">
        <f t="shared" si="18"/>
        <v>8166.43</v>
      </c>
      <c r="J705" s="79">
        <f t="shared" si="20"/>
        <v>51040.1875</v>
      </c>
      <c r="K705" s="57">
        <f t="shared" si="19"/>
        <v>0</v>
      </c>
    </row>
    <row r="706" spans="1:11" x14ac:dyDescent="0.25">
      <c r="A706" s="22" t="s">
        <v>1543</v>
      </c>
      <c r="B706" s="23">
        <v>85</v>
      </c>
      <c r="G706" s="79" t="s">
        <v>1446</v>
      </c>
      <c r="H706" s="79" t="s">
        <v>11497</v>
      </c>
      <c r="I706" s="79">
        <f t="shared" si="18"/>
        <v>463.68</v>
      </c>
      <c r="J706" s="79">
        <f t="shared" si="20"/>
        <v>2898</v>
      </c>
      <c r="K706" s="57">
        <f t="shared" si="19"/>
        <v>0</v>
      </c>
    </row>
    <row r="707" spans="1:11" x14ac:dyDescent="0.25">
      <c r="A707" s="22" t="s">
        <v>1543</v>
      </c>
      <c r="B707" s="23">
        <v>85</v>
      </c>
      <c r="G707" s="79" t="s">
        <v>1420</v>
      </c>
      <c r="H707" s="79" t="s">
        <v>6180</v>
      </c>
      <c r="I707" s="79">
        <f t="shared" si="18"/>
        <v>1378</v>
      </c>
      <c r="J707" s="79">
        <f t="shared" si="20"/>
        <v>8612.5</v>
      </c>
      <c r="K707" s="57">
        <f t="shared" si="19"/>
        <v>0</v>
      </c>
    </row>
    <row r="708" spans="1:11" x14ac:dyDescent="0.25">
      <c r="A708" s="22" t="s">
        <v>1543</v>
      </c>
      <c r="B708" s="23">
        <v>85</v>
      </c>
      <c r="G708" s="79" t="str">
        <f>+H708</f>
        <v>AME970109GW0</v>
      </c>
      <c r="H708" s="79" t="s">
        <v>309</v>
      </c>
      <c r="I708" s="79">
        <f t="shared" si="18"/>
        <v>521.83000000000004</v>
      </c>
      <c r="J708" s="79">
        <f t="shared" si="20"/>
        <v>3261.4375</v>
      </c>
      <c r="K708" s="57">
        <f t="shared" si="19"/>
        <v>0</v>
      </c>
    </row>
    <row r="709" spans="1:11" x14ac:dyDescent="0.25">
      <c r="A709" s="22" t="s">
        <v>1543</v>
      </c>
      <c r="B709" s="23">
        <v>85</v>
      </c>
      <c r="G709" s="79" t="str">
        <f>+H709</f>
        <v>AMS050630CN3</v>
      </c>
      <c r="H709" s="79" t="s">
        <v>5877</v>
      </c>
      <c r="I709" s="79">
        <f t="shared" si="18"/>
        <v>51.32</v>
      </c>
      <c r="J709" s="79">
        <f t="shared" si="20"/>
        <v>320.75</v>
      </c>
      <c r="K709" s="57">
        <f t="shared" si="19"/>
        <v>0</v>
      </c>
    </row>
    <row r="710" spans="1:11" x14ac:dyDescent="0.25">
      <c r="A710" s="22" t="s">
        <v>1543</v>
      </c>
      <c r="B710" s="23">
        <v>85</v>
      </c>
      <c r="G710" s="7" t="s">
        <v>1477</v>
      </c>
      <c r="H710" s="7" t="s">
        <v>1478</v>
      </c>
      <c r="I710" s="79">
        <f t="shared" si="18"/>
        <v>33705.01</v>
      </c>
      <c r="J710" s="79">
        <f t="shared" si="20"/>
        <v>210656.3125</v>
      </c>
      <c r="K710" s="57">
        <f t="shared" si="19"/>
        <v>0</v>
      </c>
    </row>
    <row r="711" spans="1:11" x14ac:dyDescent="0.25">
      <c r="A711" s="22" t="s">
        <v>1543</v>
      </c>
      <c r="B711" s="23">
        <v>85</v>
      </c>
      <c r="G711" s="7" t="s">
        <v>2879</v>
      </c>
      <c r="H711" s="79" t="s">
        <v>10388</v>
      </c>
      <c r="I711" s="79">
        <f t="shared" si="18"/>
        <v>134042.08000000002</v>
      </c>
      <c r="J711" s="79">
        <f t="shared" si="20"/>
        <v>837763.00000000012</v>
      </c>
      <c r="K711" s="57">
        <f t="shared" si="19"/>
        <v>0</v>
      </c>
    </row>
    <row r="712" spans="1:11" x14ac:dyDescent="0.25">
      <c r="A712" s="22" t="s">
        <v>1543</v>
      </c>
      <c r="B712" s="23">
        <v>85</v>
      </c>
      <c r="G712" s="79" t="s">
        <v>444</v>
      </c>
      <c r="H712" s="79" t="s">
        <v>1528</v>
      </c>
      <c r="I712" s="79">
        <f t="shared" si="18"/>
        <v>1399.4599999999998</v>
      </c>
      <c r="J712" s="79">
        <f t="shared" si="20"/>
        <v>8746.6249999999982</v>
      </c>
      <c r="K712" s="57">
        <f t="shared" si="19"/>
        <v>0</v>
      </c>
    </row>
    <row r="713" spans="1:11" x14ac:dyDescent="0.25">
      <c r="A713" s="22" t="s">
        <v>1543</v>
      </c>
      <c r="B713" s="23">
        <v>85</v>
      </c>
      <c r="G713" s="79" t="str">
        <f>+H713</f>
        <v>APU640930KV9</v>
      </c>
      <c r="H713" s="79" t="s">
        <v>924</v>
      </c>
      <c r="I713" s="79">
        <f t="shared" si="18"/>
        <v>492.96000000000004</v>
      </c>
      <c r="J713" s="79">
        <f t="shared" si="20"/>
        <v>3081</v>
      </c>
      <c r="K713" s="57">
        <f t="shared" si="19"/>
        <v>0</v>
      </c>
    </row>
    <row r="714" spans="1:11" x14ac:dyDescent="0.25">
      <c r="A714" s="22" t="s">
        <v>1543</v>
      </c>
      <c r="B714" s="23">
        <v>85</v>
      </c>
      <c r="G714" s="7" t="s">
        <v>1475</v>
      </c>
      <c r="H714" s="79" t="s">
        <v>9808</v>
      </c>
      <c r="I714" s="79">
        <f t="shared" si="18"/>
        <v>103511.9</v>
      </c>
      <c r="J714" s="79">
        <f t="shared" si="20"/>
        <v>646949.375</v>
      </c>
      <c r="K714" s="57">
        <f t="shared" si="19"/>
        <v>0</v>
      </c>
    </row>
    <row r="715" spans="1:11" x14ac:dyDescent="0.25">
      <c r="A715" s="22" t="s">
        <v>1543</v>
      </c>
      <c r="B715" s="23">
        <v>85</v>
      </c>
      <c r="G715" s="79" t="s">
        <v>7448</v>
      </c>
      <c r="H715" s="79" t="s">
        <v>7448</v>
      </c>
      <c r="I715" s="79">
        <f t="shared" si="18"/>
        <v>242.7299999999999</v>
      </c>
      <c r="J715" s="79">
        <f t="shared" si="20"/>
        <v>1517.0624999999993</v>
      </c>
      <c r="K715" s="57">
        <f t="shared" si="19"/>
        <v>0</v>
      </c>
    </row>
    <row r="716" spans="1:11" x14ac:dyDescent="0.25">
      <c r="A716" s="22" t="s">
        <v>1543</v>
      </c>
      <c r="B716" s="23">
        <v>85</v>
      </c>
      <c r="G716" s="79" t="str">
        <f>+H716</f>
        <v>ASC090914UP4</v>
      </c>
      <c r="H716" s="79" t="s">
        <v>11111</v>
      </c>
      <c r="I716" s="79">
        <f t="shared" si="18"/>
        <v>47.46</v>
      </c>
      <c r="J716" s="79">
        <f t="shared" si="20"/>
        <v>296.625</v>
      </c>
      <c r="K716" s="57">
        <f t="shared" si="19"/>
        <v>0</v>
      </c>
    </row>
    <row r="717" spans="1:11" x14ac:dyDescent="0.25">
      <c r="A717" s="22" t="s">
        <v>1543</v>
      </c>
      <c r="B717" s="23">
        <v>85</v>
      </c>
      <c r="G717" s="7" t="s">
        <v>1465</v>
      </c>
      <c r="H717" s="7" t="s">
        <v>1466</v>
      </c>
      <c r="I717" s="79">
        <f t="shared" si="18"/>
        <v>62934.44</v>
      </c>
      <c r="J717" s="79">
        <f t="shared" si="20"/>
        <v>393340.25</v>
      </c>
      <c r="K717" s="57">
        <f t="shared" si="19"/>
        <v>0</v>
      </c>
    </row>
    <row r="718" spans="1:11" x14ac:dyDescent="0.25">
      <c r="A718" s="22" t="s">
        <v>1543</v>
      </c>
      <c r="B718" s="24" t="s">
        <v>2939</v>
      </c>
      <c r="G718" s="79" t="s">
        <v>2842</v>
      </c>
      <c r="H718" s="79" t="s">
        <v>2604</v>
      </c>
      <c r="I718" s="79">
        <f t="shared" si="18"/>
        <v>8160</v>
      </c>
      <c r="J718" s="79">
        <f t="shared" si="20"/>
        <v>51000</v>
      </c>
      <c r="K718" s="84">
        <f t="shared" si="19"/>
        <v>5439.97</v>
      </c>
    </row>
    <row r="719" spans="1:11" x14ac:dyDescent="0.25">
      <c r="A719" s="22" t="s">
        <v>1543</v>
      </c>
      <c r="B719" s="23">
        <v>85</v>
      </c>
      <c r="G719" s="7" t="s">
        <v>1467</v>
      </c>
      <c r="H719" s="7" t="s">
        <v>1468</v>
      </c>
      <c r="I719" s="79">
        <f t="shared" si="18"/>
        <v>159456.65999999997</v>
      </c>
      <c r="J719" s="79">
        <f t="shared" si="20"/>
        <v>996604.12499999977</v>
      </c>
      <c r="K719" s="57">
        <f t="shared" si="19"/>
        <v>0</v>
      </c>
    </row>
    <row r="720" spans="1:11" x14ac:dyDescent="0.25">
      <c r="A720" s="22" t="s">
        <v>1543</v>
      </c>
      <c r="B720" s="23">
        <v>85</v>
      </c>
      <c r="G720" s="79" t="str">
        <f>+H720</f>
        <v>BAL950906G67</v>
      </c>
      <c r="H720" s="79" t="s">
        <v>11028</v>
      </c>
      <c r="I720" s="79">
        <f t="shared" si="18"/>
        <v>165.52</v>
      </c>
      <c r="J720" s="79">
        <f t="shared" si="20"/>
        <v>1034.5</v>
      </c>
      <c r="K720" s="57">
        <f t="shared" si="19"/>
        <v>0</v>
      </c>
    </row>
    <row r="721" spans="1:11" x14ac:dyDescent="0.25">
      <c r="A721" s="22" t="s">
        <v>1543</v>
      </c>
      <c r="B721" s="23">
        <v>85</v>
      </c>
      <c r="G721" s="7" t="s">
        <v>2926</v>
      </c>
      <c r="H721" s="7" t="s">
        <v>2927</v>
      </c>
      <c r="I721" s="79">
        <f t="shared" si="18"/>
        <v>6128.34</v>
      </c>
      <c r="J721" s="79">
        <f t="shared" si="20"/>
        <v>38302.125</v>
      </c>
      <c r="K721" s="57">
        <f t="shared" si="19"/>
        <v>0</v>
      </c>
    </row>
    <row r="722" spans="1:11" x14ac:dyDescent="0.25">
      <c r="A722" s="22" t="s">
        <v>1543</v>
      </c>
      <c r="B722" s="23">
        <v>85</v>
      </c>
      <c r="G722" s="79" t="str">
        <f>+H722</f>
        <v>BES040330MRA</v>
      </c>
      <c r="H722" s="79" t="s">
        <v>975</v>
      </c>
      <c r="I722" s="79">
        <f t="shared" si="18"/>
        <v>57.82</v>
      </c>
      <c r="J722" s="79">
        <f t="shared" si="20"/>
        <v>361.375</v>
      </c>
      <c r="K722" s="57">
        <f t="shared" si="19"/>
        <v>0</v>
      </c>
    </row>
    <row r="723" spans="1:11" x14ac:dyDescent="0.25">
      <c r="A723" s="22" t="s">
        <v>1543</v>
      </c>
      <c r="B723" s="23">
        <v>85</v>
      </c>
      <c r="G723" s="79" t="s">
        <v>4768</v>
      </c>
      <c r="H723" s="79" t="s">
        <v>4634</v>
      </c>
      <c r="I723" s="79">
        <f t="shared" si="18"/>
        <v>1247.74</v>
      </c>
      <c r="J723" s="79">
        <f t="shared" si="20"/>
        <v>7798.375</v>
      </c>
      <c r="K723" s="57">
        <f t="shared" si="19"/>
        <v>0</v>
      </c>
    </row>
    <row r="724" spans="1:11" x14ac:dyDescent="0.25">
      <c r="A724" s="22" t="s">
        <v>1543</v>
      </c>
      <c r="B724" s="23">
        <v>85</v>
      </c>
      <c r="G724" s="17" t="s">
        <v>1539</v>
      </c>
      <c r="H724" s="18" t="s">
        <v>1540</v>
      </c>
      <c r="I724" s="79">
        <f t="shared" si="18"/>
        <v>87.36</v>
      </c>
      <c r="J724" s="79">
        <f t="shared" si="20"/>
        <v>546</v>
      </c>
      <c r="K724" s="57">
        <f t="shared" si="19"/>
        <v>0</v>
      </c>
    </row>
    <row r="725" spans="1:11" x14ac:dyDescent="0.25">
      <c r="A725" s="22" t="s">
        <v>1543</v>
      </c>
      <c r="B725" s="23">
        <v>85</v>
      </c>
      <c r="G725" s="79" t="s">
        <v>3237</v>
      </c>
      <c r="H725" s="79" t="s">
        <v>11538</v>
      </c>
      <c r="I725" s="79">
        <f t="shared" si="18"/>
        <v>30.36</v>
      </c>
      <c r="J725" s="79">
        <f t="shared" si="20"/>
        <v>189.75</v>
      </c>
      <c r="K725" s="57">
        <f t="shared" si="19"/>
        <v>0</v>
      </c>
    </row>
    <row r="726" spans="1:11" x14ac:dyDescent="0.25">
      <c r="A726" s="22" t="s">
        <v>1543</v>
      </c>
      <c r="B726" s="23">
        <v>85</v>
      </c>
      <c r="G726" s="79" t="str">
        <f>+H726</f>
        <v>CADJ370604TY9</v>
      </c>
      <c r="H726" s="79" t="s">
        <v>925</v>
      </c>
      <c r="I726" s="79">
        <f t="shared" si="18"/>
        <v>17.93</v>
      </c>
      <c r="J726" s="79">
        <f t="shared" si="20"/>
        <v>112.0625</v>
      </c>
      <c r="K726" s="57">
        <f t="shared" si="19"/>
        <v>0</v>
      </c>
    </row>
    <row r="727" spans="1:11" x14ac:dyDescent="0.25">
      <c r="A727" s="22" t="s">
        <v>1543</v>
      </c>
      <c r="B727" s="23">
        <v>85</v>
      </c>
      <c r="G727" s="79" t="str">
        <f>+H727</f>
        <v>CAG110830A23</v>
      </c>
      <c r="H727" s="79" t="s">
        <v>840</v>
      </c>
      <c r="I727" s="79">
        <f t="shared" si="18"/>
        <v>35.86</v>
      </c>
      <c r="J727" s="79">
        <f t="shared" si="20"/>
        <v>224.125</v>
      </c>
      <c r="K727" s="57">
        <f t="shared" si="19"/>
        <v>0</v>
      </c>
    </row>
    <row r="728" spans="1:11" x14ac:dyDescent="0.25">
      <c r="A728" s="22" t="s">
        <v>1543</v>
      </c>
      <c r="B728" s="23">
        <v>85</v>
      </c>
      <c r="G728" s="79" t="str">
        <f>+H728</f>
        <v>CAGX670427M98</v>
      </c>
      <c r="H728" s="79" t="s">
        <v>10995</v>
      </c>
      <c r="I728" s="79">
        <f t="shared" si="18"/>
        <v>321.37</v>
      </c>
      <c r="J728" s="79">
        <f t="shared" si="20"/>
        <v>2008.5625</v>
      </c>
      <c r="K728" s="57">
        <f t="shared" si="19"/>
        <v>0</v>
      </c>
    </row>
    <row r="729" spans="1:11" x14ac:dyDescent="0.25">
      <c r="A729" s="22" t="s">
        <v>1543</v>
      </c>
      <c r="B729" s="23">
        <v>85</v>
      </c>
      <c r="G729" s="79" t="str">
        <f>+H729</f>
        <v>CAM040719547</v>
      </c>
      <c r="H729" s="79" t="s">
        <v>11524</v>
      </c>
      <c r="I729" s="79">
        <f t="shared" si="18"/>
        <v>161.57</v>
      </c>
      <c r="J729" s="79">
        <f t="shared" si="20"/>
        <v>1009.8124999999999</v>
      </c>
      <c r="K729" s="57">
        <f t="shared" si="19"/>
        <v>0</v>
      </c>
    </row>
    <row r="730" spans="1:11" x14ac:dyDescent="0.25">
      <c r="A730" s="22" t="s">
        <v>1543</v>
      </c>
      <c r="B730" s="23">
        <v>85</v>
      </c>
      <c r="G730" s="79" t="str">
        <f>+H730</f>
        <v>CAM120131RD7</v>
      </c>
      <c r="H730" s="79" t="s">
        <v>11032</v>
      </c>
      <c r="I730" s="79">
        <f t="shared" si="18"/>
        <v>49.65</v>
      </c>
      <c r="J730" s="79">
        <f t="shared" si="20"/>
        <v>310.3125</v>
      </c>
      <c r="K730" s="57">
        <f t="shared" si="19"/>
        <v>0</v>
      </c>
    </row>
    <row r="731" spans="1:11" x14ac:dyDescent="0.25">
      <c r="A731" s="22" t="s">
        <v>1543</v>
      </c>
      <c r="B731" s="23">
        <v>85</v>
      </c>
      <c r="G731" s="7" t="s">
        <v>1469</v>
      </c>
      <c r="H731" s="7" t="s">
        <v>1470</v>
      </c>
      <c r="I731" s="79">
        <f t="shared" si="18"/>
        <v>451509.40999999992</v>
      </c>
      <c r="J731" s="79">
        <f t="shared" si="20"/>
        <v>2821933.8124999995</v>
      </c>
      <c r="K731" s="57">
        <f t="shared" si="19"/>
        <v>0</v>
      </c>
    </row>
    <row r="732" spans="1:11" x14ac:dyDescent="0.25">
      <c r="A732" s="22" t="s">
        <v>1543</v>
      </c>
      <c r="B732" s="23">
        <v>85</v>
      </c>
      <c r="G732" s="79" t="s">
        <v>11486</v>
      </c>
      <c r="H732" s="79" t="s">
        <v>11302</v>
      </c>
      <c r="I732" s="79">
        <f t="shared" si="18"/>
        <v>5517.24</v>
      </c>
      <c r="J732" s="79">
        <f t="shared" si="20"/>
        <v>34482.75</v>
      </c>
      <c r="K732" s="57">
        <f t="shared" si="19"/>
        <v>0</v>
      </c>
    </row>
    <row r="733" spans="1:11" x14ac:dyDescent="0.25">
      <c r="A733" s="22" t="s">
        <v>1543</v>
      </c>
      <c r="B733" s="23">
        <v>85</v>
      </c>
      <c r="G733" s="79" t="str">
        <f>+H733</f>
        <v>CAPN820703SY9</v>
      </c>
      <c r="H733" s="79" t="s">
        <v>5880</v>
      </c>
      <c r="I733" s="79">
        <f t="shared" si="18"/>
        <v>51.72</v>
      </c>
      <c r="J733" s="79">
        <f t="shared" si="20"/>
        <v>323.25</v>
      </c>
      <c r="K733" s="57">
        <f t="shared" si="19"/>
        <v>0</v>
      </c>
    </row>
    <row r="734" spans="1:11" x14ac:dyDescent="0.25">
      <c r="A734" s="22" t="s">
        <v>1543</v>
      </c>
      <c r="B734" s="23">
        <v>85</v>
      </c>
      <c r="G734" s="79" t="s">
        <v>6178</v>
      </c>
      <c r="H734" s="79" t="s">
        <v>11510</v>
      </c>
      <c r="I734" s="79">
        <f t="shared" si="18"/>
        <v>20.41</v>
      </c>
      <c r="J734" s="79">
        <f t="shared" si="20"/>
        <v>127.5625</v>
      </c>
      <c r="K734" s="57">
        <f t="shared" si="19"/>
        <v>0</v>
      </c>
    </row>
    <row r="735" spans="1:11" x14ac:dyDescent="0.25">
      <c r="A735" s="22" t="s">
        <v>1543</v>
      </c>
      <c r="B735" s="23">
        <v>85</v>
      </c>
      <c r="G735" s="7" t="s">
        <v>8968</v>
      </c>
      <c r="H735" s="7" t="s">
        <v>8969</v>
      </c>
      <c r="I735" s="79">
        <f t="shared" si="18"/>
        <v>68256.429999999993</v>
      </c>
      <c r="J735" s="79">
        <f t="shared" si="20"/>
        <v>426602.68749999994</v>
      </c>
      <c r="K735" s="57">
        <f t="shared" si="19"/>
        <v>0</v>
      </c>
    </row>
    <row r="736" spans="1:11" x14ac:dyDescent="0.25">
      <c r="A736" s="22" t="s">
        <v>1543</v>
      </c>
      <c r="B736" s="23">
        <v>85</v>
      </c>
      <c r="G736" s="79" t="str">
        <f>+H736</f>
        <v>CCF121101KQ4</v>
      </c>
      <c r="H736" s="79" t="s">
        <v>8671</v>
      </c>
      <c r="I736" s="79">
        <f t="shared" si="18"/>
        <v>1.1299999999999999</v>
      </c>
      <c r="J736" s="79">
        <f t="shared" si="20"/>
        <v>7.0624999999999991</v>
      </c>
      <c r="K736" s="57">
        <f t="shared" si="19"/>
        <v>0</v>
      </c>
    </row>
    <row r="737" spans="1:11" x14ac:dyDescent="0.25">
      <c r="A737" s="22" t="s">
        <v>1543</v>
      </c>
      <c r="B737" s="23">
        <v>85</v>
      </c>
      <c r="G737" s="79" t="s">
        <v>8960</v>
      </c>
      <c r="H737" s="79" t="s">
        <v>11452</v>
      </c>
      <c r="I737" s="79">
        <f t="shared" si="18"/>
        <v>76240</v>
      </c>
      <c r="J737" s="79">
        <f t="shared" si="20"/>
        <v>476500</v>
      </c>
      <c r="K737" s="57">
        <f t="shared" si="19"/>
        <v>0</v>
      </c>
    </row>
    <row r="738" spans="1:11" x14ac:dyDescent="0.25">
      <c r="A738" s="22" t="s">
        <v>1543</v>
      </c>
      <c r="B738" s="23">
        <v>85</v>
      </c>
      <c r="G738" s="79" t="s">
        <v>1425</v>
      </c>
      <c r="H738" s="79" t="s">
        <v>1025</v>
      </c>
      <c r="I738" s="79">
        <f t="shared" si="18"/>
        <v>2096.56</v>
      </c>
      <c r="J738" s="79">
        <f t="shared" si="20"/>
        <v>13103.5</v>
      </c>
      <c r="K738" s="57">
        <f t="shared" si="19"/>
        <v>0</v>
      </c>
    </row>
    <row r="739" spans="1:11" x14ac:dyDescent="0.25">
      <c r="A739" s="22" t="s">
        <v>1543</v>
      </c>
      <c r="B739" s="23">
        <v>85</v>
      </c>
      <c r="G739" s="79" t="str">
        <f>+H739</f>
        <v>CEX9809213U5</v>
      </c>
      <c r="H739" s="79" t="s">
        <v>5528</v>
      </c>
      <c r="I739" s="79">
        <f t="shared" si="18"/>
        <v>53.88</v>
      </c>
      <c r="J739" s="79">
        <f t="shared" si="20"/>
        <v>336.75</v>
      </c>
      <c r="K739" s="57">
        <f t="shared" si="19"/>
        <v>0</v>
      </c>
    </row>
    <row r="740" spans="1:11" x14ac:dyDescent="0.25">
      <c r="A740" s="22" t="s">
        <v>1543</v>
      </c>
      <c r="B740" s="23">
        <v>85</v>
      </c>
      <c r="G740" s="79" t="str">
        <f>+H740</f>
        <v>CFI920113KZ8</v>
      </c>
      <c r="H740" s="79" t="s">
        <v>10874</v>
      </c>
      <c r="I740" s="79">
        <f t="shared" si="18"/>
        <v>89.85</v>
      </c>
      <c r="J740" s="79">
        <f t="shared" si="20"/>
        <v>561.5625</v>
      </c>
      <c r="K740" s="57">
        <f t="shared" si="19"/>
        <v>0</v>
      </c>
    </row>
    <row r="741" spans="1:11" x14ac:dyDescent="0.25">
      <c r="A741" s="22" t="s">
        <v>1543</v>
      </c>
      <c r="B741" s="23">
        <v>85</v>
      </c>
      <c r="G741" s="7" t="s">
        <v>11473</v>
      </c>
      <c r="H741" s="57" t="s">
        <v>11474</v>
      </c>
      <c r="I741" s="79">
        <f t="shared" si="18"/>
        <v>45517.24</v>
      </c>
      <c r="J741" s="79">
        <f t="shared" si="20"/>
        <v>284482.75</v>
      </c>
      <c r="K741" s="57">
        <f t="shared" si="19"/>
        <v>0</v>
      </c>
    </row>
    <row r="742" spans="1:11" x14ac:dyDescent="0.25">
      <c r="A742" s="22" t="s">
        <v>1543</v>
      </c>
      <c r="B742" s="23">
        <v>85</v>
      </c>
      <c r="G742" s="7" t="s">
        <v>1482</v>
      </c>
      <c r="H742" s="7" t="s">
        <v>11512</v>
      </c>
      <c r="I742" s="79">
        <f t="shared" si="18"/>
        <v>29440.67</v>
      </c>
      <c r="J742" s="79">
        <f t="shared" si="20"/>
        <v>184004.18749999997</v>
      </c>
      <c r="K742" s="57">
        <f t="shared" si="19"/>
        <v>0</v>
      </c>
    </row>
    <row r="743" spans="1:11" x14ac:dyDescent="0.25">
      <c r="A743" s="22" t="s">
        <v>1543</v>
      </c>
      <c r="B743" s="23">
        <v>85</v>
      </c>
      <c r="G743" s="79" t="str">
        <f>+H743</f>
        <v>CMA120421M71</v>
      </c>
      <c r="H743" s="79" t="s">
        <v>11112</v>
      </c>
      <c r="I743" s="79">
        <f t="shared" si="18"/>
        <v>280.73</v>
      </c>
      <c r="J743" s="79">
        <f t="shared" si="20"/>
        <v>1754.5625</v>
      </c>
      <c r="K743" s="57">
        <f t="shared" si="19"/>
        <v>0</v>
      </c>
    </row>
    <row r="744" spans="1:11" x14ac:dyDescent="0.25">
      <c r="A744" s="22" t="s">
        <v>1543</v>
      </c>
      <c r="B744" s="23">
        <v>85</v>
      </c>
      <c r="G744" s="79" t="str">
        <f>+H744</f>
        <v>CMA831005SG1</v>
      </c>
      <c r="H744" s="79" t="s">
        <v>10857</v>
      </c>
      <c r="I744" s="79">
        <f t="shared" si="18"/>
        <v>8.42</v>
      </c>
      <c r="J744" s="79">
        <f t="shared" si="20"/>
        <v>52.625</v>
      </c>
      <c r="K744" s="57">
        <f t="shared" si="19"/>
        <v>0</v>
      </c>
    </row>
    <row r="745" spans="1:11" x14ac:dyDescent="0.25">
      <c r="A745" s="22" t="s">
        <v>1543</v>
      </c>
      <c r="B745" s="23">
        <v>85</v>
      </c>
      <c r="G745" s="79" t="str">
        <f>+H745</f>
        <v>CME000407SU9</v>
      </c>
      <c r="H745" s="79" t="s">
        <v>11514</v>
      </c>
      <c r="I745" s="79">
        <f t="shared" si="18"/>
        <v>164.68</v>
      </c>
      <c r="J745" s="79">
        <f t="shared" si="20"/>
        <v>1029.25</v>
      </c>
      <c r="K745" s="57">
        <f t="shared" si="19"/>
        <v>0</v>
      </c>
    </row>
    <row r="746" spans="1:11" x14ac:dyDescent="0.25">
      <c r="A746" s="22" t="s">
        <v>1543</v>
      </c>
      <c r="B746" s="23">
        <v>85</v>
      </c>
      <c r="G746" s="79" t="str">
        <f>+H746</f>
        <v>CME030219B64</v>
      </c>
      <c r="H746" s="79" t="s">
        <v>2907</v>
      </c>
      <c r="I746" s="79">
        <f t="shared" si="18"/>
        <v>12.83</v>
      </c>
      <c r="J746" s="79">
        <f t="shared" si="20"/>
        <v>80.1875</v>
      </c>
      <c r="K746" s="57">
        <f t="shared" si="19"/>
        <v>0</v>
      </c>
    </row>
    <row r="747" spans="1:11" x14ac:dyDescent="0.25">
      <c r="A747" s="22" t="s">
        <v>1543</v>
      </c>
      <c r="B747" s="23">
        <v>85</v>
      </c>
      <c r="G747" s="79" t="s">
        <v>1445</v>
      </c>
      <c r="H747" s="79" t="s">
        <v>1172</v>
      </c>
      <c r="I747" s="79">
        <f t="shared" si="18"/>
        <v>1902.53</v>
      </c>
      <c r="J747" s="79">
        <f t="shared" si="20"/>
        <v>11890.8125</v>
      </c>
      <c r="K747" s="57">
        <f t="shared" si="19"/>
        <v>0</v>
      </c>
    </row>
    <row r="748" spans="1:11" x14ac:dyDescent="0.25">
      <c r="A748" s="22" t="s">
        <v>1543</v>
      </c>
      <c r="B748" s="23">
        <v>85</v>
      </c>
      <c r="G748" s="79" t="str">
        <f>+H748</f>
        <v>CME910715UB9</v>
      </c>
      <c r="H748" s="79" t="s">
        <v>329</v>
      </c>
      <c r="I748" s="79">
        <f t="shared" si="18"/>
        <v>51.03</v>
      </c>
      <c r="J748" s="79">
        <f t="shared" si="20"/>
        <v>318.9375</v>
      </c>
      <c r="K748" s="57">
        <f t="shared" si="19"/>
        <v>0</v>
      </c>
    </row>
    <row r="749" spans="1:11" x14ac:dyDescent="0.25">
      <c r="A749" s="22" t="s">
        <v>1543</v>
      </c>
      <c r="B749" s="23">
        <v>85</v>
      </c>
      <c r="G749" s="79" t="s">
        <v>1437</v>
      </c>
      <c r="H749" s="79" t="s">
        <v>1111</v>
      </c>
      <c r="I749" s="79">
        <f t="shared" si="18"/>
        <v>11365.54</v>
      </c>
      <c r="J749" s="79">
        <f t="shared" si="20"/>
        <v>71034.625</v>
      </c>
      <c r="K749" s="57">
        <f t="shared" si="19"/>
        <v>0</v>
      </c>
    </row>
    <row r="750" spans="1:11" x14ac:dyDescent="0.25">
      <c r="A750" s="22" t="s">
        <v>1543</v>
      </c>
      <c r="B750" s="23">
        <v>85</v>
      </c>
      <c r="G750" s="79" t="str">
        <f>+H750</f>
        <v>COV070910694</v>
      </c>
      <c r="H750" s="79" t="s">
        <v>5488</v>
      </c>
      <c r="I750" s="79">
        <f t="shared" si="18"/>
        <v>67.33</v>
      </c>
      <c r="J750" s="79">
        <f t="shared" si="20"/>
        <v>420.8125</v>
      </c>
      <c r="K750" s="57">
        <f t="shared" si="19"/>
        <v>0</v>
      </c>
    </row>
    <row r="751" spans="1:11" x14ac:dyDescent="0.25">
      <c r="A751" s="22" t="s">
        <v>1543</v>
      </c>
      <c r="B751" s="23">
        <v>85</v>
      </c>
      <c r="G751" s="79" t="str">
        <f>+H751</f>
        <v>CPF6307036N8</v>
      </c>
      <c r="H751" s="79" t="s">
        <v>841</v>
      </c>
      <c r="I751" s="79">
        <f t="shared" si="18"/>
        <v>35.700000000000003</v>
      </c>
      <c r="J751" s="79">
        <f t="shared" si="20"/>
        <v>223.125</v>
      </c>
      <c r="K751" s="57">
        <f t="shared" si="19"/>
        <v>0</v>
      </c>
    </row>
    <row r="752" spans="1:11" x14ac:dyDescent="0.25">
      <c r="A752" s="22" t="s">
        <v>1543</v>
      </c>
      <c r="B752" s="23">
        <v>85</v>
      </c>
      <c r="G752" s="7" t="s">
        <v>5567</v>
      </c>
      <c r="H752" s="7" t="s">
        <v>11511</v>
      </c>
      <c r="I752" s="79">
        <f t="shared" si="18"/>
        <v>64875.74</v>
      </c>
      <c r="J752" s="79">
        <f t="shared" si="20"/>
        <v>405473.375</v>
      </c>
      <c r="K752" s="57">
        <f t="shared" si="19"/>
        <v>0</v>
      </c>
    </row>
    <row r="753" spans="1:11" x14ac:dyDescent="0.25">
      <c r="A753" s="22" t="s">
        <v>1543</v>
      </c>
      <c r="B753" s="23">
        <v>85</v>
      </c>
      <c r="G753" s="79" t="str">
        <f>+H753</f>
        <v>CSI020226MV4</v>
      </c>
      <c r="H753" s="79" t="s">
        <v>8568</v>
      </c>
      <c r="I753" s="79">
        <f t="shared" si="18"/>
        <v>119.72</v>
      </c>
      <c r="J753" s="79">
        <f t="shared" si="20"/>
        <v>748.25</v>
      </c>
      <c r="K753" s="57">
        <f t="shared" si="19"/>
        <v>0</v>
      </c>
    </row>
    <row r="754" spans="1:11" x14ac:dyDescent="0.25">
      <c r="A754" s="22" t="s">
        <v>1543</v>
      </c>
      <c r="B754" s="23">
        <v>85</v>
      </c>
      <c r="G754" s="79" t="s">
        <v>9668</v>
      </c>
      <c r="H754" s="79" t="s">
        <v>11487</v>
      </c>
      <c r="I754" s="79">
        <f t="shared" si="18"/>
        <v>765.96</v>
      </c>
      <c r="J754" s="79">
        <f t="shared" si="20"/>
        <v>4787.25</v>
      </c>
      <c r="K754" s="57">
        <f t="shared" si="19"/>
        <v>0</v>
      </c>
    </row>
    <row r="755" spans="1:11" x14ac:dyDescent="0.25">
      <c r="A755" s="22" t="s">
        <v>1543</v>
      </c>
      <c r="B755" s="23">
        <v>85</v>
      </c>
      <c r="G755" s="79" t="str">
        <f>+H755</f>
        <v>CSR170213TE8</v>
      </c>
      <c r="H755" s="79" t="s">
        <v>11516</v>
      </c>
      <c r="I755" s="79">
        <f t="shared" si="18"/>
        <v>107.8</v>
      </c>
      <c r="J755" s="79">
        <f t="shared" si="20"/>
        <v>673.75</v>
      </c>
      <c r="K755" s="57">
        <f t="shared" si="19"/>
        <v>0</v>
      </c>
    </row>
    <row r="756" spans="1:11" x14ac:dyDescent="0.25">
      <c r="A756" s="22" t="s">
        <v>1543</v>
      </c>
      <c r="B756" s="23">
        <v>85</v>
      </c>
      <c r="G756" s="79" t="s">
        <v>1414</v>
      </c>
      <c r="H756" s="79" t="s">
        <v>5579</v>
      </c>
      <c r="I756" s="79">
        <f t="shared" si="18"/>
        <v>5556.86</v>
      </c>
      <c r="J756" s="79">
        <f t="shared" si="20"/>
        <v>34730.375</v>
      </c>
      <c r="K756" s="57">
        <f t="shared" si="19"/>
        <v>0</v>
      </c>
    </row>
    <row r="757" spans="1:11" x14ac:dyDescent="0.25">
      <c r="A757" s="22" t="s">
        <v>1543</v>
      </c>
      <c r="B757" s="23">
        <v>85</v>
      </c>
      <c r="G757" s="7" t="s">
        <v>8970</v>
      </c>
      <c r="H757" s="7" t="s">
        <v>8971</v>
      </c>
      <c r="I757" s="79">
        <f t="shared" si="18"/>
        <v>42049</v>
      </c>
      <c r="J757" s="79">
        <f t="shared" si="20"/>
        <v>262806.25</v>
      </c>
      <c r="K757" s="57">
        <f t="shared" si="19"/>
        <v>0</v>
      </c>
    </row>
    <row r="758" spans="1:11" x14ac:dyDescent="0.25">
      <c r="A758" s="22" t="s">
        <v>1543</v>
      </c>
      <c r="B758" s="23">
        <v>85</v>
      </c>
      <c r="G758" s="7" t="s">
        <v>5569</v>
      </c>
      <c r="H758" s="7" t="s">
        <v>5570</v>
      </c>
      <c r="I758" s="79">
        <f t="shared" si="18"/>
        <v>80270.03</v>
      </c>
      <c r="J758" s="79">
        <f t="shared" si="20"/>
        <v>501687.6875</v>
      </c>
      <c r="K758" s="57">
        <f t="shared" si="19"/>
        <v>0</v>
      </c>
    </row>
    <row r="759" spans="1:11" x14ac:dyDescent="0.25">
      <c r="A759" s="22" t="s">
        <v>1543</v>
      </c>
      <c r="B759" s="23">
        <v>85</v>
      </c>
      <c r="G759" s="7" t="s">
        <v>1483</v>
      </c>
      <c r="H759" s="7" t="s">
        <v>1484</v>
      </c>
      <c r="I759" s="79">
        <f t="shared" si="18"/>
        <v>214151.28999999998</v>
      </c>
      <c r="J759" s="79">
        <f t="shared" si="20"/>
        <v>1338445.5624999998</v>
      </c>
      <c r="K759" s="57">
        <f t="shared" si="19"/>
        <v>0</v>
      </c>
    </row>
    <row r="760" spans="1:11" x14ac:dyDescent="0.25">
      <c r="A760" s="22" t="s">
        <v>1543</v>
      </c>
      <c r="B760" s="23">
        <v>85</v>
      </c>
      <c r="G760" s="79" t="s">
        <v>1428</v>
      </c>
      <c r="H760" s="79" t="s">
        <v>1040</v>
      </c>
      <c r="I760" s="79">
        <f t="shared" ref="I760:I823" si="21">+SUMIF($G$7:$G$683,G760,$I$7:$I$683)</f>
        <v>14800.16</v>
      </c>
      <c r="J760" s="79">
        <f t="shared" si="20"/>
        <v>92501</v>
      </c>
      <c r="K760" s="57">
        <f t="shared" ref="K760:K823" si="22">+SUMIF($G$7:$G$683,G760,$K$7:$K$683)</f>
        <v>0</v>
      </c>
    </row>
    <row r="761" spans="1:11" x14ac:dyDescent="0.25">
      <c r="A761" s="22" t="s">
        <v>1543</v>
      </c>
      <c r="B761" s="23">
        <v>85</v>
      </c>
      <c r="G761" s="79" t="str">
        <f>+H761</f>
        <v>DEHJ580405Q33</v>
      </c>
      <c r="H761" s="79" t="s">
        <v>2315</v>
      </c>
      <c r="I761" s="79">
        <f t="shared" si="21"/>
        <v>36.69</v>
      </c>
      <c r="J761" s="79">
        <f t="shared" ref="J761:J823" si="23">+I761/0.16</f>
        <v>229.31249999999997</v>
      </c>
      <c r="K761" s="57">
        <f t="shared" si="22"/>
        <v>0</v>
      </c>
    </row>
    <row r="762" spans="1:11" x14ac:dyDescent="0.25">
      <c r="A762" s="22" t="s">
        <v>1543</v>
      </c>
      <c r="B762" s="23">
        <v>85</v>
      </c>
      <c r="G762" s="79" t="s">
        <v>11485</v>
      </c>
      <c r="H762" s="79" t="s">
        <v>2738</v>
      </c>
      <c r="I762" s="79">
        <f t="shared" si="21"/>
        <v>173.81</v>
      </c>
      <c r="J762" s="79">
        <f t="shared" si="23"/>
        <v>1086.3125</v>
      </c>
      <c r="K762" s="57">
        <f t="shared" si="22"/>
        <v>0</v>
      </c>
    </row>
    <row r="763" spans="1:11" x14ac:dyDescent="0.25">
      <c r="A763" s="22" t="s">
        <v>1543</v>
      </c>
      <c r="B763" s="23">
        <v>85</v>
      </c>
      <c r="G763" s="79" t="s">
        <v>1442</v>
      </c>
      <c r="H763" s="79" t="s">
        <v>1160</v>
      </c>
      <c r="I763" s="79">
        <f t="shared" si="21"/>
        <v>20519.68</v>
      </c>
      <c r="J763" s="79">
        <f t="shared" si="23"/>
        <v>128248</v>
      </c>
      <c r="K763" s="57">
        <f t="shared" si="22"/>
        <v>0</v>
      </c>
    </row>
    <row r="764" spans="1:11" x14ac:dyDescent="0.25">
      <c r="A764" s="22" t="s">
        <v>1543</v>
      </c>
      <c r="B764" s="23">
        <v>85</v>
      </c>
      <c r="G764" s="79" t="str">
        <f>+H764</f>
        <v>DRO940516GC2</v>
      </c>
      <c r="H764" s="79" t="s">
        <v>836</v>
      </c>
      <c r="I764" s="79">
        <f t="shared" si="21"/>
        <v>20.2</v>
      </c>
      <c r="J764" s="79">
        <f t="shared" si="23"/>
        <v>126.25</v>
      </c>
      <c r="K764" s="57">
        <f t="shared" si="22"/>
        <v>0</v>
      </c>
    </row>
    <row r="765" spans="1:11" x14ac:dyDescent="0.25">
      <c r="A765" s="22" t="s">
        <v>1543</v>
      </c>
      <c r="B765" s="23">
        <v>85</v>
      </c>
      <c r="G765" s="79" t="s">
        <v>7950</v>
      </c>
      <c r="H765" s="79" t="s">
        <v>7831</v>
      </c>
      <c r="I765" s="79">
        <f t="shared" si="21"/>
        <v>350.4</v>
      </c>
      <c r="J765" s="79">
        <f t="shared" si="23"/>
        <v>2190</v>
      </c>
      <c r="K765" s="57">
        <f t="shared" si="22"/>
        <v>0</v>
      </c>
    </row>
    <row r="766" spans="1:11" x14ac:dyDescent="0.25">
      <c r="A766" s="22" t="s">
        <v>1543</v>
      </c>
      <c r="B766" s="23">
        <v>85</v>
      </c>
      <c r="G766" s="79" t="str">
        <f>+H766</f>
        <v>DUGG650808H5A</v>
      </c>
      <c r="H766" s="79" t="s">
        <v>2254</v>
      </c>
      <c r="I766" s="79">
        <f t="shared" si="21"/>
        <v>11.03</v>
      </c>
      <c r="J766" s="79">
        <f t="shared" si="23"/>
        <v>68.9375</v>
      </c>
      <c r="K766" s="57">
        <f t="shared" si="22"/>
        <v>0</v>
      </c>
    </row>
    <row r="767" spans="1:11" x14ac:dyDescent="0.25">
      <c r="A767" s="22" t="s">
        <v>1543</v>
      </c>
      <c r="B767" s="23">
        <v>85</v>
      </c>
      <c r="G767" s="79" t="str">
        <f>+H767</f>
        <v>DUMA580801KN5</v>
      </c>
      <c r="H767" s="79" t="s">
        <v>305</v>
      </c>
      <c r="I767" s="79">
        <f t="shared" si="21"/>
        <v>320</v>
      </c>
      <c r="J767" s="79">
        <f t="shared" si="23"/>
        <v>2000</v>
      </c>
      <c r="K767" s="57">
        <f t="shared" si="22"/>
        <v>0</v>
      </c>
    </row>
    <row r="768" spans="1:11" x14ac:dyDescent="0.25">
      <c r="A768" s="22" t="s">
        <v>1543</v>
      </c>
      <c r="B768" s="23">
        <v>85</v>
      </c>
      <c r="G768" s="79" t="str">
        <f>+H768</f>
        <v>EKE011009716</v>
      </c>
      <c r="H768" s="79" t="s">
        <v>10974</v>
      </c>
      <c r="I768" s="79">
        <f t="shared" si="21"/>
        <v>8.83</v>
      </c>
      <c r="J768" s="79">
        <f t="shared" si="23"/>
        <v>55.1875</v>
      </c>
      <c r="K768" s="57">
        <f t="shared" si="22"/>
        <v>0</v>
      </c>
    </row>
    <row r="769" spans="1:11" x14ac:dyDescent="0.25">
      <c r="A769" s="22" t="s">
        <v>1543</v>
      </c>
      <c r="B769" s="23">
        <v>85</v>
      </c>
      <c r="G769" s="7" t="s">
        <v>763</v>
      </c>
      <c r="H769" s="7" t="s">
        <v>11519</v>
      </c>
      <c r="I769" s="79">
        <f t="shared" si="21"/>
        <v>95.99</v>
      </c>
      <c r="J769" s="79">
        <f t="shared" si="23"/>
        <v>599.9375</v>
      </c>
      <c r="K769" s="57">
        <f t="shared" si="22"/>
        <v>0</v>
      </c>
    </row>
    <row r="770" spans="1:11" x14ac:dyDescent="0.25">
      <c r="A770" s="22" t="s">
        <v>1543</v>
      </c>
      <c r="B770" s="23">
        <v>85</v>
      </c>
      <c r="G770" s="7" t="s">
        <v>10232</v>
      </c>
      <c r="H770" s="7" t="s">
        <v>10233</v>
      </c>
      <c r="I770" s="79">
        <f t="shared" si="21"/>
        <v>26896.560000000001</v>
      </c>
      <c r="J770" s="79">
        <f t="shared" si="23"/>
        <v>168103.5</v>
      </c>
      <c r="K770" s="57">
        <f t="shared" si="22"/>
        <v>0</v>
      </c>
    </row>
    <row r="771" spans="1:11" x14ac:dyDescent="0.25">
      <c r="A771" s="22" t="s">
        <v>1543</v>
      </c>
      <c r="B771" s="23">
        <v>85</v>
      </c>
      <c r="G771" s="79" t="s">
        <v>11498</v>
      </c>
      <c r="H771" s="79" t="s">
        <v>11499</v>
      </c>
      <c r="I771" s="79">
        <f t="shared" si="21"/>
        <v>924.14</v>
      </c>
      <c r="J771" s="79">
        <f t="shared" si="23"/>
        <v>5775.875</v>
      </c>
      <c r="K771" s="57">
        <f t="shared" si="22"/>
        <v>0</v>
      </c>
    </row>
    <row r="772" spans="1:11" x14ac:dyDescent="0.25">
      <c r="A772" s="22" t="s">
        <v>1543</v>
      </c>
      <c r="B772" s="23">
        <v>85</v>
      </c>
      <c r="G772" s="79" t="s">
        <v>1436</v>
      </c>
      <c r="H772" s="79" t="s">
        <v>1094</v>
      </c>
      <c r="I772" s="79">
        <f t="shared" si="21"/>
        <v>806.62</v>
      </c>
      <c r="J772" s="79">
        <f t="shared" si="23"/>
        <v>5041.375</v>
      </c>
      <c r="K772" s="57">
        <f t="shared" si="22"/>
        <v>0</v>
      </c>
    </row>
    <row r="773" spans="1:11" x14ac:dyDescent="0.25">
      <c r="A773" s="22" t="s">
        <v>1543</v>
      </c>
      <c r="B773" s="23">
        <v>85</v>
      </c>
      <c r="G773" s="79" t="s">
        <v>11482</v>
      </c>
      <c r="H773" s="79" t="s">
        <v>9080</v>
      </c>
      <c r="I773" s="79">
        <f t="shared" si="21"/>
        <v>13793.1</v>
      </c>
      <c r="J773" s="79">
        <f t="shared" si="23"/>
        <v>86206.875</v>
      </c>
      <c r="K773" s="57">
        <f t="shared" si="22"/>
        <v>0</v>
      </c>
    </row>
    <row r="774" spans="1:11" x14ac:dyDescent="0.25">
      <c r="A774" s="22" t="s">
        <v>1543</v>
      </c>
      <c r="B774" s="23">
        <v>85</v>
      </c>
      <c r="G774" s="79" t="str">
        <f>+H774</f>
        <v>EUR0808215H7</v>
      </c>
      <c r="H774" s="79" t="s">
        <v>913</v>
      </c>
      <c r="I774" s="79">
        <f t="shared" si="21"/>
        <v>40.4</v>
      </c>
      <c r="J774" s="79">
        <f t="shared" si="23"/>
        <v>252.5</v>
      </c>
      <c r="K774" s="57">
        <f t="shared" si="22"/>
        <v>0</v>
      </c>
    </row>
    <row r="775" spans="1:11" x14ac:dyDescent="0.25">
      <c r="A775" s="22" t="s">
        <v>1543</v>
      </c>
      <c r="B775" s="23">
        <v>85</v>
      </c>
      <c r="G775" s="79" t="str">
        <f>+H775</f>
        <v>FASC810520DZ5</v>
      </c>
      <c r="H775" s="79" t="s">
        <v>10844</v>
      </c>
      <c r="I775" s="79">
        <f t="shared" si="21"/>
        <v>12.28</v>
      </c>
      <c r="J775" s="79">
        <f t="shared" si="23"/>
        <v>76.75</v>
      </c>
      <c r="K775" s="57">
        <f t="shared" si="22"/>
        <v>0</v>
      </c>
    </row>
    <row r="776" spans="1:11" x14ac:dyDescent="0.25">
      <c r="A776" s="22" t="s">
        <v>1543</v>
      </c>
      <c r="B776" s="23">
        <v>85</v>
      </c>
      <c r="G776" s="7" t="s">
        <v>8980</v>
      </c>
      <c r="H776" s="7" t="s">
        <v>8981</v>
      </c>
      <c r="I776" s="79">
        <f t="shared" si="21"/>
        <v>206.24</v>
      </c>
      <c r="J776" s="79">
        <f t="shared" si="23"/>
        <v>1289</v>
      </c>
      <c r="K776" s="57">
        <f t="shared" si="22"/>
        <v>0</v>
      </c>
    </row>
    <row r="777" spans="1:11" x14ac:dyDescent="0.25">
      <c r="A777" s="22" t="s">
        <v>1543</v>
      </c>
      <c r="B777" s="23">
        <v>85</v>
      </c>
      <c r="G777" s="79" t="s">
        <v>11483</v>
      </c>
      <c r="H777" s="79" t="s">
        <v>11281</v>
      </c>
      <c r="I777" s="79">
        <f t="shared" si="21"/>
        <v>2960</v>
      </c>
      <c r="J777" s="79">
        <f t="shared" si="23"/>
        <v>18500</v>
      </c>
      <c r="K777" s="57">
        <f t="shared" si="22"/>
        <v>0</v>
      </c>
    </row>
    <row r="778" spans="1:11" x14ac:dyDescent="0.25">
      <c r="A778" s="22" t="s">
        <v>1543</v>
      </c>
      <c r="B778" s="23">
        <v>85</v>
      </c>
      <c r="G778" s="79" t="s">
        <v>11476</v>
      </c>
      <c r="H778" s="79" t="s">
        <v>11216</v>
      </c>
      <c r="I778" s="79">
        <f t="shared" si="21"/>
        <v>261.44</v>
      </c>
      <c r="J778" s="79">
        <f t="shared" si="23"/>
        <v>1634</v>
      </c>
      <c r="K778" s="57">
        <f t="shared" si="22"/>
        <v>0</v>
      </c>
    </row>
    <row r="779" spans="1:11" x14ac:dyDescent="0.25">
      <c r="A779" s="22" t="s">
        <v>1543</v>
      </c>
      <c r="B779" s="23">
        <v>85</v>
      </c>
      <c r="G779" s="79" t="s">
        <v>11507</v>
      </c>
      <c r="H779" s="79" t="s">
        <v>11508</v>
      </c>
      <c r="I779" s="79">
        <f t="shared" si="21"/>
        <v>74.209999999999994</v>
      </c>
      <c r="J779" s="79">
        <f t="shared" si="23"/>
        <v>463.81249999999994</v>
      </c>
      <c r="K779" s="57">
        <f t="shared" si="22"/>
        <v>0</v>
      </c>
    </row>
    <row r="780" spans="1:11" x14ac:dyDescent="0.25">
      <c r="A780" s="22" t="s">
        <v>1543</v>
      </c>
      <c r="B780" s="23">
        <v>85</v>
      </c>
      <c r="G780" s="79" t="str">
        <f>+H780</f>
        <v>FMB871228QF7</v>
      </c>
      <c r="H780" s="79" t="s">
        <v>430</v>
      </c>
      <c r="I780" s="79">
        <f t="shared" si="21"/>
        <v>14.97</v>
      </c>
      <c r="J780" s="79">
        <f t="shared" si="23"/>
        <v>93.5625</v>
      </c>
      <c r="K780" s="57">
        <f t="shared" si="22"/>
        <v>0</v>
      </c>
    </row>
    <row r="781" spans="1:11" x14ac:dyDescent="0.25">
      <c r="A781" s="22" t="s">
        <v>1543</v>
      </c>
      <c r="B781" s="23">
        <v>85</v>
      </c>
      <c r="G781" s="79" t="str">
        <f>+H781</f>
        <v>FMN9905248R8</v>
      </c>
      <c r="H781" s="79" t="s">
        <v>880</v>
      </c>
      <c r="I781" s="79">
        <f t="shared" si="21"/>
        <v>20.96</v>
      </c>
      <c r="J781" s="79">
        <f t="shared" si="23"/>
        <v>131</v>
      </c>
      <c r="K781" s="57">
        <f t="shared" si="22"/>
        <v>0</v>
      </c>
    </row>
    <row r="782" spans="1:11" x14ac:dyDescent="0.25">
      <c r="A782" s="22" t="s">
        <v>1543</v>
      </c>
      <c r="B782" s="23">
        <v>85</v>
      </c>
      <c r="G782" s="79" t="str">
        <f>+H782</f>
        <v>FNI970829JR9</v>
      </c>
      <c r="H782" s="79" t="s">
        <v>794</v>
      </c>
      <c r="I782" s="79">
        <f t="shared" si="21"/>
        <v>854.45</v>
      </c>
      <c r="J782" s="79">
        <f t="shared" si="23"/>
        <v>5340.3125</v>
      </c>
      <c r="K782" s="57">
        <f t="shared" si="22"/>
        <v>0</v>
      </c>
    </row>
    <row r="783" spans="1:11" x14ac:dyDescent="0.25">
      <c r="A783" s="22" t="s">
        <v>1543</v>
      </c>
      <c r="B783" s="23">
        <v>85</v>
      </c>
      <c r="G783" s="79" t="str">
        <f>+H783</f>
        <v>FNM000504R36</v>
      </c>
      <c r="H783" s="79" t="s">
        <v>356</v>
      </c>
      <c r="I783" s="79">
        <f t="shared" si="21"/>
        <v>59.93</v>
      </c>
      <c r="J783" s="79">
        <f t="shared" si="23"/>
        <v>374.5625</v>
      </c>
      <c r="K783" s="57">
        <f t="shared" si="22"/>
        <v>0</v>
      </c>
    </row>
    <row r="784" spans="1:11" x14ac:dyDescent="0.25">
      <c r="A784" s="22" t="s">
        <v>1543</v>
      </c>
      <c r="B784" s="23">
        <v>85</v>
      </c>
      <c r="G784" s="79" t="s">
        <v>7954</v>
      </c>
      <c r="H784" s="79" t="s">
        <v>7859</v>
      </c>
      <c r="I784" s="79">
        <f t="shared" si="21"/>
        <v>5333.34</v>
      </c>
      <c r="J784" s="79">
        <f t="shared" si="23"/>
        <v>33333.375</v>
      </c>
      <c r="K784" s="57">
        <f t="shared" si="22"/>
        <v>0</v>
      </c>
    </row>
    <row r="785" spans="1:11" x14ac:dyDescent="0.25">
      <c r="A785" s="22" t="s">
        <v>1543</v>
      </c>
      <c r="B785" s="23">
        <v>85</v>
      </c>
      <c r="G785" s="79" t="s">
        <v>2850</v>
      </c>
      <c r="H785" s="79" t="s">
        <v>2722</v>
      </c>
      <c r="I785" s="79">
        <f t="shared" si="21"/>
        <v>206.9</v>
      </c>
      <c r="J785" s="79">
        <f t="shared" si="23"/>
        <v>1293.125</v>
      </c>
      <c r="K785" s="57">
        <f t="shared" si="22"/>
        <v>0</v>
      </c>
    </row>
    <row r="786" spans="1:11" x14ac:dyDescent="0.25">
      <c r="A786" s="22" t="s">
        <v>1543</v>
      </c>
      <c r="B786" s="23">
        <v>85</v>
      </c>
      <c r="G786" s="79" t="str">
        <f>+H786</f>
        <v>GADE4012025L6</v>
      </c>
      <c r="H786" s="79" t="s">
        <v>943</v>
      </c>
      <c r="I786" s="79">
        <f t="shared" si="21"/>
        <v>216</v>
      </c>
      <c r="J786" s="79">
        <f t="shared" si="23"/>
        <v>1350</v>
      </c>
      <c r="K786" s="57">
        <f t="shared" si="22"/>
        <v>0</v>
      </c>
    </row>
    <row r="787" spans="1:11" x14ac:dyDescent="0.25">
      <c r="A787" s="22" t="s">
        <v>1543</v>
      </c>
      <c r="B787" s="23">
        <v>85</v>
      </c>
      <c r="G787" s="79" t="str">
        <f>+H787</f>
        <v>GAJA530403QE7</v>
      </c>
      <c r="H787" s="79" t="s">
        <v>407</v>
      </c>
      <c r="I787" s="79">
        <f t="shared" si="21"/>
        <v>32.409999999999997</v>
      </c>
      <c r="J787" s="79">
        <f t="shared" si="23"/>
        <v>202.56249999999997</v>
      </c>
      <c r="K787" s="57">
        <f t="shared" si="22"/>
        <v>0</v>
      </c>
    </row>
    <row r="788" spans="1:11" x14ac:dyDescent="0.25">
      <c r="A788" s="22" t="s">
        <v>1543</v>
      </c>
      <c r="B788" s="23">
        <v>85</v>
      </c>
      <c r="G788" s="79" t="str">
        <f>+H788</f>
        <v>GAL990420EZ4</v>
      </c>
      <c r="H788" s="79" t="s">
        <v>4418</v>
      </c>
      <c r="I788" s="79">
        <f t="shared" si="21"/>
        <v>67.37</v>
      </c>
      <c r="J788" s="79">
        <f t="shared" si="23"/>
        <v>421.0625</v>
      </c>
      <c r="K788" s="57">
        <f t="shared" si="22"/>
        <v>0</v>
      </c>
    </row>
    <row r="789" spans="1:11" x14ac:dyDescent="0.25">
      <c r="A789" s="22" t="s">
        <v>1543</v>
      </c>
      <c r="B789" s="23">
        <v>85</v>
      </c>
      <c r="G789" s="79" t="s">
        <v>1430</v>
      </c>
      <c r="H789" s="79" t="s">
        <v>1052</v>
      </c>
      <c r="I789" s="79">
        <f t="shared" si="21"/>
        <v>252.8</v>
      </c>
      <c r="J789" s="79">
        <f t="shared" si="23"/>
        <v>1580</v>
      </c>
      <c r="K789" s="57">
        <f t="shared" si="22"/>
        <v>0</v>
      </c>
    </row>
    <row r="790" spans="1:11" x14ac:dyDescent="0.25">
      <c r="A790" s="22" t="s">
        <v>1543</v>
      </c>
      <c r="B790" s="23">
        <v>85</v>
      </c>
      <c r="G790" s="79" t="str">
        <f>+H790</f>
        <v>GBA0406173AA</v>
      </c>
      <c r="H790" s="79" t="s">
        <v>806</v>
      </c>
      <c r="I790" s="79">
        <f t="shared" si="21"/>
        <v>33.700000000000003</v>
      </c>
      <c r="J790" s="79">
        <f t="shared" si="23"/>
        <v>210.625</v>
      </c>
      <c r="K790" s="57">
        <f t="shared" si="22"/>
        <v>0</v>
      </c>
    </row>
    <row r="791" spans="1:11" x14ac:dyDescent="0.25">
      <c r="A791" s="22" t="s">
        <v>1543</v>
      </c>
      <c r="B791" s="23">
        <v>85</v>
      </c>
      <c r="G791" s="79" t="str">
        <f>+H791</f>
        <v>GBA060117351</v>
      </c>
      <c r="H791" s="79" t="s">
        <v>795</v>
      </c>
      <c r="I791" s="79">
        <f t="shared" si="21"/>
        <v>94.33</v>
      </c>
      <c r="J791" s="79">
        <f t="shared" si="23"/>
        <v>589.5625</v>
      </c>
      <c r="K791" s="57">
        <f t="shared" si="22"/>
        <v>0</v>
      </c>
    </row>
    <row r="792" spans="1:11" x14ac:dyDescent="0.25">
      <c r="A792" s="22" t="s">
        <v>1543</v>
      </c>
      <c r="B792" s="23">
        <v>85</v>
      </c>
      <c r="G792" s="79" t="s">
        <v>1427</v>
      </c>
      <c r="H792" s="79" t="s">
        <v>1036</v>
      </c>
      <c r="I792" s="79">
        <f t="shared" si="21"/>
        <v>1408.86</v>
      </c>
      <c r="J792" s="79">
        <f t="shared" si="23"/>
        <v>8805.375</v>
      </c>
      <c r="K792" s="57">
        <f t="shared" si="22"/>
        <v>0</v>
      </c>
    </row>
    <row r="793" spans="1:11" x14ac:dyDescent="0.25">
      <c r="A793" s="22" t="s">
        <v>1543</v>
      </c>
      <c r="B793" s="23">
        <v>85</v>
      </c>
      <c r="G793" s="79" t="str">
        <f>+H793</f>
        <v>GIOC011116VA9</v>
      </c>
      <c r="H793" s="79" t="s">
        <v>11063</v>
      </c>
      <c r="I793" s="79">
        <f t="shared" si="21"/>
        <v>51.09</v>
      </c>
      <c r="J793" s="79">
        <f t="shared" si="23"/>
        <v>319.3125</v>
      </c>
      <c r="K793" s="57">
        <f t="shared" si="22"/>
        <v>0</v>
      </c>
    </row>
    <row r="794" spans="1:11" x14ac:dyDescent="0.25">
      <c r="A794" s="22" t="s">
        <v>1543</v>
      </c>
      <c r="B794" s="23">
        <v>85</v>
      </c>
      <c r="G794" s="7" t="s">
        <v>1415</v>
      </c>
      <c r="H794" s="7" t="s">
        <v>10261</v>
      </c>
      <c r="I794" s="79">
        <f t="shared" si="21"/>
        <v>655.28</v>
      </c>
      <c r="J794" s="79">
        <f t="shared" si="23"/>
        <v>4095.4999999999995</v>
      </c>
      <c r="K794" s="57">
        <f t="shared" si="22"/>
        <v>0</v>
      </c>
    </row>
    <row r="795" spans="1:11" x14ac:dyDescent="0.25">
      <c r="A795" s="22" t="s">
        <v>1543</v>
      </c>
      <c r="B795" s="23">
        <v>85</v>
      </c>
      <c r="G795" s="79" t="s">
        <v>7003</v>
      </c>
      <c r="H795" s="79" t="s">
        <v>11542</v>
      </c>
      <c r="I795" s="79">
        <f t="shared" si="21"/>
        <v>116</v>
      </c>
      <c r="J795" s="79">
        <f t="shared" si="23"/>
        <v>725</v>
      </c>
      <c r="K795" s="57">
        <f t="shared" si="22"/>
        <v>29</v>
      </c>
    </row>
    <row r="796" spans="1:11" x14ac:dyDescent="0.25">
      <c r="A796" s="22" t="s">
        <v>1543</v>
      </c>
      <c r="B796" s="23">
        <v>85</v>
      </c>
      <c r="G796" s="79" t="str">
        <f>+H796</f>
        <v>GOCP7508052V3</v>
      </c>
      <c r="H796" s="79" t="s">
        <v>11164</v>
      </c>
      <c r="I796" s="79">
        <f t="shared" si="21"/>
        <v>40.69</v>
      </c>
      <c r="J796" s="79">
        <f t="shared" si="23"/>
        <v>254.31249999999997</v>
      </c>
      <c r="K796" s="57">
        <f t="shared" si="22"/>
        <v>0</v>
      </c>
    </row>
    <row r="797" spans="1:11" x14ac:dyDescent="0.25">
      <c r="A797" s="22" t="s">
        <v>1543</v>
      </c>
      <c r="B797" s="23">
        <v>85</v>
      </c>
      <c r="G797" s="79" t="str">
        <f>+H797</f>
        <v>GPR911122D69</v>
      </c>
      <c r="H797" s="79" t="s">
        <v>2462</v>
      </c>
      <c r="I797" s="79">
        <f t="shared" si="21"/>
        <v>5.7899999999999991</v>
      </c>
      <c r="J797" s="79">
        <f t="shared" si="23"/>
        <v>36.187499999999993</v>
      </c>
      <c r="K797" s="57">
        <f t="shared" si="22"/>
        <v>0</v>
      </c>
    </row>
    <row r="798" spans="1:11" x14ac:dyDescent="0.25">
      <c r="A798" s="22" t="s">
        <v>1543</v>
      </c>
      <c r="B798" s="23">
        <v>85</v>
      </c>
      <c r="G798" s="79" t="str">
        <f>+H798</f>
        <v>GQL941129CY5</v>
      </c>
      <c r="H798" s="79" t="s">
        <v>11091</v>
      </c>
      <c r="I798" s="79">
        <f t="shared" si="21"/>
        <v>18.89</v>
      </c>
      <c r="J798" s="79">
        <f t="shared" si="23"/>
        <v>118.0625</v>
      </c>
      <c r="K798" s="57">
        <f t="shared" si="22"/>
        <v>0</v>
      </c>
    </row>
    <row r="799" spans="1:11" x14ac:dyDescent="0.25">
      <c r="A799" s="22" t="s">
        <v>1543</v>
      </c>
      <c r="B799" s="23">
        <v>85</v>
      </c>
      <c r="G799" s="79" t="str">
        <f>+H799</f>
        <v>GRI9905197V4</v>
      </c>
      <c r="H799" s="79" t="s">
        <v>11113</v>
      </c>
      <c r="I799" s="79">
        <f t="shared" si="21"/>
        <v>162.31</v>
      </c>
      <c r="J799" s="79">
        <f t="shared" si="23"/>
        <v>1014.4375</v>
      </c>
      <c r="K799" s="57">
        <f t="shared" si="22"/>
        <v>0</v>
      </c>
    </row>
    <row r="800" spans="1:11" x14ac:dyDescent="0.25">
      <c r="A800" s="22" t="s">
        <v>1543</v>
      </c>
      <c r="B800" s="23">
        <v>85</v>
      </c>
      <c r="G800" s="79" t="s">
        <v>9678</v>
      </c>
      <c r="H800" s="79" t="s">
        <v>9373</v>
      </c>
      <c r="I800" s="79">
        <f t="shared" si="21"/>
        <v>5840</v>
      </c>
      <c r="J800" s="79">
        <f t="shared" si="23"/>
        <v>36500</v>
      </c>
      <c r="K800" s="57">
        <f t="shared" si="22"/>
        <v>0</v>
      </c>
    </row>
    <row r="801" spans="1:11" x14ac:dyDescent="0.25">
      <c r="A801" s="22" t="s">
        <v>1543</v>
      </c>
      <c r="B801" s="23">
        <v>85</v>
      </c>
      <c r="G801" s="79" t="s">
        <v>1432</v>
      </c>
      <c r="H801" s="79" t="s">
        <v>1060</v>
      </c>
      <c r="I801" s="79">
        <f t="shared" si="21"/>
        <v>1760</v>
      </c>
      <c r="J801" s="79">
        <f t="shared" si="23"/>
        <v>11000</v>
      </c>
      <c r="K801" s="57">
        <f t="shared" si="22"/>
        <v>0</v>
      </c>
    </row>
    <row r="802" spans="1:11" x14ac:dyDescent="0.25">
      <c r="A802" s="22" t="s">
        <v>1543</v>
      </c>
      <c r="B802" s="23">
        <v>85</v>
      </c>
      <c r="G802" s="79" t="str">
        <f>+H802</f>
        <v>GUPR7308269G1</v>
      </c>
      <c r="H802" s="79" t="s">
        <v>6976</v>
      </c>
      <c r="I802" s="79">
        <f t="shared" si="21"/>
        <v>8.58</v>
      </c>
      <c r="J802" s="79">
        <f t="shared" si="23"/>
        <v>53.625</v>
      </c>
      <c r="K802" s="57">
        <f t="shared" si="22"/>
        <v>0</v>
      </c>
    </row>
    <row r="803" spans="1:11" x14ac:dyDescent="0.25">
      <c r="A803" s="22" t="s">
        <v>1543</v>
      </c>
      <c r="B803" s="23">
        <v>85</v>
      </c>
      <c r="G803" s="79" t="s">
        <v>1435</v>
      </c>
      <c r="H803" s="79" t="s">
        <v>7871</v>
      </c>
      <c r="I803" s="79">
        <f t="shared" si="21"/>
        <v>2167.7399999999998</v>
      </c>
      <c r="J803" s="79">
        <f t="shared" si="23"/>
        <v>13548.374999999998</v>
      </c>
      <c r="K803" s="57">
        <f t="shared" si="22"/>
        <v>0</v>
      </c>
    </row>
    <row r="804" spans="1:11" x14ac:dyDescent="0.25">
      <c r="A804" s="22" t="s">
        <v>1543</v>
      </c>
      <c r="B804" s="23">
        <v>85</v>
      </c>
      <c r="G804" s="79" t="str">
        <f>+H804</f>
        <v>HEGS6204255W7</v>
      </c>
      <c r="H804" s="79" t="s">
        <v>3174</v>
      </c>
      <c r="I804" s="79">
        <f t="shared" si="21"/>
        <v>13.52</v>
      </c>
      <c r="J804" s="79">
        <f t="shared" si="23"/>
        <v>84.5</v>
      </c>
      <c r="K804" s="57">
        <f t="shared" si="22"/>
        <v>0</v>
      </c>
    </row>
    <row r="805" spans="1:11" x14ac:dyDescent="0.25">
      <c r="A805" s="22" t="s">
        <v>1543</v>
      </c>
      <c r="B805" s="23">
        <v>85</v>
      </c>
      <c r="G805" s="79" t="s">
        <v>11529</v>
      </c>
      <c r="H805" s="79" t="s">
        <v>11530</v>
      </c>
      <c r="I805" s="79">
        <f t="shared" si="21"/>
        <v>670.92</v>
      </c>
      <c r="J805" s="79">
        <f t="shared" si="23"/>
        <v>4193.25</v>
      </c>
      <c r="K805" s="57">
        <f t="shared" si="22"/>
        <v>0</v>
      </c>
    </row>
    <row r="806" spans="1:11" x14ac:dyDescent="0.25">
      <c r="A806" s="22" t="s">
        <v>1543</v>
      </c>
      <c r="B806" s="23">
        <v>85</v>
      </c>
      <c r="G806" s="79" t="str">
        <f>+H806</f>
        <v>IAGG590103P18</v>
      </c>
      <c r="H806" s="79" t="s">
        <v>10963</v>
      </c>
      <c r="I806" s="79">
        <f t="shared" si="21"/>
        <v>21.38</v>
      </c>
      <c r="J806" s="79">
        <f t="shared" si="23"/>
        <v>133.625</v>
      </c>
      <c r="K806" s="57">
        <f t="shared" si="22"/>
        <v>0</v>
      </c>
    </row>
    <row r="807" spans="1:11" x14ac:dyDescent="0.25">
      <c r="A807" s="22" t="s">
        <v>1543</v>
      </c>
      <c r="B807" s="23">
        <v>85</v>
      </c>
      <c r="G807" s="79" t="s">
        <v>2902</v>
      </c>
      <c r="H807" s="79" t="s">
        <v>5585</v>
      </c>
      <c r="I807" s="79">
        <f t="shared" si="21"/>
        <v>713.66</v>
      </c>
      <c r="J807" s="79">
        <f t="shared" si="23"/>
        <v>4460.375</v>
      </c>
      <c r="K807" s="57">
        <f t="shared" si="22"/>
        <v>0</v>
      </c>
    </row>
    <row r="808" spans="1:11" x14ac:dyDescent="0.25">
      <c r="A808" s="22" t="s">
        <v>1543</v>
      </c>
      <c r="B808" s="23">
        <v>85</v>
      </c>
      <c r="G808" s="79" t="s">
        <v>2909</v>
      </c>
      <c r="H808" s="79" t="s">
        <v>11543</v>
      </c>
      <c r="I808" s="79">
        <f t="shared" si="21"/>
        <v>18.62</v>
      </c>
      <c r="J808" s="79">
        <f t="shared" si="23"/>
        <v>116.375</v>
      </c>
      <c r="K808" s="57">
        <f t="shared" si="22"/>
        <v>0</v>
      </c>
    </row>
    <row r="809" spans="1:11" x14ac:dyDescent="0.25">
      <c r="A809" s="22" t="s">
        <v>1543</v>
      </c>
      <c r="B809" s="23">
        <v>85</v>
      </c>
      <c r="G809" s="7" t="s">
        <v>1421</v>
      </c>
      <c r="H809" s="79" t="s">
        <v>1006</v>
      </c>
      <c r="I809" s="79">
        <f t="shared" si="21"/>
        <v>782023.72</v>
      </c>
      <c r="J809" s="79">
        <f t="shared" si="23"/>
        <v>4887648.25</v>
      </c>
      <c r="K809" s="57">
        <f t="shared" si="22"/>
        <v>0</v>
      </c>
    </row>
    <row r="810" spans="1:11" x14ac:dyDescent="0.25">
      <c r="A810" s="22" t="s">
        <v>1543</v>
      </c>
      <c r="B810" s="23">
        <v>85</v>
      </c>
      <c r="G810" s="79" t="s">
        <v>8963</v>
      </c>
      <c r="H810" s="79" t="s">
        <v>8884</v>
      </c>
      <c r="I810" s="79">
        <f t="shared" si="21"/>
        <v>831.55</v>
      </c>
      <c r="J810" s="79">
        <f t="shared" si="23"/>
        <v>5197.1875</v>
      </c>
      <c r="K810" s="57">
        <f t="shared" si="22"/>
        <v>0</v>
      </c>
    </row>
    <row r="811" spans="1:11" x14ac:dyDescent="0.25">
      <c r="A811" s="22" t="s">
        <v>1543</v>
      </c>
      <c r="B811" s="23">
        <v>85</v>
      </c>
      <c r="G811" s="79" t="s">
        <v>1520</v>
      </c>
      <c r="H811" s="79" t="s">
        <v>11528</v>
      </c>
      <c r="I811" s="79">
        <f t="shared" si="21"/>
        <v>1951.27</v>
      </c>
      <c r="J811" s="79">
        <f t="shared" si="23"/>
        <v>12195.4375</v>
      </c>
      <c r="K811" s="57">
        <f t="shared" si="22"/>
        <v>0</v>
      </c>
    </row>
    <row r="812" spans="1:11" x14ac:dyDescent="0.25">
      <c r="A812" s="22" t="s">
        <v>1543</v>
      </c>
      <c r="B812" s="23">
        <v>85</v>
      </c>
      <c r="G812" s="79" t="str">
        <f>+H812</f>
        <v>ITM8012013N0</v>
      </c>
      <c r="H812" s="79" t="s">
        <v>5546</v>
      </c>
      <c r="I812" s="79">
        <f t="shared" si="21"/>
        <v>74.759999999999991</v>
      </c>
      <c r="J812" s="79">
        <f t="shared" si="23"/>
        <v>467.24999999999994</v>
      </c>
      <c r="K812" s="57">
        <f t="shared" si="22"/>
        <v>9.67</v>
      </c>
    </row>
    <row r="813" spans="1:11" x14ac:dyDescent="0.25">
      <c r="A813" s="22" t="s">
        <v>1543</v>
      </c>
      <c r="B813" s="23">
        <v>85</v>
      </c>
      <c r="G813" s="79" t="s">
        <v>1424</v>
      </c>
      <c r="H813" s="79" t="s">
        <v>1018</v>
      </c>
      <c r="I813" s="79">
        <f t="shared" si="21"/>
        <v>1001.84</v>
      </c>
      <c r="J813" s="79">
        <f t="shared" si="23"/>
        <v>6261.5</v>
      </c>
      <c r="K813" s="57">
        <f t="shared" si="22"/>
        <v>0</v>
      </c>
    </row>
    <row r="814" spans="1:11" x14ac:dyDescent="0.25">
      <c r="A814" s="22" t="s">
        <v>1543</v>
      </c>
      <c r="B814" s="23">
        <v>85</v>
      </c>
      <c r="G814" s="79" t="str">
        <f>+H814</f>
        <v>JILJ720828V81</v>
      </c>
      <c r="H814" s="79" t="s">
        <v>11011</v>
      </c>
      <c r="I814" s="79">
        <f t="shared" si="21"/>
        <v>344.83000000000004</v>
      </c>
      <c r="J814" s="79">
        <f t="shared" si="23"/>
        <v>2155.1875</v>
      </c>
      <c r="K814" s="57">
        <f t="shared" si="22"/>
        <v>0</v>
      </c>
    </row>
    <row r="815" spans="1:11" x14ac:dyDescent="0.25">
      <c r="A815" s="22" t="s">
        <v>1543</v>
      </c>
      <c r="B815" s="23">
        <v>85</v>
      </c>
      <c r="G815" s="79" t="s">
        <v>10236</v>
      </c>
      <c r="H815" s="79" t="s">
        <v>10148</v>
      </c>
      <c r="I815" s="79">
        <f t="shared" si="21"/>
        <v>395.2</v>
      </c>
      <c r="J815" s="79">
        <f t="shared" si="23"/>
        <v>2470</v>
      </c>
      <c r="K815" s="57">
        <f t="shared" si="22"/>
        <v>0</v>
      </c>
    </row>
    <row r="816" spans="1:11" x14ac:dyDescent="0.25">
      <c r="A816" s="22" t="s">
        <v>1543</v>
      </c>
      <c r="B816" s="23">
        <v>85</v>
      </c>
      <c r="G816" s="79" t="s">
        <v>1456</v>
      </c>
      <c r="H816" s="79" t="s">
        <v>11488</v>
      </c>
      <c r="I816" s="79">
        <f t="shared" si="21"/>
        <v>510.64</v>
      </c>
      <c r="J816" s="79">
        <f t="shared" si="23"/>
        <v>3191.5</v>
      </c>
      <c r="K816" s="57">
        <f t="shared" si="22"/>
        <v>0</v>
      </c>
    </row>
    <row r="817" spans="1:11" x14ac:dyDescent="0.25">
      <c r="A817" s="22" t="s">
        <v>1543</v>
      </c>
      <c r="B817" s="24" t="s">
        <v>1544</v>
      </c>
      <c r="G817" s="79" t="s">
        <v>7966</v>
      </c>
      <c r="H817" s="79" t="s">
        <v>1192</v>
      </c>
      <c r="I817" s="79">
        <f t="shared" si="21"/>
        <v>21428.58</v>
      </c>
      <c r="J817" s="79">
        <f t="shared" si="23"/>
        <v>133928.625</v>
      </c>
      <c r="K817" s="57">
        <f t="shared" si="22"/>
        <v>14285.76</v>
      </c>
    </row>
    <row r="818" spans="1:11" x14ac:dyDescent="0.25">
      <c r="A818" s="22" t="s">
        <v>1543</v>
      </c>
      <c r="B818" s="23">
        <v>85</v>
      </c>
      <c r="G818" s="79" t="str">
        <f>+H818</f>
        <v>LJIMENEZ:AGUILA MENDEZ PEDRO SERGIO</v>
      </c>
      <c r="H818" s="79" t="s">
        <v>10467</v>
      </c>
      <c r="I818" s="79">
        <f t="shared" si="21"/>
        <v>0</v>
      </c>
      <c r="J818" s="79">
        <f t="shared" si="23"/>
        <v>0</v>
      </c>
      <c r="K818" s="57">
        <f t="shared" si="22"/>
        <v>0</v>
      </c>
    </row>
    <row r="819" spans="1:11" x14ac:dyDescent="0.25">
      <c r="A819" s="22" t="s">
        <v>1543</v>
      </c>
      <c r="B819" s="23">
        <v>85</v>
      </c>
      <c r="G819" s="79" t="s">
        <v>1439</v>
      </c>
      <c r="H819" s="79" t="s">
        <v>1064</v>
      </c>
      <c r="I819" s="79">
        <f t="shared" si="21"/>
        <v>4516.2699999999995</v>
      </c>
      <c r="J819" s="79">
        <f t="shared" si="23"/>
        <v>28226.687499999996</v>
      </c>
      <c r="K819" s="57">
        <f t="shared" si="22"/>
        <v>0</v>
      </c>
    </row>
    <row r="820" spans="1:11" x14ac:dyDescent="0.25">
      <c r="A820" s="22" t="s">
        <v>1543</v>
      </c>
      <c r="B820" s="23">
        <v>85</v>
      </c>
      <c r="G820" s="79" t="str">
        <f>+H820</f>
        <v>LONA700127T42</v>
      </c>
      <c r="H820" s="79" t="s">
        <v>352</v>
      </c>
      <c r="I820" s="79">
        <f t="shared" si="21"/>
        <v>47.26</v>
      </c>
      <c r="J820" s="79">
        <f t="shared" si="23"/>
        <v>295.375</v>
      </c>
      <c r="K820" s="57">
        <f t="shared" si="22"/>
        <v>0</v>
      </c>
    </row>
    <row r="821" spans="1:11" x14ac:dyDescent="0.25">
      <c r="A821" s="22" t="s">
        <v>1543</v>
      </c>
      <c r="B821" s="23">
        <v>85</v>
      </c>
      <c r="G821" s="7" t="s">
        <v>11520</v>
      </c>
      <c r="H821" s="7" t="s">
        <v>11521</v>
      </c>
      <c r="I821" s="79">
        <f t="shared" si="21"/>
        <v>150.07</v>
      </c>
      <c r="J821" s="79">
        <f t="shared" si="23"/>
        <v>937.93749999999989</v>
      </c>
      <c r="K821" s="57">
        <f t="shared" si="22"/>
        <v>0</v>
      </c>
    </row>
    <row r="822" spans="1:11" x14ac:dyDescent="0.25">
      <c r="A822" s="22" t="s">
        <v>1543</v>
      </c>
      <c r="B822" s="23">
        <v>85</v>
      </c>
      <c r="G822" s="79" t="str">
        <f>+H822</f>
        <v>LRG140701LA4</v>
      </c>
      <c r="H822" s="79" t="s">
        <v>11180</v>
      </c>
      <c r="I822" s="79">
        <f t="shared" si="21"/>
        <v>43.34</v>
      </c>
      <c r="J822" s="79">
        <f t="shared" si="23"/>
        <v>270.875</v>
      </c>
      <c r="K822" s="57">
        <f t="shared" si="22"/>
        <v>0</v>
      </c>
    </row>
    <row r="823" spans="1:11" x14ac:dyDescent="0.25">
      <c r="A823" s="22" t="s">
        <v>1543</v>
      </c>
      <c r="B823" s="23">
        <v>85</v>
      </c>
      <c r="G823" s="79" t="str">
        <f>+H823</f>
        <v>LVB141009VE5</v>
      </c>
      <c r="H823" s="79" t="s">
        <v>6699</v>
      </c>
      <c r="I823" s="79">
        <f t="shared" si="21"/>
        <v>554.48</v>
      </c>
      <c r="J823" s="79">
        <f t="shared" si="23"/>
        <v>3465.5</v>
      </c>
      <c r="K823" s="57">
        <f t="shared" si="22"/>
        <v>0</v>
      </c>
    </row>
    <row r="824" spans="1:11" x14ac:dyDescent="0.25">
      <c r="A824" s="22" t="s">
        <v>1543</v>
      </c>
      <c r="B824" s="23">
        <v>85</v>
      </c>
      <c r="G824" s="79" t="s">
        <v>11495</v>
      </c>
      <c r="H824" s="79" t="s">
        <v>11496</v>
      </c>
      <c r="I824" s="79">
        <f t="shared" ref="I824:I887" si="24">+SUMIF($G$7:$G$683,G824,$I$7:$I$683)</f>
        <v>1906.67</v>
      </c>
      <c r="J824" s="79">
        <f t="shared" ref="J824:J887" si="25">+I824/0.16</f>
        <v>11916.6875</v>
      </c>
      <c r="K824" s="57">
        <f t="shared" ref="K824:K887" si="26">+SUMIF($G$7:$G$683,G824,$K$7:$K$683)</f>
        <v>0</v>
      </c>
    </row>
    <row r="825" spans="1:11" x14ac:dyDescent="0.25">
      <c r="A825" s="22" t="s">
        <v>1543</v>
      </c>
      <c r="B825" s="23">
        <v>85</v>
      </c>
      <c r="G825" s="79" t="s">
        <v>2851</v>
      </c>
      <c r="H825" s="79" t="s">
        <v>11440</v>
      </c>
      <c r="I825" s="79">
        <f t="shared" si="24"/>
        <v>640</v>
      </c>
      <c r="J825" s="79">
        <f t="shared" si="25"/>
        <v>4000</v>
      </c>
      <c r="K825" s="57">
        <f t="shared" si="26"/>
        <v>0</v>
      </c>
    </row>
    <row r="826" spans="1:11" x14ac:dyDescent="0.25">
      <c r="A826" s="22" t="s">
        <v>1543</v>
      </c>
      <c r="B826" s="23">
        <v>85</v>
      </c>
      <c r="G826" s="79" t="str">
        <f>+H826</f>
        <v>MADJ7108102E5</v>
      </c>
      <c r="H826" s="79" t="s">
        <v>317</v>
      </c>
      <c r="I826" s="79">
        <f t="shared" si="24"/>
        <v>128</v>
      </c>
      <c r="J826" s="79">
        <f t="shared" si="25"/>
        <v>800</v>
      </c>
      <c r="K826" s="57">
        <f t="shared" si="26"/>
        <v>0</v>
      </c>
    </row>
    <row r="827" spans="1:11" x14ac:dyDescent="0.25">
      <c r="A827" s="22" t="s">
        <v>1543</v>
      </c>
      <c r="B827" s="23">
        <v>85</v>
      </c>
      <c r="G827" s="79" t="s">
        <v>11535</v>
      </c>
      <c r="H827" s="79" t="s">
        <v>11536</v>
      </c>
      <c r="I827" s="79">
        <f t="shared" si="24"/>
        <v>32.83</v>
      </c>
      <c r="J827" s="79">
        <f t="shared" si="25"/>
        <v>205.18749999999997</v>
      </c>
      <c r="K827" s="57">
        <f t="shared" si="26"/>
        <v>0</v>
      </c>
    </row>
    <row r="828" spans="1:11" x14ac:dyDescent="0.25">
      <c r="A828" s="22" t="s">
        <v>1543</v>
      </c>
      <c r="B828" s="23">
        <v>85</v>
      </c>
      <c r="G828" s="79" t="s">
        <v>1450</v>
      </c>
      <c r="H828" s="79" t="s">
        <v>1221</v>
      </c>
      <c r="I828" s="79">
        <f t="shared" si="24"/>
        <v>2919.13</v>
      </c>
      <c r="J828" s="79">
        <f t="shared" si="25"/>
        <v>18244.5625</v>
      </c>
      <c r="K828" s="57">
        <f t="shared" si="26"/>
        <v>0</v>
      </c>
    </row>
    <row r="829" spans="1:11" x14ac:dyDescent="0.25">
      <c r="A829" s="22" t="s">
        <v>1543</v>
      </c>
      <c r="B829" s="23">
        <v>85</v>
      </c>
      <c r="G829" s="79" t="str">
        <f>+H829</f>
        <v>MATG6407264Q9</v>
      </c>
      <c r="H829" s="79" t="s">
        <v>5489</v>
      </c>
      <c r="I829" s="79">
        <f t="shared" si="24"/>
        <v>35.18</v>
      </c>
      <c r="J829" s="79">
        <f t="shared" si="25"/>
        <v>219.875</v>
      </c>
      <c r="K829" s="57">
        <f t="shared" si="26"/>
        <v>0</v>
      </c>
    </row>
    <row r="830" spans="1:11" x14ac:dyDescent="0.25">
      <c r="A830" s="22" t="s">
        <v>1543</v>
      </c>
      <c r="B830" s="23">
        <v>85</v>
      </c>
      <c r="G830" s="79" t="s">
        <v>3727</v>
      </c>
      <c r="H830" s="79" t="s">
        <v>3591</v>
      </c>
      <c r="I830" s="79">
        <f t="shared" si="24"/>
        <v>1600</v>
      </c>
      <c r="J830" s="79">
        <f t="shared" si="25"/>
        <v>10000</v>
      </c>
      <c r="K830" s="57">
        <f t="shared" si="26"/>
        <v>0</v>
      </c>
    </row>
    <row r="831" spans="1:11" x14ac:dyDescent="0.25">
      <c r="A831" s="22" t="s">
        <v>1543</v>
      </c>
      <c r="B831" s="23">
        <v>85</v>
      </c>
      <c r="G831" s="79" t="str">
        <f>+H831</f>
        <v>MNE0409226K9</v>
      </c>
      <c r="H831" s="79" t="s">
        <v>403</v>
      </c>
      <c r="I831" s="79">
        <f t="shared" si="24"/>
        <v>145.84</v>
      </c>
      <c r="J831" s="79">
        <f t="shared" si="25"/>
        <v>911.5</v>
      </c>
      <c r="K831" s="57">
        <f t="shared" si="26"/>
        <v>0</v>
      </c>
    </row>
    <row r="832" spans="1:11" x14ac:dyDescent="0.25">
      <c r="A832" s="22" t="s">
        <v>1543</v>
      </c>
      <c r="B832" s="23">
        <v>85</v>
      </c>
      <c r="G832" s="7" t="s">
        <v>1485</v>
      </c>
      <c r="H832" s="7" t="s">
        <v>207</v>
      </c>
      <c r="I832" s="79">
        <f t="shared" si="24"/>
        <v>104169.67</v>
      </c>
      <c r="J832" s="79">
        <f t="shared" si="25"/>
        <v>651060.4375</v>
      </c>
      <c r="K832" s="57">
        <f t="shared" si="26"/>
        <v>0</v>
      </c>
    </row>
    <row r="833" spans="1:11" x14ac:dyDescent="0.25">
      <c r="A833" s="22" t="s">
        <v>1543</v>
      </c>
      <c r="B833" s="23">
        <v>85</v>
      </c>
      <c r="G833" s="79" t="s">
        <v>2852</v>
      </c>
      <c r="H833" s="79" t="s">
        <v>2734</v>
      </c>
      <c r="I833" s="79">
        <f t="shared" si="24"/>
        <v>2352</v>
      </c>
      <c r="J833" s="79">
        <f t="shared" si="25"/>
        <v>14700</v>
      </c>
      <c r="K833" s="57">
        <f t="shared" si="26"/>
        <v>0</v>
      </c>
    </row>
    <row r="834" spans="1:11" x14ac:dyDescent="0.25">
      <c r="A834" s="22" t="s">
        <v>1543</v>
      </c>
      <c r="B834" s="23">
        <v>85</v>
      </c>
      <c r="G834" s="79" t="s">
        <v>7941</v>
      </c>
      <c r="H834" s="79" t="s">
        <v>7771</v>
      </c>
      <c r="I834" s="79">
        <f t="shared" si="24"/>
        <v>68.8</v>
      </c>
      <c r="J834" s="79">
        <f t="shared" si="25"/>
        <v>430</v>
      </c>
      <c r="K834" s="57">
        <f t="shared" si="26"/>
        <v>0</v>
      </c>
    </row>
    <row r="835" spans="1:11" x14ac:dyDescent="0.25">
      <c r="A835" s="22" t="s">
        <v>1543</v>
      </c>
      <c r="B835" s="23">
        <v>85</v>
      </c>
      <c r="G835" s="79" t="str">
        <f>+H835</f>
        <v>MOEF731201TA1</v>
      </c>
      <c r="H835" s="79" t="s">
        <v>2835</v>
      </c>
      <c r="I835" s="79">
        <f t="shared" si="24"/>
        <v>5624.9599999999991</v>
      </c>
      <c r="J835" s="79">
        <f t="shared" si="25"/>
        <v>35155.999999999993</v>
      </c>
      <c r="K835" s="57">
        <f t="shared" si="26"/>
        <v>0</v>
      </c>
    </row>
    <row r="836" spans="1:11" x14ac:dyDescent="0.25">
      <c r="A836" s="22" t="s">
        <v>1543</v>
      </c>
      <c r="B836" s="23">
        <v>85</v>
      </c>
      <c r="G836" s="79" t="str">
        <f>+H836</f>
        <v>MOLE750127KM7</v>
      </c>
      <c r="H836" s="79" t="s">
        <v>11525</v>
      </c>
      <c r="I836" s="79">
        <f t="shared" si="24"/>
        <v>16.28</v>
      </c>
      <c r="J836" s="79">
        <f t="shared" si="25"/>
        <v>101.75</v>
      </c>
      <c r="K836" s="57">
        <f t="shared" si="26"/>
        <v>0</v>
      </c>
    </row>
    <row r="837" spans="1:11" x14ac:dyDescent="0.25">
      <c r="A837" s="22" t="s">
        <v>1543</v>
      </c>
      <c r="B837" s="23">
        <v>85</v>
      </c>
      <c r="G837" s="79" t="str">
        <f>+H837</f>
        <v>MTA900528FIA</v>
      </c>
      <c r="H837" s="79" t="s">
        <v>919</v>
      </c>
      <c r="I837" s="79">
        <f t="shared" si="24"/>
        <v>8.5500000000000007</v>
      </c>
      <c r="J837" s="79">
        <f t="shared" si="25"/>
        <v>53.4375</v>
      </c>
      <c r="K837" s="57">
        <f t="shared" si="26"/>
        <v>0</v>
      </c>
    </row>
    <row r="838" spans="1:11" x14ac:dyDescent="0.25">
      <c r="A838" s="22" t="s">
        <v>1543</v>
      </c>
      <c r="B838" s="24" t="s">
        <v>1544</v>
      </c>
      <c r="G838" s="7" t="s">
        <v>1418</v>
      </c>
      <c r="H838" s="79" t="s">
        <v>1196</v>
      </c>
      <c r="I838" s="79">
        <f t="shared" si="24"/>
        <v>21428.58</v>
      </c>
      <c r="J838" s="79">
        <f t="shared" si="25"/>
        <v>133928.625</v>
      </c>
      <c r="K838" s="57">
        <f t="shared" si="26"/>
        <v>14285.76</v>
      </c>
    </row>
    <row r="839" spans="1:11" x14ac:dyDescent="0.25">
      <c r="A839" s="22" t="s">
        <v>1543</v>
      </c>
      <c r="B839" s="23">
        <v>85</v>
      </c>
      <c r="G839" s="79" t="s">
        <v>10234</v>
      </c>
      <c r="H839" s="79" t="s">
        <v>10144</v>
      </c>
      <c r="I839" s="79">
        <f t="shared" si="24"/>
        <v>104.5</v>
      </c>
      <c r="J839" s="79">
        <f t="shared" si="25"/>
        <v>653.125</v>
      </c>
      <c r="K839" s="57">
        <f t="shared" si="26"/>
        <v>0</v>
      </c>
    </row>
    <row r="840" spans="1:11" x14ac:dyDescent="0.25">
      <c r="A840" s="22" t="s">
        <v>1543</v>
      </c>
      <c r="B840" s="23">
        <v>85</v>
      </c>
      <c r="G840" s="79" t="s">
        <v>11484</v>
      </c>
      <c r="H840" s="79" t="s">
        <v>1056</v>
      </c>
      <c r="I840" s="79">
        <f t="shared" si="24"/>
        <v>14029.56</v>
      </c>
      <c r="J840" s="79">
        <f t="shared" si="25"/>
        <v>87684.75</v>
      </c>
      <c r="K840" s="57">
        <f t="shared" si="26"/>
        <v>0</v>
      </c>
    </row>
    <row r="841" spans="1:11" x14ac:dyDescent="0.25">
      <c r="A841" s="22" t="s">
        <v>1543</v>
      </c>
      <c r="B841" s="23">
        <v>85</v>
      </c>
      <c r="G841" s="7" t="s">
        <v>11522</v>
      </c>
      <c r="H841" s="7" t="s">
        <v>11523</v>
      </c>
      <c r="I841" s="79">
        <f t="shared" si="24"/>
        <v>87.03</v>
      </c>
      <c r="J841" s="79">
        <f t="shared" si="25"/>
        <v>543.9375</v>
      </c>
      <c r="K841" s="57">
        <f t="shared" si="26"/>
        <v>0</v>
      </c>
    </row>
    <row r="842" spans="1:11" x14ac:dyDescent="0.25">
      <c r="A842" s="22" t="s">
        <v>1543</v>
      </c>
      <c r="B842" s="23">
        <v>85</v>
      </c>
      <c r="G842" s="79" t="str">
        <f>+H842</f>
        <v>NWM9709244W4</v>
      </c>
      <c r="H842" s="79" t="s">
        <v>333</v>
      </c>
      <c r="I842" s="79">
        <f t="shared" si="24"/>
        <v>308</v>
      </c>
      <c r="J842" s="79">
        <f t="shared" si="25"/>
        <v>1925</v>
      </c>
      <c r="K842" s="57">
        <f t="shared" si="26"/>
        <v>0</v>
      </c>
    </row>
    <row r="843" spans="1:11" x14ac:dyDescent="0.25">
      <c r="A843" s="22" t="s">
        <v>1543</v>
      </c>
      <c r="B843" s="23">
        <v>85</v>
      </c>
      <c r="G843" s="7" t="s">
        <v>2887</v>
      </c>
      <c r="H843" s="7" t="s">
        <v>2888</v>
      </c>
      <c r="I843" s="79">
        <f t="shared" si="24"/>
        <v>44898.11</v>
      </c>
      <c r="J843" s="79">
        <f t="shared" si="25"/>
        <v>280613.1875</v>
      </c>
      <c r="K843" s="57">
        <f t="shared" si="26"/>
        <v>0</v>
      </c>
    </row>
    <row r="844" spans="1:11" x14ac:dyDescent="0.25">
      <c r="A844" s="22" t="s">
        <v>1543</v>
      </c>
      <c r="B844" s="23">
        <v>85</v>
      </c>
      <c r="G844" s="79" t="s">
        <v>11533</v>
      </c>
      <c r="H844" s="79" t="s">
        <v>11534</v>
      </c>
      <c r="I844" s="79">
        <f t="shared" si="24"/>
        <v>4167.08</v>
      </c>
      <c r="J844" s="79">
        <f t="shared" si="25"/>
        <v>26044.25</v>
      </c>
      <c r="K844" s="57">
        <f t="shared" si="26"/>
        <v>0</v>
      </c>
    </row>
    <row r="845" spans="1:11" x14ac:dyDescent="0.25">
      <c r="A845" s="22" t="s">
        <v>1543</v>
      </c>
      <c r="B845" s="23">
        <v>85</v>
      </c>
      <c r="G845" s="79" t="s">
        <v>11541</v>
      </c>
      <c r="H845" s="79" t="s">
        <v>10950</v>
      </c>
      <c r="I845" s="79">
        <f t="shared" si="24"/>
        <v>128</v>
      </c>
      <c r="J845" s="79">
        <f t="shared" si="25"/>
        <v>800</v>
      </c>
      <c r="K845" s="57">
        <f t="shared" si="26"/>
        <v>0</v>
      </c>
    </row>
    <row r="846" spans="1:11" x14ac:dyDescent="0.25">
      <c r="A846" s="22" t="s">
        <v>1543</v>
      </c>
      <c r="B846" s="23">
        <v>85</v>
      </c>
      <c r="G846" s="7" t="s">
        <v>1486</v>
      </c>
      <c r="H846" s="7" t="s">
        <v>1487</v>
      </c>
      <c r="I846" s="79">
        <f t="shared" si="24"/>
        <v>41158.559999999998</v>
      </c>
      <c r="J846" s="79">
        <f t="shared" si="25"/>
        <v>257240.99999999997</v>
      </c>
      <c r="K846" s="57">
        <f t="shared" si="26"/>
        <v>0</v>
      </c>
    </row>
    <row r="847" spans="1:11" x14ac:dyDescent="0.25">
      <c r="A847" s="22" t="s">
        <v>1543</v>
      </c>
      <c r="B847" s="23">
        <v>85</v>
      </c>
      <c r="G847" s="79" t="s">
        <v>3763</v>
      </c>
      <c r="H847" s="79" t="s">
        <v>3764</v>
      </c>
      <c r="I847" s="79">
        <f t="shared" si="24"/>
        <v>52.419999999999995</v>
      </c>
      <c r="J847" s="79">
        <f t="shared" si="25"/>
        <v>327.62499999999994</v>
      </c>
      <c r="K847" s="57">
        <f t="shared" si="26"/>
        <v>0</v>
      </c>
    </row>
    <row r="848" spans="1:11" x14ac:dyDescent="0.25">
      <c r="A848" s="22" t="s">
        <v>1543</v>
      </c>
      <c r="B848" s="23">
        <v>85</v>
      </c>
      <c r="G848" s="79" t="str">
        <f>+H848</f>
        <v>ODM950324V2A</v>
      </c>
      <c r="H848" s="79" t="s">
        <v>411</v>
      </c>
      <c r="I848" s="79">
        <f t="shared" si="24"/>
        <v>2564.15</v>
      </c>
      <c r="J848" s="79">
        <f t="shared" si="25"/>
        <v>16025.9375</v>
      </c>
      <c r="K848" s="57">
        <f t="shared" si="26"/>
        <v>0</v>
      </c>
    </row>
    <row r="849" spans="1:11" x14ac:dyDescent="0.25">
      <c r="A849" s="22" t="s">
        <v>1543</v>
      </c>
      <c r="B849" s="23">
        <v>85</v>
      </c>
      <c r="G849" s="79" t="str">
        <f>+H849</f>
        <v>OES930222UMA</v>
      </c>
      <c r="H849" s="79" t="s">
        <v>11515</v>
      </c>
      <c r="I849" s="79">
        <f t="shared" si="24"/>
        <v>161.66</v>
      </c>
      <c r="J849" s="79">
        <f t="shared" si="25"/>
        <v>1010.375</v>
      </c>
      <c r="K849" s="57">
        <f t="shared" si="26"/>
        <v>0</v>
      </c>
    </row>
    <row r="850" spans="1:11" x14ac:dyDescent="0.25">
      <c r="A850" s="22" t="s">
        <v>1543</v>
      </c>
      <c r="B850" s="23">
        <v>85</v>
      </c>
      <c r="G850" s="79" t="s">
        <v>6181</v>
      </c>
      <c r="H850" s="79" t="s">
        <v>9662</v>
      </c>
      <c r="I850" s="79">
        <f t="shared" si="24"/>
        <v>22.48</v>
      </c>
      <c r="J850" s="79">
        <f t="shared" si="25"/>
        <v>140.5</v>
      </c>
      <c r="K850" s="57">
        <f t="shared" si="26"/>
        <v>0</v>
      </c>
    </row>
    <row r="851" spans="1:11" x14ac:dyDescent="0.25">
      <c r="A851" s="22" t="s">
        <v>1543</v>
      </c>
      <c r="B851" s="23">
        <v>85</v>
      </c>
      <c r="G851" s="79" t="str">
        <f>+H851</f>
        <v>OHE011012I25</v>
      </c>
      <c r="H851" s="79" t="s">
        <v>5441</v>
      </c>
      <c r="I851" s="79">
        <f t="shared" si="24"/>
        <v>40.39</v>
      </c>
      <c r="J851" s="79">
        <f t="shared" si="25"/>
        <v>252.4375</v>
      </c>
      <c r="K851" s="57">
        <f t="shared" si="26"/>
        <v>0</v>
      </c>
    </row>
    <row r="852" spans="1:11" x14ac:dyDescent="0.25">
      <c r="A852" s="22" t="s">
        <v>1543</v>
      </c>
      <c r="B852" s="23">
        <v>85</v>
      </c>
      <c r="G852" s="79" t="str">
        <f>+H852</f>
        <v>OMC100818GZ7</v>
      </c>
      <c r="H852" s="79" t="s">
        <v>887</v>
      </c>
      <c r="I852" s="79">
        <f t="shared" si="24"/>
        <v>67.36</v>
      </c>
      <c r="J852" s="79">
        <f t="shared" si="25"/>
        <v>421</v>
      </c>
      <c r="K852" s="57">
        <f t="shared" si="26"/>
        <v>0</v>
      </c>
    </row>
    <row r="853" spans="1:11" x14ac:dyDescent="0.25">
      <c r="A853" s="22" t="s">
        <v>1543</v>
      </c>
      <c r="B853" s="23">
        <v>85</v>
      </c>
      <c r="G853" s="79" t="str">
        <f>+H853</f>
        <v>OME561118AA8</v>
      </c>
      <c r="H853" s="79" t="s">
        <v>907</v>
      </c>
      <c r="I853" s="79">
        <f t="shared" si="24"/>
        <v>293.93</v>
      </c>
      <c r="J853" s="79">
        <f t="shared" si="25"/>
        <v>1837.0625</v>
      </c>
      <c r="K853" s="57">
        <f t="shared" si="26"/>
        <v>0</v>
      </c>
    </row>
    <row r="854" spans="1:11" x14ac:dyDescent="0.25">
      <c r="A854" s="22" t="s">
        <v>1543</v>
      </c>
      <c r="B854" s="23">
        <v>85</v>
      </c>
      <c r="G854" s="79" t="s">
        <v>1423</v>
      </c>
      <c r="H854" s="79" t="s">
        <v>1014</v>
      </c>
      <c r="I854" s="79">
        <f t="shared" si="24"/>
        <v>1215.3499999999999</v>
      </c>
      <c r="J854" s="79">
        <f t="shared" si="25"/>
        <v>7595.9374999999991</v>
      </c>
      <c r="K854" s="57">
        <f t="shared" si="26"/>
        <v>0</v>
      </c>
    </row>
    <row r="855" spans="1:11" x14ac:dyDescent="0.25">
      <c r="A855" s="22" t="s">
        <v>1543</v>
      </c>
      <c r="B855" s="23">
        <v>85</v>
      </c>
      <c r="G855" s="79" t="str">
        <f>+H855</f>
        <v>OSP000113M54</v>
      </c>
      <c r="H855" s="79" t="s">
        <v>4458</v>
      </c>
      <c r="I855" s="79">
        <f t="shared" si="24"/>
        <v>155.77000000000001</v>
      </c>
      <c r="J855" s="79">
        <f t="shared" si="25"/>
        <v>973.5625</v>
      </c>
      <c r="K855" s="57">
        <f t="shared" si="26"/>
        <v>0</v>
      </c>
    </row>
    <row r="856" spans="1:11" x14ac:dyDescent="0.25">
      <c r="A856" s="22" t="s">
        <v>1543</v>
      </c>
      <c r="B856" s="23">
        <v>85</v>
      </c>
      <c r="G856" s="79" t="str">
        <f>+H856</f>
        <v>OVI800131GQ6</v>
      </c>
      <c r="H856" s="79" t="s">
        <v>7984</v>
      </c>
      <c r="I856" s="79">
        <f t="shared" si="24"/>
        <v>80.69</v>
      </c>
      <c r="J856" s="79">
        <f t="shared" si="25"/>
        <v>504.3125</v>
      </c>
      <c r="K856" s="57">
        <f t="shared" si="26"/>
        <v>0</v>
      </c>
    </row>
    <row r="857" spans="1:11" x14ac:dyDescent="0.25">
      <c r="A857" s="22" t="s">
        <v>1543</v>
      </c>
      <c r="B857" s="23">
        <v>85</v>
      </c>
      <c r="G857" s="79" t="s">
        <v>7310</v>
      </c>
      <c r="H857" s="79" t="s">
        <v>7040</v>
      </c>
      <c r="I857" s="79">
        <f t="shared" si="24"/>
        <v>58.58</v>
      </c>
      <c r="J857" s="79">
        <f t="shared" si="25"/>
        <v>366.125</v>
      </c>
      <c r="K857" s="57">
        <f t="shared" si="26"/>
        <v>0</v>
      </c>
    </row>
    <row r="858" spans="1:11" x14ac:dyDescent="0.25">
      <c r="A858" s="22" t="s">
        <v>1543</v>
      </c>
      <c r="B858" s="23">
        <v>85</v>
      </c>
      <c r="G858" s="79" t="str">
        <f>+H858</f>
        <v>PATL700121T30</v>
      </c>
      <c r="H858" s="79" t="s">
        <v>10518</v>
      </c>
      <c r="I858" s="79">
        <f t="shared" si="24"/>
        <v>14.72</v>
      </c>
      <c r="J858" s="79">
        <f t="shared" si="25"/>
        <v>92</v>
      </c>
      <c r="K858" s="57">
        <f t="shared" si="26"/>
        <v>0</v>
      </c>
    </row>
    <row r="859" spans="1:11" x14ac:dyDescent="0.25">
      <c r="A859" s="22" t="s">
        <v>1543</v>
      </c>
      <c r="B859" s="23">
        <v>85</v>
      </c>
      <c r="G859" s="79" t="str">
        <f>+H859</f>
        <v>PCQ1506025P9</v>
      </c>
      <c r="H859" s="79" t="s">
        <v>953</v>
      </c>
      <c r="I859" s="79">
        <f t="shared" si="24"/>
        <v>36</v>
      </c>
      <c r="J859" s="79">
        <f t="shared" si="25"/>
        <v>225</v>
      </c>
      <c r="K859" s="57">
        <f t="shared" si="26"/>
        <v>0</v>
      </c>
    </row>
    <row r="860" spans="1:11" x14ac:dyDescent="0.25">
      <c r="A860" s="22" t="s">
        <v>1543</v>
      </c>
      <c r="B860" s="23">
        <v>85</v>
      </c>
      <c r="G860" s="79" t="str">
        <f>+H860</f>
        <v>PET040903DH1</v>
      </c>
      <c r="H860" s="79" t="s">
        <v>908</v>
      </c>
      <c r="I860" s="79">
        <f t="shared" si="24"/>
        <v>60.78</v>
      </c>
      <c r="J860" s="79">
        <f t="shared" si="25"/>
        <v>379.875</v>
      </c>
      <c r="K860" s="57">
        <f t="shared" si="26"/>
        <v>0</v>
      </c>
    </row>
    <row r="861" spans="1:11" x14ac:dyDescent="0.25">
      <c r="A861" s="22" t="s">
        <v>1543</v>
      </c>
      <c r="B861" s="23">
        <v>85</v>
      </c>
      <c r="G861" s="7" t="s">
        <v>2877</v>
      </c>
      <c r="H861" s="7" t="s">
        <v>2878</v>
      </c>
      <c r="I861" s="79">
        <f t="shared" si="24"/>
        <v>207.65</v>
      </c>
      <c r="J861" s="79">
        <f t="shared" si="25"/>
        <v>1297.8125</v>
      </c>
      <c r="K861" s="57">
        <f t="shared" si="26"/>
        <v>0</v>
      </c>
    </row>
    <row r="862" spans="1:11" x14ac:dyDescent="0.25">
      <c r="A862" s="22" t="s">
        <v>1543</v>
      </c>
      <c r="B862" s="23">
        <v>85</v>
      </c>
      <c r="G862" s="7" t="s">
        <v>9001</v>
      </c>
      <c r="H862" s="7" t="s">
        <v>7977</v>
      </c>
      <c r="I862" s="79">
        <f t="shared" si="24"/>
        <v>1938.1299999999999</v>
      </c>
      <c r="J862" s="79">
        <f t="shared" si="25"/>
        <v>12113.312499999998</v>
      </c>
      <c r="K862" s="57">
        <f t="shared" si="26"/>
        <v>0</v>
      </c>
    </row>
    <row r="863" spans="1:11" x14ac:dyDescent="0.25">
      <c r="A863" s="22" t="s">
        <v>1543</v>
      </c>
      <c r="B863" s="23">
        <v>85</v>
      </c>
      <c r="G863" s="79" t="s">
        <v>11503</v>
      </c>
      <c r="H863" s="79" t="s">
        <v>11504</v>
      </c>
      <c r="I863" s="79">
        <f t="shared" si="24"/>
        <v>564.14</v>
      </c>
      <c r="J863" s="79">
        <f t="shared" si="25"/>
        <v>3525.875</v>
      </c>
      <c r="K863" s="57">
        <f t="shared" si="26"/>
        <v>0</v>
      </c>
    </row>
    <row r="864" spans="1:11" x14ac:dyDescent="0.25">
      <c r="A864" s="22" t="s">
        <v>1543</v>
      </c>
      <c r="B864" s="23">
        <v>85</v>
      </c>
      <c r="G864" s="7" t="s">
        <v>7972</v>
      </c>
      <c r="H864" s="7" t="s">
        <v>7973</v>
      </c>
      <c r="I864" s="79">
        <f t="shared" si="24"/>
        <v>146905.06</v>
      </c>
      <c r="J864" s="79">
        <f t="shared" si="25"/>
        <v>918156.625</v>
      </c>
      <c r="K864" s="57">
        <f t="shared" si="26"/>
        <v>0</v>
      </c>
    </row>
    <row r="865" spans="1:11" x14ac:dyDescent="0.25">
      <c r="A865" s="22" t="s">
        <v>1543</v>
      </c>
      <c r="B865" s="23">
        <v>85</v>
      </c>
      <c r="G865" s="79" t="s">
        <v>11479</v>
      </c>
      <c r="H865" s="79" t="s">
        <v>9666</v>
      </c>
      <c r="I865" s="79">
        <f t="shared" si="24"/>
        <v>825.64</v>
      </c>
      <c r="J865" s="79">
        <f t="shared" si="25"/>
        <v>5160.25</v>
      </c>
      <c r="K865" s="57">
        <f t="shared" si="26"/>
        <v>0</v>
      </c>
    </row>
    <row r="866" spans="1:11" x14ac:dyDescent="0.25">
      <c r="A866" s="22" t="s">
        <v>1543</v>
      </c>
      <c r="B866" s="23">
        <v>85</v>
      </c>
      <c r="G866" s="7" t="s">
        <v>9665</v>
      </c>
      <c r="H866" s="7" t="s">
        <v>10262</v>
      </c>
      <c r="I866" s="79">
        <f t="shared" si="24"/>
        <v>1324.12</v>
      </c>
      <c r="J866" s="79">
        <f t="shared" si="25"/>
        <v>8275.75</v>
      </c>
      <c r="K866" s="57">
        <f t="shared" si="26"/>
        <v>0</v>
      </c>
    </row>
    <row r="867" spans="1:11" x14ac:dyDescent="0.25">
      <c r="A867" s="22" t="s">
        <v>1543</v>
      </c>
      <c r="B867" s="23">
        <v>85</v>
      </c>
      <c r="G867" s="79" t="s">
        <v>3713</v>
      </c>
      <c r="H867" s="79" t="s">
        <v>3488</v>
      </c>
      <c r="I867" s="79">
        <f t="shared" si="24"/>
        <v>1082.3800000000001</v>
      </c>
      <c r="J867" s="79">
        <f t="shared" si="25"/>
        <v>6764.8750000000009</v>
      </c>
      <c r="K867" s="57">
        <f t="shared" si="26"/>
        <v>0</v>
      </c>
    </row>
    <row r="868" spans="1:11" x14ac:dyDescent="0.25">
      <c r="A868" s="22" t="s">
        <v>1543</v>
      </c>
      <c r="B868" s="23">
        <v>85</v>
      </c>
      <c r="G868" s="7" t="s">
        <v>1499</v>
      </c>
      <c r="H868" s="7" t="s">
        <v>1500</v>
      </c>
      <c r="I868" s="79">
        <f t="shared" si="24"/>
        <v>11200.740000000002</v>
      </c>
      <c r="J868" s="79">
        <f t="shared" si="25"/>
        <v>70004.625000000015</v>
      </c>
      <c r="K868" s="57">
        <f t="shared" si="26"/>
        <v>0</v>
      </c>
    </row>
    <row r="869" spans="1:11" x14ac:dyDescent="0.25">
      <c r="A869" s="22" t="s">
        <v>1543</v>
      </c>
      <c r="B869" s="23">
        <v>85</v>
      </c>
      <c r="G869" s="79" t="str">
        <f>+H869</f>
        <v>RAPA8110163Z0</v>
      </c>
      <c r="H869" s="79" t="s">
        <v>5472</v>
      </c>
      <c r="I869" s="79">
        <f t="shared" si="24"/>
        <v>304</v>
      </c>
      <c r="J869" s="79">
        <f t="shared" si="25"/>
        <v>1900</v>
      </c>
      <c r="K869" s="57">
        <f t="shared" si="26"/>
        <v>0</v>
      </c>
    </row>
    <row r="870" spans="1:11" x14ac:dyDescent="0.25">
      <c r="A870" s="22" t="s">
        <v>1543</v>
      </c>
      <c r="B870" s="23">
        <v>85</v>
      </c>
      <c r="G870" s="79" t="s">
        <v>11492</v>
      </c>
      <c r="H870" s="79" t="s">
        <v>11493</v>
      </c>
      <c r="I870" s="79">
        <f t="shared" si="24"/>
        <v>425.41</v>
      </c>
      <c r="J870" s="79">
        <f t="shared" si="25"/>
        <v>2658.8125</v>
      </c>
      <c r="K870" s="57">
        <f t="shared" si="26"/>
        <v>0</v>
      </c>
    </row>
    <row r="871" spans="1:11" x14ac:dyDescent="0.25">
      <c r="A871" s="22" t="s">
        <v>1543</v>
      </c>
      <c r="B871" s="23">
        <v>85</v>
      </c>
      <c r="G871" s="79" t="s">
        <v>1458</v>
      </c>
      <c r="H871" s="79" t="s">
        <v>1359</v>
      </c>
      <c r="I871" s="79">
        <f t="shared" si="24"/>
        <v>3512</v>
      </c>
      <c r="J871" s="79">
        <f t="shared" si="25"/>
        <v>21950</v>
      </c>
      <c r="K871" s="57">
        <f t="shared" si="26"/>
        <v>0</v>
      </c>
    </row>
    <row r="872" spans="1:11" x14ac:dyDescent="0.25">
      <c r="A872" s="22" t="s">
        <v>1543</v>
      </c>
      <c r="B872" s="23">
        <v>85</v>
      </c>
      <c r="G872" s="79" t="str">
        <f>+H872</f>
        <v>RCO0708136F7</v>
      </c>
      <c r="H872" s="79" t="s">
        <v>815</v>
      </c>
      <c r="I872" s="79">
        <f t="shared" si="24"/>
        <v>346.73</v>
      </c>
      <c r="J872" s="79">
        <f t="shared" si="25"/>
        <v>2167.0625</v>
      </c>
      <c r="K872" s="57">
        <f t="shared" si="26"/>
        <v>0</v>
      </c>
    </row>
    <row r="873" spans="1:11" x14ac:dyDescent="0.25">
      <c r="A873" s="22" t="s">
        <v>1543</v>
      </c>
      <c r="B873" s="23">
        <v>85</v>
      </c>
      <c r="G873" s="79" t="s">
        <v>11531</v>
      </c>
      <c r="H873" s="79" t="s">
        <v>11532</v>
      </c>
      <c r="I873" s="79">
        <f t="shared" si="24"/>
        <v>62.07</v>
      </c>
      <c r="J873" s="79">
        <f t="shared" si="25"/>
        <v>387.9375</v>
      </c>
      <c r="K873" s="57">
        <f t="shared" si="26"/>
        <v>0</v>
      </c>
    </row>
    <row r="874" spans="1:11" x14ac:dyDescent="0.25">
      <c r="A874" s="22" t="s">
        <v>1543</v>
      </c>
      <c r="B874" s="23">
        <v>85</v>
      </c>
      <c r="G874" s="79" t="s">
        <v>2839</v>
      </c>
      <c r="H874" s="79" t="s">
        <v>11540</v>
      </c>
      <c r="I874" s="79">
        <f t="shared" si="24"/>
        <v>55.17</v>
      </c>
      <c r="J874" s="79">
        <f t="shared" si="25"/>
        <v>344.8125</v>
      </c>
      <c r="K874" s="57">
        <f t="shared" si="26"/>
        <v>0</v>
      </c>
    </row>
    <row r="875" spans="1:11" x14ac:dyDescent="0.25">
      <c r="A875" s="22" t="s">
        <v>1543</v>
      </c>
      <c r="B875" s="23">
        <v>85</v>
      </c>
      <c r="G875" s="79" t="s">
        <v>11475</v>
      </c>
      <c r="H875" s="79" t="s">
        <v>11213</v>
      </c>
      <c r="I875" s="79">
        <f t="shared" si="24"/>
        <v>403.99</v>
      </c>
      <c r="J875" s="79">
        <f t="shared" si="25"/>
        <v>2524.9375</v>
      </c>
      <c r="K875" s="57">
        <f t="shared" si="26"/>
        <v>0</v>
      </c>
    </row>
    <row r="876" spans="1:11" x14ac:dyDescent="0.25">
      <c r="A876" s="22" t="s">
        <v>1543</v>
      </c>
      <c r="B876" s="23">
        <v>85</v>
      </c>
      <c r="G876" s="79" t="str">
        <f>+H876</f>
        <v>RERM8507088A8</v>
      </c>
      <c r="H876" s="79" t="s">
        <v>1426</v>
      </c>
      <c r="I876" s="79">
        <f t="shared" si="24"/>
        <v>680</v>
      </c>
      <c r="J876" s="79">
        <f t="shared" si="25"/>
        <v>4250</v>
      </c>
      <c r="K876" s="57">
        <f t="shared" si="26"/>
        <v>0</v>
      </c>
    </row>
    <row r="877" spans="1:11" x14ac:dyDescent="0.25">
      <c r="A877" s="22" t="s">
        <v>1543</v>
      </c>
      <c r="B877" s="23">
        <v>85</v>
      </c>
      <c r="G877" s="79" t="s">
        <v>3729</v>
      </c>
      <c r="H877" s="79" t="s">
        <v>11489</v>
      </c>
      <c r="I877" s="79">
        <f t="shared" si="24"/>
        <v>9920.64</v>
      </c>
      <c r="J877" s="79">
        <f t="shared" si="25"/>
        <v>62003.999999999993</v>
      </c>
      <c r="K877" s="57">
        <f t="shared" si="26"/>
        <v>0</v>
      </c>
    </row>
    <row r="878" spans="1:11" x14ac:dyDescent="0.25">
      <c r="A878" s="22" t="s">
        <v>1543</v>
      </c>
      <c r="B878" s="23">
        <v>85</v>
      </c>
      <c r="G878" s="79" t="str">
        <f>+H878</f>
        <v>RIHA691010CX2</v>
      </c>
      <c r="H878" s="79" t="s">
        <v>7701</v>
      </c>
      <c r="I878" s="79">
        <f t="shared" si="24"/>
        <v>171.72</v>
      </c>
      <c r="J878" s="79">
        <f t="shared" si="25"/>
        <v>1073.25</v>
      </c>
      <c r="K878" s="57">
        <f t="shared" si="26"/>
        <v>0</v>
      </c>
    </row>
    <row r="879" spans="1:11" x14ac:dyDescent="0.25">
      <c r="A879" s="22" t="s">
        <v>1543</v>
      </c>
      <c r="B879" s="23">
        <v>85</v>
      </c>
      <c r="G879" s="79" t="s">
        <v>1512</v>
      </c>
      <c r="H879" s="79" t="s">
        <v>11193</v>
      </c>
      <c r="I879" s="79">
        <f t="shared" si="24"/>
        <v>9254.619999999999</v>
      </c>
      <c r="J879" s="79">
        <f t="shared" si="25"/>
        <v>57841.374999999993</v>
      </c>
      <c r="K879" s="57">
        <f t="shared" si="26"/>
        <v>0</v>
      </c>
    </row>
    <row r="880" spans="1:11" x14ac:dyDescent="0.25">
      <c r="A880" s="22" t="s">
        <v>1543</v>
      </c>
      <c r="B880" s="23">
        <v>85</v>
      </c>
      <c r="G880" s="79" t="str">
        <f>+H880</f>
        <v>ROCM620808M6A</v>
      </c>
      <c r="H880" s="79" t="s">
        <v>816</v>
      </c>
      <c r="I880" s="79">
        <f t="shared" si="24"/>
        <v>12.41</v>
      </c>
      <c r="J880" s="79">
        <f t="shared" si="25"/>
        <v>77.5625</v>
      </c>
      <c r="K880" s="57">
        <f t="shared" si="26"/>
        <v>0</v>
      </c>
    </row>
    <row r="881" spans="1:11" x14ac:dyDescent="0.25">
      <c r="A881" s="22" t="s">
        <v>1543</v>
      </c>
      <c r="B881" s="23">
        <v>85</v>
      </c>
      <c r="G881" s="79" t="s">
        <v>11481</v>
      </c>
      <c r="H881" s="79" t="s">
        <v>11261</v>
      </c>
      <c r="I881" s="79">
        <f t="shared" si="24"/>
        <v>4064</v>
      </c>
      <c r="J881" s="79">
        <f t="shared" si="25"/>
        <v>25400</v>
      </c>
      <c r="K881" s="57">
        <f t="shared" si="26"/>
        <v>0</v>
      </c>
    </row>
    <row r="882" spans="1:11" x14ac:dyDescent="0.25">
      <c r="A882" s="22" t="s">
        <v>1543</v>
      </c>
      <c r="B882" s="23">
        <v>85</v>
      </c>
      <c r="G882" s="79" t="s">
        <v>1529</v>
      </c>
      <c r="H882" s="79" t="s">
        <v>1530</v>
      </c>
      <c r="I882" s="79">
        <f t="shared" si="24"/>
        <v>75.72</v>
      </c>
      <c r="J882" s="79">
        <f t="shared" si="25"/>
        <v>473.25</v>
      </c>
      <c r="K882" s="57">
        <f t="shared" si="26"/>
        <v>0</v>
      </c>
    </row>
    <row r="883" spans="1:11" x14ac:dyDescent="0.25">
      <c r="A883" s="22" t="s">
        <v>1543</v>
      </c>
      <c r="B883" s="24" t="s">
        <v>1544</v>
      </c>
      <c r="G883" s="79" t="s">
        <v>1447</v>
      </c>
      <c r="H883" s="79" t="s">
        <v>1200</v>
      </c>
      <c r="I883" s="79">
        <f t="shared" si="24"/>
        <v>27200</v>
      </c>
      <c r="J883" s="79">
        <f t="shared" si="25"/>
        <v>170000</v>
      </c>
      <c r="K883" s="57">
        <f t="shared" si="26"/>
        <v>18133.39</v>
      </c>
    </row>
    <row r="884" spans="1:11" x14ac:dyDescent="0.25">
      <c r="A884" s="22" t="s">
        <v>1543</v>
      </c>
      <c r="B884" s="23">
        <v>85</v>
      </c>
      <c r="G884" s="7" t="s">
        <v>1441</v>
      </c>
      <c r="H884" s="7" t="s">
        <v>7337</v>
      </c>
      <c r="I884" s="79">
        <f t="shared" si="24"/>
        <v>1044.3400000000001</v>
      </c>
      <c r="J884" s="79">
        <f t="shared" si="25"/>
        <v>6527.1250000000009</v>
      </c>
      <c r="K884" s="57">
        <f t="shared" si="26"/>
        <v>0</v>
      </c>
    </row>
    <row r="885" spans="1:11" x14ac:dyDescent="0.25">
      <c r="A885" s="22" t="s">
        <v>1543</v>
      </c>
      <c r="B885" s="23">
        <v>85</v>
      </c>
      <c r="G885" s="79" t="str">
        <f t="shared" ref="G885:G891" si="27">+H885</f>
        <v>SAVM660315AY6</v>
      </c>
      <c r="H885" s="79" t="s">
        <v>8650</v>
      </c>
      <c r="I885" s="79">
        <f t="shared" si="24"/>
        <v>56</v>
      </c>
      <c r="J885" s="79">
        <f t="shared" si="25"/>
        <v>350</v>
      </c>
      <c r="K885" s="57">
        <f t="shared" si="26"/>
        <v>0</v>
      </c>
    </row>
    <row r="886" spans="1:11" x14ac:dyDescent="0.25">
      <c r="A886" s="22" t="s">
        <v>1543</v>
      </c>
      <c r="B886" s="23">
        <v>85</v>
      </c>
      <c r="G886" s="79" t="str">
        <f t="shared" si="27"/>
        <v>SCI0804295X6</v>
      </c>
      <c r="H886" s="79" t="s">
        <v>4410</v>
      </c>
      <c r="I886" s="79">
        <f t="shared" si="24"/>
        <v>254.19</v>
      </c>
      <c r="J886" s="79">
        <f t="shared" si="25"/>
        <v>1588.6875</v>
      </c>
      <c r="K886" s="57">
        <f t="shared" si="26"/>
        <v>0</v>
      </c>
    </row>
    <row r="887" spans="1:11" x14ac:dyDescent="0.25">
      <c r="A887" s="22" t="s">
        <v>1543</v>
      </c>
      <c r="B887" s="23">
        <v>85</v>
      </c>
      <c r="G887" s="79" t="str">
        <f t="shared" si="27"/>
        <v>SCO7404174M0</v>
      </c>
      <c r="H887" s="79" t="s">
        <v>11076</v>
      </c>
      <c r="I887" s="79">
        <f t="shared" si="24"/>
        <v>132.44</v>
      </c>
      <c r="J887" s="79">
        <f t="shared" si="25"/>
        <v>827.75</v>
      </c>
      <c r="K887" s="57">
        <f t="shared" si="26"/>
        <v>0</v>
      </c>
    </row>
    <row r="888" spans="1:11" x14ac:dyDescent="0.25">
      <c r="A888" s="22" t="s">
        <v>1543</v>
      </c>
      <c r="B888" s="23">
        <v>85</v>
      </c>
      <c r="G888" s="79" t="str">
        <f t="shared" si="27"/>
        <v>SDU040607FA9</v>
      </c>
      <c r="H888" s="79" t="s">
        <v>6008</v>
      </c>
      <c r="I888" s="79">
        <f t="shared" ref="I888:I926" si="28">+SUMIF($G$7:$G$683,G888,$I$7:$I$683)</f>
        <v>149.79</v>
      </c>
      <c r="J888" s="79">
        <f t="shared" ref="J888:J926" si="29">+I888/0.16</f>
        <v>936.18749999999989</v>
      </c>
      <c r="K888" s="57">
        <f t="shared" ref="K888:K926" si="30">+SUMIF($G$7:$G$683,G888,$K$7:$K$683)</f>
        <v>0</v>
      </c>
    </row>
    <row r="889" spans="1:11" x14ac:dyDescent="0.25">
      <c r="A889" s="22" t="s">
        <v>1543</v>
      </c>
      <c r="B889" s="23">
        <v>85</v>
      </c>
      <c r="G889" s="79" t="str">
        <f t="shared" si="27"/>
        <v>SGI140703AN8</v>
      </c>
      <c r="H889" s="79" t="s">
        <v>11151</v>
      </c>
      <c r="I889" s="79">
        <f t="shared" si="28"/>
        <v>598.62</v>
      </c>
      <c r="J889" s="79">
        <f t="shared" si="29"/>
        <v>3741.375</v>
      </c>
      <c r="K889" s="57">
        <f t="shared" si="30"/>
        <v>0</v>
      </c>
    </row>
    <row r="890" spans="1:11" x14ac:dyDescent="0.25">
      <c r="A890" s="22" t="s">
        <v>1543</v>
      </c>
      <c r="B890" s="23">
        <v>85</v>
      </c>
      <c r="G890" s="79" t="str">
        <f t="shared" si="27"/>
        <v>SGM950714DC2</v>
      </c>
      <c r="H890" s="79" t="s">
        <v>858</v>
      </c>
      <c r="I890" s="79">
        <f t="shared" si="28"/>
        <v>219.53000000000003</v>
      </c>
      <c r="J890" s="79">
        <f t="shared" si="29"/>
        <v>1372.0625000000002</v>
      </c>
      <c r="K890" s="57">
        <f t="shared" si="30"/>
        <v>0</v>
      </c>
    </row>
    <row r="891" spans="1:11" x14ac:dyDescent="0.25">
      <c r="A891" s="22" t="s">
        <v>1543</v>
      </c>
      <c r="B891" s="23">
        <v>85</v>
      </c>
      <c r="G891" s="79" t="str">
        <f t="shared" si="27"/>
        <v>SIN0301246J6</v>
      </c>
      <c r="H891" s="79" t="s">
        <v>11114</v>
      </c>
      <c r="I891" s="79">
        <f t="shared" si="28"/>
        <v>171.02</v>
      </c>
      <c r="J891" s="79">
        <f t="shared" si="29"/>
        <v>1068.875</v>
      </c>
      <c r="K891" s="57">
        <f t="shared" si="30"/>
        <v>0</v>
      </c>
    </row>
    <row r="892" spans="1:11" x14ac:dyDescent="0.25">
      <c r="A892" s="22" t="s">
        <v>1543</v>
      </c>
      <c r="B892" s="23">
        <v>85</v>
      </c>
      <c r="G892" s="79" t="s">
        <v>7321</v>
      </c>
      <c r="H892" s="79" t="s">
        <v>7225</v>
      </c>
      <c r="I892" s="79">
        <f t="shared" si="28"/>
        <v>543.55999999999995</v>
      </c>
      <c r="J892" s="79">
        <f t="shared" si="29"/>
        <v>3397.2499999999995</v>
      </c>
      <c r="K892" s="57">
        <f t="shared" si="30"/>
        <v>0</v>
      </c>
    </row>
    <row r="893" spans="1:11" x14ac:dyDescent="0.25">
      <c r="A893" s="22" t="s">
        <v>1543</v>
      </c>
      <c r="B893" s="23">
        <v>85</v>
      </c>
      <c r="G893" s="79" t="str">
        <f>+H893</f>
        <v>SJD070119PB4</v>
      </c>
      <c r="H893" s="79" t="s">
        <v>6017</v>
      </c>
      <c r="I893" s="79">
        <f t="shared" si="28"/>
        <v>181.82</v>
      </c>
      <c r="J893" s="79">
        <f t="shared" si="29"/>
        <v>1136.375</v>
      </c>
      <c r="K893" s="57">
        <f t="shared" si="30"/>
        <v>0</v>
      </c>
    </row>
    <row r="894" spans="1:11" x14ac:dyDescent="0.25">
      <c r="A894" s="22" t="s">
        <v>1543</v>
      </c>
      <c r="B894" s="23">
        <v>85</v>
      </c>
      <c r="G894" s="79" t="s">
        <v>11500</v>
      </c>
      <c r="H894" s="79" t="s">
        <v>11501</v>
      </c>
      <c r="I894" s="79">
        <f t="shared" si="28"/>
        <v>1128.1600000000001</v>
      </c>
      <c r="J894" s="79">
        <f t="shared" si="29"/>
        <v>7051</v>
      </c>
      <c r="K894" s="57">
        <f t="shared" si="30"/>
        <v>0</v>
      </c>
    </row>
    <row r="895" spans="1:11" x14ac:dyDescent="0.25">
      <c r="A895" s="22" t="s">
        <v>1543</v>
      </c>
      <c r="B895" s="23">
        <v>85</v>
      </c>
      <c r="G895" s="79" t="s">
        <v>1434</v>
      </c>
      <c r="H895" s="79" t="s">
        <v>1085</v>
      </c>
      <c r="I895" s="79">
        <f t="shared" si="28"/>
        <v>14812.4</v>
      </c>
      <c r="J895" s="79">
        <f t="shared" si="29"/>
        <v>92577.5</v>
      </c>
      <c r="K895" s="57">
        <f t="shared" si="30"/>
        <v>0</v>
      </c>
    </row>
    <row r="896" spans="1:11" x14ac:dyDescent="0.25">
      <c r="A896" s="22" t="s">
        <v>1543</v>
      </c>
      <c r="B896" s="23">
        <v>85</v>
      </c>
      <c r="G896" s="7" t="s">
        <v>1462</v>
      </c>
      <c r="H896" s="7" t="s">
        <v>11527</v>
      </c>
      <c r="I896" s="79">
        <f t="shared" si="28"/>
        <v>2460.3200000000002</v>
      </c>
      <c r="J896" s="79">
        <f t="shared" si="29"/>
        <v>15377</v>
      </c>
      <c r="K896" s="57">
        <f t="shared" si="30"/>
        <v>615.08000000000004</v>
      </c>
    </row>
    <row r="897" spans="1:11" x14ac:dyDescent="0.25">
      <c r="A897" s="22" t="s">
        <v>1543</v>
      </c>
      <c r="B897" s="23">
        <v>85</v>
      </c>
      <c r="G897" s="79" t="str">
        <f>+H897</f>
        <v>SRE1309034W9</v>
      </c>
      <c r="H897" s="79" t="s">
        <v>6925</v>
      </c>
      <c r="I897" s="79">
        <f t="shared" si="28"/>
        <v>329.53999999999996</v>
      </c>
      <c r="J897" s="79">
        <f t="shared" si="29"/>
        <v>2059.6249999999995</v>
      </c>
      <c r="K897" s="57">
        <f t="shared" si="30"/>
        <v>0</v>
      </c>
    </row>
    <row r="898" spans="1:11" x14ac:dyDescent="0.25">
      <c r="A898" s="22" t="s">
        <v>1543</v>
      </c>
      <c r="B898" s="23">
        <v>85</v>
      </c>
      <c r="G898" s="79" t="s">
        <v>5996</v>
      </c>
      <c r="H898" s="79" t="s">
        <v>7210</v>
      </c>
      <c r="I898" s="79">
        <f t="shared" si="28"/>
        <v>27954.54</v>
      </c>
      <c r="J898" s="79">
        <f t="shared" si="29"/>
        <v>174715.875</v>
      </c>
      <c r="K898" s="57">
        <f t="shared" si="30"/>
        <v>0</v>
      </c>
    </row>
    <row r="899" spans="1:11" x14ac:dyDescent="0.25">
      <c r="A899" s="22" t="s">
        <v>1543</v>
      </c>
      <c r="B899" s="23">
        <v>85</v>
      </c>
      <c r="G899" s="79" t="str">
        <f>+H899</f>
        <v>SUL601206R87</v>
      </c>
      <c r="H899" s="79" t="s">
        <v>820</v>
      </c>
      <c r="I899" s="79">
        <f t="shared" si="28"/>
        <v>161.70999999999998</v>
      </c>
      <c r="J899" s="79">
        <f t="shared" si="29"/>
        <v>1010.6874999999999</v>
      </c>
      <c r="K899" s="57">
        <f t="shared" si="30"/>
        <v>0</v>
      </c>
    </row>
    <row r="900" spans="1:11" x14ac:dyDescent="0.25">
      <c r="A900" s="22" t="s">
        <v>1543</v>
      </c>
      <c r="B900" s="23">
        <v>85</v>
      </c>
      <c r="G900" s="79" t="str">
        <f>+H900</f>
        <v>SUR050418612</v>
      </c>
      <c r="H900" s="79" t="s">
        <v>6202</v>
      </c>
      <c r="I900" s="79">
        <f t="shared" si="28"/>
        <v>12.83</v>
      </c>
      <c r="J900" s="79">
        <f t="shared" si="29"/>
        <v>80.1875</v>
      </c>
      <c r="K900" s="57">
        <f t="shared" si="30"/>
        <v>0</v>
      </c>
    </row>
    <row r="901" spans="1:11" x14ac:dyDescent="0.25">
      <c r="A901" s="22" t="s">
        <v>1543</v>
      </c>
      <c r="B901" s="23">
        <v>85</v>
      </c>
      <c r="G901" s="79" t="str">
        <f>+H901</f>
        <v>SUS000505BP0</v>
      </c>
      <c r="H901" s="79" t="s">
        <v>11526</v>
      </c>
      <c r="I901" s="79">
        <f t="shared" si="28"/>
        <v>170.03</v>
      </c>
      <c r="J901" s="79">
        <f t="shared" si="29"/>
        <v>1062.6875</v>
      </c>
      <c r="K901" s="57">
        <f t="shared" si="30"/>
        <v>0</v>
      </c>
    </row>
    <row r="902" spans="1:11" x14ac:dyDescent="0.25">
      <c r="A902" s="22" t="s">
        <v>1543</v>
      </c>
      <c r="B902" s="23">
        <v>85</v>
      </c>
      <c r="G902" s="79" t="s">
        <v>6165</v>
      </c>
      <c r="H902" s="79" t="s">
        <v>6044</v>
      </c>
      <c r="I902" s="79">
        <f t="shared" si="28"/>
        <v>15280</v>
      </c>
      <c r="J902" s="79">
        <f t="shared" si="29"/>
        <v>95500</v>
      </c>
      <c r="K902" s="57">
        <f t="shared" si="30"/>
        <v>0</v>
      </c>
    </row>
    <row r="903" spans="1:11" x14ac:dyDescent="0.25">
      <c r="A903" s="22" t="s">
        <v>1543</v>
      </c>
      <c r="B903" s="23">
        <v>85</v>
      </c>
      <c r="G903" s="79" t="s">
        <v>6171</v>
      </c>
      <c r="H903" s="79" t="s">
        <v>6135</v>
      </c>
      <c r="I903" s="79">
        <f t="shared" si="28"/>
        <v>2742.86</v>
      </c>
      <c r="J903" s="79">
        <f t="shared" si="29"/>
        <v>17142.875</v>
      </c>
      <c r="K903" s="57">
        <f t="shared" si="30"/>
        <v>0</v>
      </c>
    </row>
    <row r="904" spans="1:11" x14ac:dyDescent="0.25">
      <c r="A904" s="22" t="s">
        <v>1543</v>
      </c>
      <c r="B904" s="23">
        <v>85</v>
      </c>
      <c r="G904" s="7" t="s">
        <v>10257</v>
      </c>
      <c r="H904" s="7" t="s">
        <v>10258</v>
      </c>
      <c r="I904" s="79">
        <f t="shared" si="28"/>
        <v>26480.55</v>
      </c>
      <c r="J904" s="79">
        <f t="shared" si="29"/>
        <v>165503.4375</v>
      </c>
      <c r="K904" s="57">
        <f t="shared" si="30"/>
        <v>0</v>
      </c>
    </row>
    <row r="905" spans="1:11" x14ac:dyDescent="0.25">
      <c r="A905" s="22" t="s">
        <v>1543</v>
      </c>
      <c r="B905" s="23">
        <v>85</v>
      </c>
      <c r="G905" s="79" t="str">
        <f>+H905</f>
        <v>TES060519QN9</v>
      </c>
      <c r="H905" s="79" t="s">
        <v>11141</v>
      </c>
      <c r="I905" s="79">
        <f t="shared" si="28"/>
        <v>66.02</v>
      </c>
      <c r="J905" s="79">
        <f t="shared" si="29"/>
        <v>412.62499999999994</v>
      </c>
      <c r="K905" s="57">
        <f t="shared" si="30"/>
        <v>0</v>
      </c>
    </row>
    <row r="906" spans="1:11" x14ac:dyDescent="0.25">
      <c r="A906" s="22" t="s">
        <v>1543</v>
      </c>
      <c r="B906" s="23">
        <v>85</v>
      </c>
      <c r="G906" s="7" t="s">
        <v>1417</v>
      </c>
      <c r="H906" s="7" t="s">
        <v>2911</v>
      </c>
      <c r="I906" s="79">
        <f t="shared" si="28"/>
        <v>7564.84</v>
      </c>
      <c r="J906" s="79">
        <f t="shared" si="29"/>
        <v>47280.25</v>
      </c>
      <c r="K906" s="57">
        <f t="shared" si="30"/>
        <v>0</v>
      </c>
    </row>
    <row r="907" spans="1:11" x14ac:dyDescent="0.25">
      <c r="A907" s="22" t="s">
        <v>1543</v>
      </c>
      <c r="B907" s="23">
        <v>85</v>
      </c>
      <c r="G907" s="79" t="str">
        <f>+H907</f>
        <v>TGG070821IU8</v>
      </c>
      <c r="H907" s="79" t="s">
        <v>6018</v>
      </c>
      <c r="I907" s="79">
        <f t="shared" si="28"/>
        <v>80.86</v>
      </c>
      <c r="J907" s="79">
        <f t="shared" si="29"/>
        <v>505.375</v>
      </c>
      <c r="K907" s="57">
        <f t="shared" si="30"/>
        <v>0</v>
      </c>
    </row>
    <row r="908" spans="1:11" x14ac:dyDescent="0.25">
      <c r="A908" s="22" t="s">
        <v>1543</v>
      </c>
      <c r="B908" s="23">
        <v>85</v>
      </c>
      <c r="G908" s="79" t="s">
        <v>807</v>
      </c>
      <c r="H908" s="79" t="s">
        <v>7343</v>
      </c>
      <c r="I908" s="79">
        <f t="shared" si="28"/>
        <v>179.31</v>
      </c>
      <c r="J908" s="79">
        <f t="shared" si="29"/>
        <v>1120.6875</v>
      </c>
      <c r="K908" s="57">
        <f t="shared" si="30"/>
        <v>0</v>
      </c>
    </row>
    <row r="909" spans="1:11" x14ac:dyDescent="0.25">
      <c r="A909" s="22" t="s">
        <v>1543</v>
      </c>
      <c r="B909" s="23">
        <v>85</v>
      </c>
      <c r="G909" s="79" t="s">
        <v>1416</v>
      </c>
      <c r="H909" s="79" t="s">
        <v>1101</v>
      </c>
      <c r="I909" s="79">
        <f t="shared" si="28"/>
        <v>2650.84</v>
      </c>
      <c r="J909" s="79">
        <f t="shared" si="29"/>
        <v>16567.75</v>
      </c>
      <c r="K909" s="57">
        <f t="shared" si="30"/>
        <v>0</v>
      </c>
    </row>
    <row r="910" spans="1:11" x14ac:dyDescent="0.25">
      <c r="A910" s="22" t="s">
        <v>1543</v>
      </c>
      <c r="B910" s="23">
        <v>85</v>
      </c>
      <c r="G910" s="7" t="s">
        <v>3762</v>
      </c>
      <c r="H910" s="7" t="s">
        <v>5733</v>
      </c>
      <c r="I910" s="79">
        <f t="shared" si="28"/>
        <v>72577.320000000007</v>
      </c>
      <c r="J910" s="79">
        <f t="shared" si="29"/>
        <v>453608.25000000006</v>
      </c>
      <c r="K910" s="57">
        <f t="shared" si="30"/>
        <v>0</v>
      </c>
    </row>
    <row r="911" spans="1:11" x14ac:dyDescent="0.25">
      <c r="A911" s="22" t="s">
        <v>1543</v>
      </c>
      <c r="B911" s="23">
        <v>85</v>
      </c>
      <c r="G911" s="39" t="s">
        <v>1463</v>
      </c>
      <c r="H911" s="39" t="s">
        <v>1464</v>
      </c>
      <c r="I911" s="79">
        <f t="shared" si="28"/>
        <v>6452705.5499999998</v>
      </c>
      <c r="J911" s="79">
        <f t="shared" si="29"/>
        <v>40329409.6875</v>
      </c>
      <c r="K911" s="57">
        <f t="shared" si="30"/>
        <v>0</v>
      </c>
    </row>
    <row r="912" spans="1:11" x14ac:dyDescent="0.25">
      <c r="A912" s="22" t="s">
        <v>1543</v>
      </c>
      <c r="B912" s="23">
        <v>85</v>
      </c>
      <c r="G912" s="7" t="s">
        <v>2884</v>
      </c>
      <c r="H912" s="7" t="s">
        <v>2885</v>
      </c>
      <c r="I912" s="79">
        <f t="shared" si="28"/>
        <v>113475.3</v>
      </c>
      <c r="J912" s="79">
        <f t="shared" si="29"/>
        <v>709220.625</v>
      </c>
      <c r="K912" s="57">
        <f t="shared" si="30"/>
        <v>0</v>
      </c>
    </row>
    <row r="913" spans="1:11" x14ac:dyDescent="0.25">
      <c r="A913" s="22" t="s">
        <v>1543</v>
      </c>
      <c r="B913" s="23">
        <v>85</v>
      </c>
      <c r="G913" s="79" t="str">
        <f>+H913</f>
        <v>TRA060703EB4</v>
      </c>
      <c r="H913" s="79" t="s">
        <v>743</v>
      </c>
      <c r="I913" s="79">
        <f t="shared" si="28"/>
        <v>54</v>
      </c>
      <c r="J913" s="79">
        <f t="shared" si="29"/>
        <v>337.5</v>
      </c>
      <c r="K913" s="57">
        <f t="shared" si="30"/>
        <v>0</v>
      </c>
    </row>
    <row r="914" spans="1:11" x14ac:dyDescent="0.25">
      <c r="A914" s="22" t="s">
        <v>1543</v>
      </c>
      <c r="B914" s="23">
        <v>85</v>
      </c>
      <c r="G914" s="79" t="str">
        <f>+H914</f>
        <v>TSC070907QS5</v>
      </c>
      <c r="H914" s="79" t="s">
        <v>796</v>
      </c>
      <c r="I914" s="79">
        <f t="shared" si="28"/>
        <v>122.74</v>
      </c>
      <c r="J914" s="79">
        <f t="shared" si="29"/>
        <v>767.125</v>
      </c>
      <c r="K914" s="57">
        <f t="shared" si="30"/>
        <v>0</v>
      </c>
    </row>
    <row r="915" spans="1:11" x14ac:dyDescent="0.25">
      <c r="A915" s="22" t="s">
        <v>1543</v>
      </c>
      <c r="B915" s="23">
        <v>85</v>
      </c>
      <c r="G915" s="79" t="str">
        <f>+H915</f>
        <v>TSC070907QS7</v>
      </c>
      <c r="H915" s="79" t="s">
        <v>11160</v>
      </c>
      <c r="I915" s="79">
        <f t="shared" si="28"/>
        <v>16.55</v>
      </c>
      <c r="J915" s="79">
        <f t="shared" si="29"/>
        <v>103.4375</v>
      </c>
      <c r="K915" s="57">
        <f t="shared" si="30"/>
        <v>0</v>
      </c>
    </row>
    <row r="916" spans="1:11" x14ac:dyDescent="0.25">
      <c r="A916" s="22" t="s">
        <v>1543</v>
      </c>
      <c r="B916" s="23">
        <v>85</v>
      </c>
      <c r="G916" s="79" t="str">
        <f>+H916</f>
        <v>TTI961202IM1</v>
      </c>
      <c r="H916" s="79" t="s">
        <v>426</v>
      </c>
      <c r="I916" s="79">
        <f t="shared" si="28"/>
        <v>709.65000000000009</v>
      </c>
      <c r="J916" s="79">
        <f t="shared" si="29"/>
        <v>4435.3125000000009</v>
      </c>
      <c r="K916" s="57">
        <f t="shared" si="30"/>
        <v>0</v>
      </c>
    </row>
    <row r="917" spans="1:11" x14ac:dyDescent="0.25">
      <c r="A917" s="22" t="s">
        <v>1543</v>
      </c>
      <c r="B917" s="23">
        <v>85</v>
      </c>
      <c r="G917" s="7" t="s">
        <v>1488</v>
      </c>
      <c r="H917" s="7" t="s">
        <v>1489</v>
      </c>
      <c r="I917" s="79">
        <f t="shared" si="28"/>
        <v>50540.91</v>
      </c>
      <c r="J917" s="79">
        <f t="shared" si="29"/>
        <v>315880.6875</v>
      </c>
      <c r="K917" s="57">
        <f t="shared" si="30"/>
        <v>0</v>
      </c>
    </row>
    <row r="918" spans="1:11" x14ac:dyDescent="0.25">
      <c r="A918" s="22" t="s">
        <v>1543</v>
      </c>
      <c r="B918" s="23">
        <v>85</v>
      </c>
      <c r="G918" s="7" t="s">
        <v>1490</v>
      </c>
      <c r="H918" s="7" t="s">
        <v>1491</v>
      </c>
      <c r="I918" s="79">
        <f t="shared" si="28"/>
        <v>42820.23</v>
      </c>
      <c r="J918" s="79">
        <f t="shared" si="29"/>
        <v>267626.4375</v>
      </c>
      <c r="K918" s="57">
        <f t="shared" si="30"/>
        <v>0</v>
      </c>
    </row>
    <row r="919" spans="1:11" x14ac:dyDescent="0.25">
      <c r="A919" s="22" t="s">
        <v>1543</v>
      </c>
      <c r="B919" s="23">
        <v>85</v>
      </c>
      <c r="G919" s="7" t="s">
        <v>1492</v>
      </c>
      <c r="H919" s="79" t="s">
        <v>1493</v>
      </c>
      <c r="I919" s="79">
        <f t="shared" si="28"/>
        <v>33705</v>
      </c>
      <c r="J919" s="79">
        <f t="shared" si="29"/>
        <v>210656.25</v>
      </c>
      <c r="K919" s="57">
        <f t="shared" si="30"/>
        <v>0</v>
      </c>
    </row>
    <row r="920" spans="1:11" x14ac:dyDescent="0.25">
      <c r="A920" s="22" t="s">
        <v>1543</v>
      </c>
      <c r="B920" s="23">
        <v>85</v>
      </c>
      <c r="G920" s="79" t="s">
        <v>9629</v>
      </c>
      <c r="H920" s="79" t="s">
        <v>11327</v>
      </c>
      <c r="I920" s="79">
        <f t="shared" si="28"/>
        <v>480</v>
      </c>
      <c r="J920" s="79">
        <f t="shared" si="29"/>
        <v>3000</v>
      </c>
      <c r="K920" s="57">
        <f t="shared" si="30"/>
        <v>0</v>
      </c>
    </row>
    <row r="921" spans="1:11" x14ac:dyDescent="0.25">
      <c r="A921" s="22" t="s">
        <v>1543</v>
      </c>
      <c r="B921" s="23">
        <v>85</v>
      </c>
      <c r="G921" s="79" t="str">
        <f>+H921</f>
        <v>VEDJ790907UJ0</v>
      </c>
      <c r="H921" s="79" t="s">
        <v>10967</v>
      </c>
      <c r="I921" s="79">
        <f t="shared" si="28"/>
        <v>13.79</v>
      </c>
      <c r="J921" s="79">
        <f t="shared" si="29"/>
        <v>86.187499999999986</v>
      </c>
      <c r="K921" s="57">
        <f t="shared" si="30"/>
        <v>0</v>
      </c>
    </row>
    <row r="922" spans="1:11" x14ac:dyDescent="0.25">
      <c r="A922" s="22" t="s">
        <v>1543</v>
      </c>
      <c r="B922" s="23">
        <v>85</v>
      </c>
      <c r="G922" s="79" t="s">
        <v>11480</v>
      </c>
      <c r="H922" s="79" t="s">
        <v>11248</v>
      </c>
      <c r="I922" s="79">
        <f t="shared" si="28"/>
        <v>6240</v>
      </c>
      <c r="J922" s="79">
        <f t="shared" si="29"/>
        <v>39000</v>
      </c>
      <c r="K922" s="57">
        <f t="shared" si="30"/>
        <v>0</v>
      </c>
    </row>
    <row r="923" spans="1:11" x14ac:dyDescent="0.25">
      <c r="A923" s="22" t="s">
        <v>1543</v>
      </c>
      <c r="B923" s="23">
        <v>85</v>
      </c>
      <c r="G923" s="79" t="str">
        <f>+H923</f>
        <v>VESM6506113L7</v>
      </c>
      <c r="H923" s="79" t="s">
        <v>10042</v>
      </c>
      <c r="I923" s="79">
        <f t="shared" si="28"/>
        <v>16.55</v>
      </c>
      <c r="J923" s="79">
        <f t="shared" si="29"/>
        <v>103.4375</v>
      </c>
      <c r="K923" s="57">
        <f t="shared" si="30"/>
        <v>0</v>
      </c>
    </row>
    <row r="924" spans="1:11" x14ac:dyDescent="0.25">
      <c r="A924" s="22" t="s">
        <v>1543</v>
      </c>
      <c r="B924" s="23">
        <v>85</v>
      </c>
      <c r="G924" s="79" t="s">
        <v>5896</v>
      </c>
      <c r="H924" s="79" t="s">
        <v>11200</v>
      </c>
      <c r="I924" s="79">
        <f t="shared" si="28"/>
        <v>449.43</v>
      </c>
      <c r="J924" s="79">
        <f t="shared" si="29"/>
        <v>2808.9375</v>
      </c>
      <c r="K924" s="57">
        <f t="shared" si="30"/>
        <v>0</v>
      </c>
    </row>
    <row r="925" spans="1:11" x14ac:dyDescent="0.25">
      <c r="A925" s="22" t="s">
        <v>1543</v>
      </c>
      <c r="B925" s="23">
        <v>85</v>
      </c>
      <c r="G925" s="79" t="str">
        <f>+H925</f>
        <v>WECD890613DP8</v>
      </c>
      <c r="H925" s="79" t="s">
        <v>10986</v>
      </c>
      <c r="I925" s="79">
        <f t="shared" si="28"/>
        <v>96.14</v>
      </c>
      <c r="J925" s="79">
        <f t="shared" si="29"/>
        <v>600.875</v>
      </c>
      <c r="K925" s="57">
        <f t="shared" si="30"/>
        <v>0</v>
      </c>
    </row>
    <row r="926" spans="1:11" x14ac:dyDescent="0.25">
      <c r="A926" s="22" t="s">
        <v>1543</v>
      </c>
      <c r="B926" s="23">
        <v>85</v>
      </c>
      <c r="G926" s="79" t="str">
        <f>+H926</f>
        <v>WUWE6605275U0</v>
      </c>
      <c r="H926" s="79" t="s">
        <v>8975</v>
      </c>
      <c r="I926" s="79">
        <f t="shared" si="28"/>
        <v>12.41</v>
      </c>
      <c r="J926" s="79">
        <f t="shared" si="29"/>
        <v>77.5625</v>
      </c>
      <c r="K926" s="57">
        <f t="shared" si="30"/>
        <v>0</v>
      </c>
    </row>
    <row r="927" spans="1:11" x14ac:dyDescent="0.25">
      <c r="I927" s="19">
        <f>+SUM(I696:I926)</f>
        <v>9943110.1500000004</v>
      </c>
      <c r="J927" s="19">
        <f>+SUM(J696:J926)</f>
        <v>62144438.4375</v>
      </c>
      <c r="K927" s="19">
        <f>+SUM(K696:K926)</f>
        <v>52798.630000000005</v>
      </c>
    </row>
    <row r="928" spans="1:11" x14ac:dyDescent="0.25">
      <c r="I928" s="81">
        <f>+I685</f>
        <v>9943110.1499999966</v>
      </c>
      <c r="J928" s="81">
        <f>+J685</f>
        <v>62144438.4375</v>
      </c>
      <c r="K928" s="81">
        <f>+K685</f>
        <v>52798.630000000005</v>
      </c>
    </row>
    <row r="929" spans="9:11" x14ac:dyDescent="0.25">
      <c r="I929" s="81">
        <f>+I927-I928</f>
        <v>0</v>
      </c>
      <c r="J929" s="81">
        <f t="shared" ref="J929:K929" si="31">+J927-J928</f>
        <v>0</v>
      </c>
      <c r="K929" s="81">
        <f t="shared" si="31"/>
        <v>0</v>
      </c>
    </row>
  </sheetData>
  <autoFilter ref="A695:K926"/>
  <sortState ref="A1:B903">
    <sortCondition ref="A1"/>
  </sortState>
  <pageMargins left="0.70866141732283472" right="0.70866141732283472" top="0.74803149606299213" bottom="0.74803149606299213" header="0.31496062992125984" footer="0.31496062992125984"/>
  <pageSetup scale="20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ENE</vt:lpstr>
      <vt:lpstr>PRV ENE</vt:lpstr>
      <vt:lpstr>FEB</vt:lpstr>
      <vt:lpstr>PRV FEB</vt:lpstr>
      <vt:lpstr>MAR</vt:lpstr>
      <vt:lpstr>PVR MAR</vt:lpstr>
      <vt:lpstr>ABR</vt:lpstr>
      <vt:lpstr>PVR ABR</vt:lpstr>
      <vt:lpstr>MAY</vt:lpstr>
      <vt:lpstr>PVR MAY</vt:lpstr>
      <vt:lpstr>JUN</vt:lpstr>
      <vt:lpstr>PRV JUN</vt:lpstr>
      <vt:lpstr>JUL</vt:lpstr>
      <vt:lpstr>PRV 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2018-01-30T19:49:26Z</cp:lastPrinted>
  <dcterms:created xsi:type="dcterms:W3CDTF">2017-02-13T17:17:39Z</dcterms:created>
  <dcterms:modified xsi:type="dcterms:W3CDTF">2018-02-23T00:18:03Z</dcterms:modified>
</cp:coreProperties>
</file>